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a/Library/CloudStorage/Box-Box/Stephanie &amp; Fernanda/Research/Memorability/Mnemonic Discrimination Task/Data Analysis/111/Interference breakdown/"/>
    </mc:Choice>
  </mc:AlternateContent>
  <xr:revisionPtr revIDLastSave="0" documentId="8_{9B22718A-19E1-7C44-BF81-BE27E021CD92}" xr6:coauthVersionLast="47" xr6:coauthVersionMax="47" xr10:uidLastSave="{00000000-0000-0000-0000-000000000000}"/>
  <bookViews>
    <workbookView xWindow="0" yWindow="500" windowWidth="28800" windowHeight="16340" activeTab="4" xr2:uid="{900DBB3F-1A9A-6B43-9F73-4EE71F8A280D}"/>
  </bookViews>
  <sheets>
    <sheet name="Shown Stimuli (raw data)" sheetId="3" r:id="rId1"/>
    <sheet name="Percentages" sheetId="7" r:id="rId2"/>
    <sheet name="%" sheetId="2" state="hidden" r:id="rId3"/>
    <sheet name=" Proportions" sheetId="1" r:id="rId4"/>
    <sheet name="MDT_Results" sheetId="5" r:id="rId5"/>
    <sheet name="RT" sheetId="4" r:id="rId6"/>
  </sheets>
  <definedNames>
    <definedName name="ExternalData_1" localSheetId="3" hidden="1">' Proportions'!$A$1:$CS$51</definedName>
    <definedName name="ExternalData_1" localSheetId="5" hidden="1">RT!$A$1:$AQ$51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5" i="5" l="1"/>
  <c r="S53" i="5"/>
  <c r="V53" i="5"/>
  <c r="X53" i="5"/>
  <c r="Y53" i="5"/>
  <c r="AA53" i="5"/>
  <c r="AH53" i="5"/>
  <c r="AM53" i="5"/>
  <c r="AR53" i="5"/>
  <c r="AS53" i="5"/>
  <c r="G53" i="5"/>
  <c r="G54" i="5" s="1"/>
  <c r="I52" i="5"/>
  <c r="J52" i="5"/>
  <c r="AI53" i="5" s="1"/>
  <c r="K52" i="5"/>
  <c r="AO53" i="5" s="1"/>
  <c r="L52" i="5"/>
  <c r="AP53" i="5" s="1"/>
  <c r="M52" i="5"/>
  <c r="AQ53" i="5" s="1"/>
  <c r="N52" i="5"/>
  <c r="O52" i="5"/>
  <c r="P52" i="5"/>
  <c r="Q52" i="5"/>
  <c r="Q54" i="5" s="1"/>
  <c r="R52" i="5"/>
  <c r="S52" i="5"/>
  <c r="S54" i="5" s="1"/>
  <c r="T52" i="5"/>
  <c r="U52" i="5"/>
  <c r="V52" i="5"/>
  <c r="W52" i="5"/>
  <c r="W54" i="5" s="1"/>
  <c r="X52" i="5"/>
  <c r="X54" i="5" s="1"/>
  <c r="Y52" i="5"/>
  <c r="Y54" i="5" s="1"/>
  <c r="Z52" i="5"/>
  <c r="AA52" i="5"/>
  <c r="AB52" i="5"/>
  <c r="AC52" i="5"/>
  <c r="AD52" i="5"/>
  <c r="AE52" i="5"/>
  <c r="AF52" i="5"/>
  <c r="AG52" i="5"/>
  <c r="AH52" i="5"/>
  <c r="AI52" i="5"/>
  <c r="AI54" i="5" s="1"/>
  <c r="AJ52" i="5"/>
  <c r="AK52" i="5"/>
  <c r="AL52" i="5"/>
  <c r="AM52" i="5"/>
  <c r="AN52" i="5"/>
  <c r="AO52" i="5"/>
  <c r="AO54" i="5" s="1"/>
  <c r="AP52" i="5"/>
  <c r="AP54" i="5" s="1"/>
  <c r="AQ52" i="5"/>
  <c r="AQ54" i="5" s="1"/>
  <c r="AR52" i="5"/>
  <c r="AR54" i="5" s="1"/>
  <c r="AS52" i="5"/>
  <c r="AT52" i="5"/>
  <c r="C52" i="5"/>
  <c r="D52" i="5"/>
  <c r="E52" i="5"/>
  <c r="J53" i="5" s="1"/>
  <c r="F52" i="5"/>
  <c r="K53" i="5" s="1"/>
  <c r="G52" i="5"/>
  <c r="Q53" i="5" s="1"/>
  <c r="H52" i="5"/>
  <c r="W53" i="5" s="1"/>
  <c r="B52" i="5"/>
  <c r="B53" i="5" s="1"/>
  <c r="AN63" i="2"/>
  <c r="AP63" i="2" s="1"/>
  <c r="AO63" i="2"/>
  <c r="AQ63" i="2"/>
  <c r="AR63" i="2"/>
  <c r="AS63" i="2"/>
  <c r="AN64" i="2"/>
  <c r="AP64" i="2" s="1"/>
  <c r="AO64" i="2"/>
  <c r="AQ64" i="2"/>
  <c r="AR64" i="2"/>
  <c r="AS64" i="2"/>
  <c r="AN65" i="2"/>
  <c r="AO65" i="2"/>
  <c r="AP65" i="2"/>
  <c r="AQ65" i="2"/>
  <c r="AR65" i="2"/>
  <c r="AS65" i="2"/>
  <c r="AN66" i="2"/>
  <c r="AO66" i="2"/>
  <c r="AP66" i="2"/>
  <c r="AQ66" i="2"/>
  <c r="AR66" i="2"/>
  <c r="AS66" i="2"/>
  <c r="AN67" i="2"/>
  <c r="AO67" i="2"/>
  <c r="AP67" i="2"/>
  <c r="AQ67" i="2"/>
  <c r="AR67" i="2"/>
  <c r="AS67" i="2"/>
  <c r="AN68" i="2"/>
  <c r="AP68" i="2" s="1"/>
  <c r="AO68" i="2"/>
  <c r="AQ68" i="2"/>
  <c r="AR68" i="2"/>
  <c r="AS68" i="2"/>
  <c r="AN69" i="2"/>
  <c r="AO69" i="2"/>
  <c r="AP69" i="2"/>
  <c r="AQ69" i="2"/>
  <c r="AR69" i="2"/>
  <c r="AS69" i="2"/>
  <c r="AN70" i="2"/>
  <c r="AO70" i="2"/>
  <c r="AP70" i="2"/>
  <c r="AQ70" i="2"/>
  <c r="AR70" i="2"/>
  <c r="AS70" i="2"/>
  <c r="AN71" i="2"/>
  <c r="AO71" i="2"/>
  <c r="AP71" i="2"/>
  <c r="AQ71" i="2"/>
  <c r="AR71" i="2"/>
  <c r="AS71" i="2"/>
  <c r="AN72" i="2"/>
  <c r="AP72" i="2" s="1"/>
  <c r="AO72" i="2"/>
  <c r="AQ72" i="2"/>
  <c r="AR72" i="2"/>
  <c r="AS72" i="2"/>
  <c r="AN73" i="2"/>
  <c r="AO73" i="2"/>
  <c r="AP73" i="2"/>
  <c r="AQ73" i="2"/>
  <c r="AR73" i="2"/>
  <c r="AS73" i="2"/>
  <c r="AN74" i="2"/>
  <c r="AO74" i="2"/>
  <c r="AP74" i="2"/>
  <c r="AQ74" i="2"/>
  <c r="AR74" i="2"/>
  <c r="AS74" i="2"/>
  <c r="AN75" i="2"/>
  <c r="AO75" i="2"/>
  <c r="AP75" i="2"/>
  <c r="AQ75" i="2"/>
  <c r="AR75" i="2"/>
  <c r="AS75" i="2"/>
  <c r="AN76" i="2"/>
  <c r="AP76" i="2" s="1"/>
  <c r="AO76" i="2"/>
  <c r="AQ76" i="2"/>
  <c r="AR76" i="2"/>
  <c r="AS76" i="2"/>
  <c r="AN77" i="2"/>
  <c r="AO77" i="2"/>
  <c r="AP77" i="2"/>
  <c r="AQ77" i="2"/>
  <c r="AR77" i="2"/>
  <c r="AS77" i="2"/>
  <c r="AN78" i="2"/>
  <c r="AO78" i="2"/>
  <c r="AP78" i="2"/>
  <c r="AQ78" i="2"/>
  <c r="AR78" i="2"/>
  <c r="AS78" i="2"/>
  <c r="AN79" i="2"/>
  <c r="AO79" i="2"/>
  <c r="AP79" i="2"/>
  <c r="AQ79" i="2"/>
  <c r="AR79" i="2"/>
  <c r="AS79" i="2"/>
  <c r="AN80" i="2"/>
  <c r="AP80" i="2" s="1"/>
  <c r="AO80" i="2"/>
  <c r="AQ80" i="2"/>
  <c r="AR80" i="2"/>
  <c r="AS80" i="2"/>
  <c r="AN81" i="2"/>
  <c r="AO81" i="2"/>
  <c r="AP81" i="2"/>
  <c r="AQ81" i="2"/>
  <c r="AR81" i="2"/>
  <c r="AS81" i="2"/>
  <c r="AN82" i="2"/>
  <c r="AO82" i="2"/>
  <c r="AP82" i="2"/>
  <c r="AQ82" i="2"/>
  <c r="AR82" i="2"/>
  <c r="AS82" i="2"/>
  <c r="AN83" i="2"/>
  <c r="AO83" i="2"/>
  <c r="AP83" i="2"/>
  <c r="AQ83" i="2"/>
  <c r="AR83" i="2"/>
  <c r="AS83" i="2"/>
  <c r="AN84" i="2"/>
  <c r="AP84" i="2" s="1"/>
  <c r="AO84" i="2"/>
  <c r="AQ84" i="2"/>
  <c r="AR84" i="2"/>
  <c r="AS84" i="2"/>
  <c r="AN85" i="2"/>
  <c r="AO85" i="2"/>
  <c r="AP85" i="2"/>
  <c r="AQ85" i="2"/>
  <c r="AR85" i="2"/>
  <c r="AS85" i="2"/>
  <c r="AN86" i="2"/>
  <c r="AO86" i="2"/>
  <c r="AP86" i="2"/>
  <c r="AQ86" i="2"/>
  <c r="AR86" i="2"/>
  <c r="AS86" i="2"/>
  <c r="AN87" i="2"/>
  <c r="AP87" i="2" s="1"/>
  <c r="AO87" i="2"/>
  <c r="AQ87" i="2"/>
  <c r="AR87" i="2"/>
  <c r="AS87" i="2"/>
  <c r="AN88" i="2"/>
  <c r="AP88" i="2" s="1"/>
  <c r="AO88" i="2"/>
  <c r="AQ88" i="2"/>
  <c r="AR88" i="2"/>
  <c r="AS88" i="2"/>
  <c r="AN89" i="2"/>
  <c r="AO89" i="2"/>
  <c r="AP89" i="2"/>
  <c r="AQ89" i="2"/>
  <c r="AR89" i="2"/>
  <c r="AS89" i="2"/>
  <c r="AN90" i="2"/>
  <c r="AO90" i="2"/>
  <c r="AP90" i="2"/>
  <c r="AQ90" i="2"/>
  <c r="AR90" i="2"/>
  <c r="AS90" i="2"/>
  <c r="AN91" i="2"/>
  <c r="AP91" i="2" s="1"/>
  <c r="AO91" i="2"/>
  <c r="AQ91" i="2"/>
  <c r="AR91" i="2"/>
  <c r="AS91" i="2"/>
  <c r="AN92" i="2"/>
  <c r="AP92" i="2" s="1"/>
  <c r="AO92" i="2"/>
  <c r="AQ92" i="2"/>
  <c r="AR92" i="2"/>
  <c r="AS92" i="2"/>
  <c r="AN93" i="2"/>
  <c r="AO93" i="2"/>
  <c r="AP93" i="2"/>
  <c r="AQ93" i="2"/>
  <c r="AR93" i="2"/>
  <c r="AS93" i="2"/>
  <c r="AN94" i="2"/>
  <c r="AO94" i="2"/>
  <c r="AP94" i="2"/>
  <c r="AQ94" i="2"/>
  <c r="AR94" i="2"/>
  <c r="AS94" i="2"/>
  <c r="AN95" i="2"/>
  <c r="AP95" i="2" s="1"/>
  <c r="AO95" i="2"/>
  <c r="AQ95" i="2"/>
  <c r="AR95" i="2"/>
  <c r="AS95" i="2"/>
  <c r="AN96" i="2"/>
  <c r="AP96" i="2" s="1"/>
  <c r="AO96" i="2"/>
  <c r="AQ96" i="2"/>
  <c r="AR96" i="2"/>
  <c r="AS96" i="2"/>
  <c r="AN97" i="2"/>
  <c r="AO97" i="2"/>
  <c r="AP97" i="2"/>
  <c r="AQ97" i="2"/>
  <c r="AR97" i="2"/>
  <c r="AS97" i="2"/>
  <c r="AN98" i="2"/>
  <c r="AO98" i="2"/>
  <c r="AP98" i="2"/>
  <c r="AQ98" i="2"/>
  <c r="AR98" i="2"/>
  <c r="AS98" i="2"/>
  <c r="AN99" i="2"/>
  <c r="AP99" i="2" s="1"/>
  <c r="AO99" i="2"/>
  <c r="AQ99" i="2"/>
  <c r="AR99" i="2"/>
  <c r="AS99" i="2"/>
  <c r="AN100" i="2"/>
  <c r="AP100" i="2" s="1"/>
  <c r="AO100" i="2"/>
  <c r="AQ100" i="2"/>
  <c r="AR100" i="2"/>
  <c r="AS100" i="2"/>
  <c r="AN101" i="2"/>
  <c r="AO101" i="2"/>
  <c r="AP101" i="2"/>
  <c r="AQ101" i="2"/>
  <c r="AR101" i="2"/>
  <c r="AS101" i="2"/>
  <c r="AN102" i="2"/>
  <c r="AO102" i="2"/>
  <c r="AP102" i="2"/>
  <c r="AQ102" i="2"/>
  <c r="AR102" i="2"/>
  <c r="AS102" i="2"/>
  <c r="AN103" i="2"/>
  <c r="AO103" i="2"/>
  <c r="AP103" i="2"/>
  <c r="AQ103" i="2"/>
  <c r="AR103" i="2"/>
  <c r="AS103" i="2"/>
  <c r="AN104" i="2"/>
  <c r="AP104" i="2" s="1"/>
  <c r="AO104" i="2"/>
  <c r="AQ104" i="2"/>
  <c r="AR104" i="2"/>
  <c r="AS104" i="2"/>
  <c r="AN105" i="2"/>
  <c r="AO105" i="2"/>
  <c r="AP105" i="2"/>
  <c r="AQ105" i="2"/>
  <c r="AR105" i="2"/>
  <c r="AS105" i="2"/>
  <c r="AN106" i="2"/>
  <c r="AO106" i="2"/>
  <c r="AP106" i="2"/>
  <c r="AQ106" i="2"/>
  <c r="AR106" i="2"/>
  <c r="AS106" i="2"/>
  <c r="AN107" i="2"/>
  <c r="AP107" i="2" s="1"/>
  <c r="AO107" i="2"/>
  <c r="AQ107" i="2"/>
  <c r="AR107" i="2"/>
  <c r="AS107" i="2"/>
  <c r="AN108" i="2"/>
  <c r="AP108" i="2" s="1"/>
  <c r="AO108" i="2"/>
  <c r="AQ108" i="2"/>
  <c r="AR108" i="2"/>
  <c r="AS108" i="2"/>
  <c r="AN109" i="2"/>
  <c r="AO109" i="2"/>
  <c r="AP109" i="2"/>
  <c r="AQ109" i="2"/>
  <c r="AR109" i="2"/>
  <c r="AS109" i="2"/>
  <c r="AN110" i="2"/>
  <c r="AO110" i="2"/>
  <c r="AP110" i="2"/>
  <c r="AQ110" i="2"/>
  <c r="AR110" i="2"/>
  <c r="AS110" i="2"/>
  <c r="AN111" i="2"/>
  <c r="AP111" i="2" s="1"/>
  <c r="AO111" i="2"/>
  <c r="AQ111" i="2"/>
  <c r="AR111" i="2"/>
  <c r="AS111" i="2"/>
  <c r="AN112" i="2"/>
  <c r="AP112" i="2" s="1"/>
  <c r="AO112" i="2"/>
  <c r="AQ112" i="2"/>
  <c r="AR112" i="2"/>
  <c r="AS112" i="2"/>
  <c r="AL121" i="2"/>
  <c r="AM121" i="2"/>
  <c r="AL122" i="2"/>
  <c r="AM122" i="2"/>
  <c r="AL123" i="2"/>
  <c r="AM123" i="2"/>
  <c r="AL124" i="2"/>
  <c r="AM124" i="2"/>
  <c r="AL125" i="2"/>
  <c r="AM125" i="2"/>
  <c r="AL126" i="2"/>
  <c r="AM126" i="2"/>
  <c r="AL127" i="2"/>
  <c r="AM127" i="2"/>
  <c r="AL128" i="2"/>
  <c r="AM128" i="2"/>
  <c r="AL129" i="2"/>
  <c r="AM129" i="2"/>
  <c r="AL130" i="2"/>
  <c r="AM130" i="2"/>
  <c r="AL131" i="2"/>
  <c r="AM131" i="2"/>
  <c r="AL132" i="2"/>
  <c r="AM132" i="2"/>
  <c r="AL133" i="2"/>
  <c r="AM133" i="2"/>
  <c r="AL134" i="2"/>
  <c r="AM134" i="2"/>
  <c r="AL135" i="2"/>
  <c r="AM135" i="2"/>
  <c r="AL136" i="2"/>
  <c r="AM136" i="2"/>
  <c r="AL137" i="2"/>
  <c r="AM137" i="2"/>
  <c r="AL138" i="2"/>
  <c r="AM138" i="2"/>
  <c r="AL139" i="2"/>
  <c r="AM139" i="2"/>
  <c r="AL140" i="2"/>
  <c r="AM140" i="2"/>
  <c r="AL141" i="2"/>
  <c r="AM141" i="2"/>
  <c r="AL142" i="2"/>
  <c r="AM142" i="2"/>
  <c r="AL143" i="2"/>
  <c r="AM143" i="2"/>
  <c r="AL144" i="2"/>
  <c r="AM144" i="2"/>
  <c r="AL145" i="2"/>
  <c r="AM145" i="2"/>
  <c r="AL146" i="2"/>
  <c r="AM146" i="2"/>
  <c r="AL147" i="2"/>
  <c r="AM147" i="2"/>
  <c r="AL148" i="2"/>
  <c r="AM148" i="2"/>
  <c r="AL149" i="2"/>
  <c r="AM149" i="2"/>
  <c r="AL150" i="2"/>
  <c r="AM150" i="2"/>
  <c r="AL151" i="2"/>
  <c r="AM151" i="2"/>
  <c r="AL152" i="2"/>
  <c r="AM152" i="2"/>
  <c r="AL153" i="2"/>
  <c r="AM153" i="2"/>
  <c r="AL154" i="2"/>
  <c r="AM154" i="2"/>
  <c r="AL155" i="2"/>
  <c r="AM155" i="2"/>
  <c r="AL156" i="2"/>
  <c r="AM156" i="2"/>
  <c r="AL157" i="2"/>
  <c r="AM157" i="2"/>
  <c r="AL158" i="2"/>
  <c r="AM158" i="2"/>
  <c r="AL159" i="2"/>
  <c r="AM159" i="2"/>
  <c r="AL160" i="2"/>
  <c r="AM160" i="2"/>
  <c r="AL161" i="2"/>
  <c r="AM161" i="2"/>
  <c r="AL162" i="2"/>
  <c r="AM162" i="2"/>
  <c r="AL163" i="2"/>
  <c r="AM163" i="2"/>
  <c r="AL164" i="2"/>
  <c r="AM164" i="2"/>
  <c r="AL165" i="2"/>
  <c r="AM165" i="2"/>
  <c r="AL166" i="2"/>
  <c r="AM166" i="2"/>
  <c r="AL167" i="2"/>
  <c r="AM167" i="2"/>
  <c r="AL168" i="2"/>
  <c r="AM168" i="2"/>
  <c r="AL169" i="2"/>
  <c r="AM169" i="2"/>
  <c r="AL170" i="2"/>
  <c r="AM170" i="2"/>
  <c r="BC51" i="5"/>
  <c r="BB51" i="5"/>
  <c r="BA51" i="5"/>
  <c r="AZ51" i="5"/>
  <c r="AY51" i="5"/>
  <c r="AX51" i="5"/>
  <c r="AW51" i="5"/>
  <c r="AV51" i="5"/>
  <c r="BC50" i="5"/>
  <c r="BB50" i="5"/>
  <c r="BA50" i="5"/>
  <c r="AZ50" i="5"/>
  <c r="AY50" i="5"/>
  <c r="AX50" i="5"/>
  <c r="AW50" i="5"/>
  <c r="AV50" i="5"/>
  <c r="BC49" i="5"/>
  <c r="BB49" i="5"/>
  <c r="BA49" i="5"/>
  <c r="AZ49" i="5"/>
  <c r="AY49" i="5"/>
  <c r="AX49" i="5"/>
  <c r="AW49" i="5"/>
  <c r="AV49" i="5"/>
  <c r="BC48" i="5"/>
  <c r="BB48" i="5"/>
  <c r="BA48" i="5"/>
  <c r="AZ48" i="5"/>
  <c r="AY48" i="5"/>
  <c r="AX48" i="5"/>
  <c r="AW48" i="5"/>
  <c r="AV48" i="5"/>
  <c r="BC47" i="5"/>
  <c r="BB47" i="5"/>
  <c r="BA47" i="5"/>
  <c r="AZ47" i="5"/>
  <c r="AY47" i="5"/>
  <c r="AX47" i="5"/>
  <c r="AW47" i="5"/>
  <c r="AV47" i="5"/>
  <c r="BC46" i="5"/>
  <c r="BB46" i="5"/>
  <c r="BA46" i="5"/>
  <c r="AZ46" i="5"/>
  <c r="AY46" i="5"/>
  <c r="AX46" i="5"/>
  <c r="AW46" i="5"/>
  <c r="AV46" i="5"/>
  <c r="BC45" i="5"/>
  <c r="BB45" i="5"/>
  <c r="BA45" i="5"/>
  <c r="AZ45" i="5"/>
  <c r="AY45" i="5"/>
  <c r="AX45" i="5"/>
  <c r="AW45" i="5"/>
  <c r="AV45" i="5"/>
  <c r="BC44" i="5"/>
  <c r="BB44" i="5"/>
  <c r="BA44" i="5"/>
  <c r="AZ44" i="5"/>
  <c r="AY44" i="5"/>
  <c r="AX44" i="5"/>
  <c r="AW44" i="5"/>
  <c r="AV44" i="5"/>
  <c r="BC43" i="5"/>
  <c r="BB43" i="5"/>
  <c r="BA43" i="5"/>
  <c r="AZ43" i="5"/>
  <c r="AY43" i="5"/>
  <c r="AX43" i="5"/>
  <c r="AW43" i="5"/>
  <c r="AV43" i="5"/>
  <c r="BC42" i="5"/>
  <c r="BB42" i="5"/>
  <c r="BA42" i="5"/>
  <c r="AZ42" i="5"/>
  <c r="AY42" i="5"/>
  <c r="AX42" i="5"/>
  <c r="AV42" i="5"/>
  <c r="BC41" i="5"/>
  <c r="BB41" i="5"/>
  <c r="BA41" i="5"/>
  <c r="AZ41" i="5"/>
  <c r="AY41" i="5"/>
  <c r="AX41" i="5"/>
  <c r="AW41" i="5"/>
  <c r="AV41" i="5"/>
  <c r="BC40" i="5"/>
  <c r="BB40" i="5"/>
  <c r="BA40" i="5"/>
  <c r="AZ40" i="5"/>
  <c r="AY40" i="5"/>
  <c r="AX40" i="5"/>
  <c r="AW40" i="5"/>
  <c r="AV40" i="5"/>
  <c r="BC39" i="5"/>
  <c r="BB39" i="5"/>
  <c r="BA39" i="5"/>
  <c r="AZ39" i="5"/>
  <c r="AY39" i="5"/>
  <c r="AX39" i="5"/>
  <c r="AW39" i="5"/>
  <c r="AV39" i="5"/>
  <c r="BC38" i="5"/>
  <c r="BB38" i="5"/>
  <c r="BA38" i="5"/>
  <c r="AZ38" i="5"/>
  <c r="AY38" i="5"/>
  <c r="AX38" i="5"/>
  <c r="AW38" i="5"/>
  <c r="AV38" i="5"/>
  <c r="BC37" i="5"/>
  <c r="BB37" i="5"/>
  <c r="BA37" i="5"/>
  <c r="AZ37" i="5"/>
  <c r="AY37" i="5"/>
  <c r="AX37" i="5"/>
  <c r="AW37" i="5"/>
  <c r="AV37" i="5"/>
  <c r="BC36" i="5"/>
  <c r="BB36" i="5"/>
  <c r="BA36" i="5"/>
  <c r="AZ36" i="5"/>
  <c r="AY36" i="5"/>
  <c r="AX36" i="5"/>
  <c r="AW36" i="5"/>
  <c r="AV36" i="5"/>
  <c r="BC35" i="5"/>
  <c r="BB35" i="5"/>
  <c r="BA35" i="5"/>
  <c r="AZ35" i="5"/>
  <c r="AY35" i="5"/>
  <c r="AX35" i="5"/>
  <c r="AW35" i="5"/>
  <c r="AV35" i="5"/>
  <c r="BC34" i="5"/>
  <c r="BB34" i="5"/>
  <c r="BA34" i="5"/>
  <c r="AZ34" i="5"/>
  <c r="AY34" i="5"/>
  <c r="AX34" i="5"/>
  <c r="AW34" i="5"/>
  <c r="AV34" i="5"/>
  <c r="BC33" i="5"/>
  <c r="BB33" i="5"/>
  <c r="BA33" i="5"/>
  <c r="AZ33" i="5"/>
  <c r="AY33" i="5"/>
  <c r="AX33" i="5"/>
  <c r="AW33" i="5"/>
  <c r="AV33" i="5"/>
  <c r="BC32" i="5"/>
  <c r="BB32" i="5"/>
  <c r="BA32" i="5"/>
  <c r="AZ32" i="5"/>
  <c r="AY32" i="5"/>
  <c r="AX32" i="5"/>
  <c r="AW32" i="5"/>
  <c r="AV32" i="5"/>
  <c r="BC31" i="5"/>
  <c r="BB31" i="5"/>
  <c r="BA31" i="5"/>
  <c r="AZ31" i="5"/>
  <c r="AY31" i="5"/>
  <c r="AX31" i="5"/>
  <c r="AW31" i="5"/>
  <c r="AV31" i="5"/>
  <c r="BC30" i="5"/>
  <c r="BB30" i="5"/>
  <c r="BA30" i="5"/>
  <c r="AZ30" i="5"/>
  <c r="AY30" i="5"/>
  <c r="AX30" i="5"/>
  <c r="AW30" i="5"/>
  <c r="AV30" i="5"/>
  <c r="BC29" i="5"/>
  <c r="BB29" i="5"/>
  <c r="BA29" i="5"/>
  <c r="AZ29" i="5"/>
  <c r="AY29" i="5"/>
  <c r="AX29" i="5"/>
  <c r="AW29" i="5"/>
  <c r="AV29" i="5"/>
  <c r="BC28" i="5"/>
  <c r="BB28" i="5"/>
  <c r="BA28" i="5"/>
  <c r="AZ28" i="5"/>
  <c r="AY28" i="5"/>
  <c r="AX28" i="5"/>
  <c r="AW28" i="5"/>
  <c r="AV28" i="5"/>
  <c r="BC27" i="5"/>
  <c r="BB27" i="5"/>
  <c r="BA27" i="5"/>
  <c r="AZ27" i="5"/>
  <c r="AY27" i="5"/>
  <c r="AX27" i="5"/>
  <c r="AW27" i="5"/>
  <c r="AV27" i="5"/>
  <c r="BC26" i="5"/>
  <c r="BB26" i="5"/>
  <c r="BA26" i="5"/>
  <c r="AZ26" i="5"/>
  <c r="AY26" i="5"/>
  <c r="AX26" i="5"/>
  <c r="AW26" i="5"/>
  <c r="AV26" i="5"/>
  <c r="BC25" i="5"/>
  <c r="BB25" i="5"/>
  <c r="BA25" i="5"/>
  <c r="AZ25" i="5"/>
  <c r="AY25" i="5"/>
  <c r="AX25" i="5"/>
  <c r="AW25" i="5"/>
  <c r="AV25" i="5"/>
  <c r="BC24" i="5"/>
  <c r="BB24" i="5"/>
  <c r="BA24" i="5"/>
  <c r="AZ24" i="5"/>
  <c r="AY24" i="5"/>
  <c r="AX24" i="5"/>
  <c r="AW24" i="5"/>
  <c r="AV24" i="5"/>
  <c r="BC23" i="5"/>
  <c r="BB23" i="5"/>
  <c r="BA23" i="5"/>
  <c r="AZ23" i="5"/>
  <c r="AY23" i="5"/>
  <c r="AX23" i="5"/>
  <c r="AW23" i="5"/>
  <c r="AV23" i="5"/>
  <c r="BC22" i="5"/>
  <c r="BB22" i="5"/>
  <c r="BA22" i="5"/>
  <c r="AZ22" i="5"/>
  <c r="AY22" i="5"/>
  <c r="AX22" i="5"/>
  <c r="AW22" i="5"/>
  <c r="AV22" i="5"/>
  <c r="BC21" i="5"/>
  <c r="BB21" i="5"/>
  <c r="BA21" i="5"/>
  <c r="AZ21" i="5"/>
  <c r="AY21" i="5"/>
  <c r="AX21" i="5"/>
  <c r="AW21" i="5"/>
  <c r="AV21" i="5"/>
  <c r="BC20" i="5"/>
  <c r="BB20" i="5"/>
  <c r="BA20" i="5"/>
  <c r="AZ20" i="5"/>
  <c r="AY20" i="5"/>
  <c r="AX20" i="5"/>
  <c r="AW20" i="5"/>
  <c r="AV20" i="5"/>
  <c r="BC19" i="5"/>
  <c r="BB19" i="5"/>
  <c r="BA19" i="5"/>
  <c r="AZ19" i="5"/>
  <c r="AY19" i="5"/>
  <c r="AX19" i="5"/>
  <c r="AW19" i="5"/>
  <c r="AV19" i="5"/>
  <c r="BC18" i="5"/>
  <c r="BB18" i="5"/>
  <c r="BA18" i="5"/>
  <c r="AZ18" i="5"/>
  <c r="AY18" i="5"/>
  <c r="AX18" i="5"/>
  <c r="AW18" i="5"/>
  <c r="AV18" i="5"/>
  <c r="BC17" i="5"/>
  <c r="BB17" i="5"/>
  <c r="BA17" i="5"/>
  <c r="AZ17" i="5"/>
  <c r="AY17" i="5"/>
  <c r="AX17" i="5"/>
  <c r="AW17" i="5"/>
  <c r="AV17" i="5"/>
  <c r="BC16" i="5"/>
  <c r="BB16" i="5"/>
  <c r="BA16" i="5"/>
  <c r="AZ16" i="5"/>
  <c r="AY16" i="5"/>
  <c r="AX16" i="5"/>
  <c r="AW16" i="5"/>
  <c r="AV16" i="5"/>
  <c r="BC15" i="5"/>
  <c r="BB15" i="5"/>
  <c r="BA15" i="5"/>
  <c r="AZ15" i="5"/>
  <c r="AY15" i="5"/>
  <c r="AX15" i="5"/>
  <c r="AW15" i="5"/>
  <c r="AV15" i="5"/>
  <c r="BC14" i="5"/>
  <c r="BB14" i="5"/>
  <c r="BA14" i="5"/>
  <c r="AZ14" i="5"/>
  <c r="AY14" i="5"/>
  <c r="AW14" i="5"/>
  <c r="AV14" i="5"/>
  <c r="BC13" i="5"/>
  <c r="BB13" i="5"/>
  <c r="BA13" i="5"/>
  <c r="AZ13" i="5"/>
  <c r="AY13" i="5"/>
  <c r="AX13" i="5"/>
  <c r="AW13" i="5"/>
  <c r="AV13" i="5"/>
  <c r="BC12" i="5"/>
  <c r="BB12" i="5"/>
  <c r="BA12" i="5"/>
  <c r="AZ12" i="5"/>
  <c r="AY12" i="5"/>
  <c r="AX12" i="5"/>
  <c r="AW12" i="5"/>
  <c r="AV12" i="5"/>
  <c r="BC11" i="5"/>
  <c r="BB11" i="5"/>
  <c r="BA11" i="5"/>
  <c r="AZ11" i="5"/>
  <c r="AY11" i="5"/>
  <c r="AX11" i="5"/>
  <c r="AW11" i="5"/>
  <c r="AV11" i="5"/>
  <c r="BC10" i="5"/>
  <c r="BB10" i="5"/>
  <c r="BA10" i="5"/>
  <c r="AZ10" i="5"/>
  <c r="AY10" i="5"/>
  <c r="AX10" i="5"/>
  <c r="AW10" i="5"/>
  <c r="AV10" i="5"/>
  <c r="BC9" i="5"/>
  <c r="BB9" i="5"/>
  <c r="BA9" i="5"/>
  <c r="AZ9" i="5"/>
  <c r="AY9" i="5"/>
  <c r="AX9" i="5"/>
  <c r="AW9" i="5"/>
  <c r="AV9" i="5"/>
  <c r="BC8" i="5"/>
  <c r="BB8" i="5"/>
  <c r="BA8" i="5"/>
  <c r="AZ8" i="5"/>
  <c r="AY8" i="5"/>
  <c r="AX8" i="5"/>
  <c r="AW8" i="5"/>
  <c r="AV8" i="5"/>
  <c r="BC7" i="5"/>
  <c r="BB7" i="5"/>
  <c r="BA7" i="5"/>
  <c r="AZ7" i="5"/>
  <c r="AY7" i="5"/>
  <c r="AX7" i="5"/>
  <c r="AW7" i="5"/>
  <c r="AV7" i="5"/>
  <c r="BC6" i="5"/>
  <c r="BB6" i="5"/>
  <c r="BA6" i="5"/>
  <c r="AZ6" i="5"/>
  <c r="AY6" i="5"/>
  <c r="AX6" i="5"/>
  <c r="AW6" i="5"/>
  <c r="AV6" i="5"/>
  <c r="BC5" i="5"/>
  <c r="BB5" i="5"/>
  <c r="BA5" i="5"/>
  <c r="AZ5" i="5"/>
  <c r="AY5" i="5"/>
  <c r="AX5" i="5"/>
  <c r="AW5" i="5"/>
  <c r="AV5" i="5"/>
  <c r="BC4" i="5"/>
  <c r="BB4" i="5"/>
  <c r="BA4" i="5"/>
  <c r="AZ4" i="5"/>
  <c r="AY4" i="5"/>
  <c r="AX4" i="5"/>
  <c r="AW4" i="5"/>
  <c r="AV4" i="5"/>
  <c r="BC3" i="5"/>
  <c r="BB3" i="5"/>
  <c r="BA3" i="5"/>
  <c r="AZ3" i="5"/>
  <c r="AY3" i="5"/>
  <c r="AX3" i="5"/>
  <c r="AW3" i="5"/>
  <c r="AV3" i="5"/>
  <c r="BC2" i="5"/>
  <c r="BB2" i="5"/>
  <c r="BA2" i="5"/>
  <c r="AZ2" i="5"/>
  <c r="AY2" i="5"/>
  <c r="AX2" i="5"/>
  <c r="AW2" i="5"/>
  <c r="AV2" i="5"/>
  <c r="AL53" i="5" l="1"/>
  <c r="AL54" i="5" s="1"/>
  <c r="AT53" i="5"/>
  <c r="AG53" i="5"/>
  <c r="AG54" i="5" s="1"/>
  <c r="AN54" i="5"/>
  <c r="AH54" i="5"/>
  <c r="V54" i="5"/>
  <c r="AF53" i="5"/>
  <c r="AF54" i="5" s="1"/>
  <c r="B54" i="5"/>
  <c r="AT54" i="5"/>
  <c r="AS54" i="5"/>
  <c r="AM54" i="5"/>
  <c r="AA54" i="5"/>
  <c r="AN53" i="5"/>
  <c r="AB53" i="5"/>
  <c r="AB54" i="5" s="1"/>
  <c r="AD54" i="5"/>
  <c r="R54" i="5"/>
  <c r="O54" i="5"/>
  <c r="I54" i="5"/>
  <c r="U53" i="5"/>
  <c r="U54" i="5" s="1"/>
  <c r="O53" i="5"/>
  <c r="I53" i="5"/>
  <c r="M54" i="5"/>
  <c r="F53" i="5"/>
  <c r="F54" i="5" s="1"/>
  <c r="Z53" i="5"/>
  <c r="Z54" i="5" s="1"/>
  <c r="T53" i="5"/>
  <c r="T54" i="5" s="1"/>
  <c r="N53" i="5"/>
  <c r="N54" i="5" s="1"/>
  <c r="H53" i="5"/>
  <c r="H54" i="5" s="1"/>
  <c r="E53" i="5"/>
  <c r="E54" i="5" s="1"/>
  <c r="AK53" i="5"/>
  <c r="AK54" i="5" s="1"/>
  <c r="AE53" i="5"/>
  <c r="AE54" i="5" s="1"/>
  <c r="M53" i="5"/>
  <c r="K54" i="5"/>
  <c r="P53" i="5"/>
  <c r="P54" i="5" s="1"/>
  <c r="D53" i="5"/>
  <c r="D54" i="5" s="1"/>
  <c r="AJ53" i="5"/>
  <c r="AJ54" i="5" s="1"/>
  <c r="AD53" i="5"/>
  <c r="R53" i="5"/>
  <c r="L53" i="5"/>
  <c r="L54" i="5" s="1"/>
  <c r="J54" i="5"/>
  <c r="C53" i="5"/>
  <c r="C54" i="5" s="1"/>
  <c r="AC53" i="5"/>
  <c r="AC54" i="5" s="1"/>
  <c r="DR2" i="1"/>
  <c r="DR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Q2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P2" i="1"/>
  <c r="DP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O2" i="1"/>
  <c r="DO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K17" i="1" l="1"/>
  <c r="DK29" i="1"/>
  <c r="DJ2" i="1"/>
  <c r="DL2" i="1" s="1"/>
  <c r="DJ3" i="1"/>
  <c r="DM3" i="1" s="1"/>
  <c r="DJ4" i="1"/>
  <c r="DM4" i="1" s="1"/>
  <c r="DJ5" i="1"/>
  <c r="DL5" i="1" s="1"/>
  <c r="DJ6" i="1"/>
  <c r="DK6" i="1" s="1"/>
  <c r="DJ7" i="1"/>
  <c r="DK7" i="1" s="1"/>
  <c r="DJ8" i="1"/>
  <c r="DN8" i="1" s="1"/>
  <c r="DJ9" i="1"/>
  <c r="DM9" i="1" s="1"/>
  <c r="DJ10" i="1"/>
  <c r="DM10" i="1" s="1"/>
  <c r="DJ11" i="1"/>
  <c r="DM11" i="1" s="1"/>
  <c r="DJ12" i="1"/>
  <c r="DL12" i="1" s="1"/>
  <c r="DJ13" i="1"/>
  <c r="DL13" i="1" s="1"/>
  <c r="DJ14" i="1"/>
  <c r="DL14" i="1" s="1"/>
  <c r="DJ15" i="1"/>
  <c r="DM15" i="1" s="1"/>
  <c r="DJ16" i="1"/>
  <c r="DL16" i="1" s="1"/>
  <c r="DJ17" i="1"/>
  <c r="DM17" i="1" s="1"/>
  <c r="DJ18" i="1"/>
  <c r="DK18" i="1" s="1"/>
  <c r="DJ19" i="1"/>
  <c r="DL19" i="1" s="1"/>
  <c r="DJ20" i="1"/>
  <c r="DM20" i="1" s="1"/>
  <c r="DJ21" i="1"/>
  <c r="DM21" i="1" s="1"/>
  <c r="DJ22" i="1"/>
  <c r="DL22" i="1" s="1"/>
  <c r="DJ23" i="1"/>
  <c r="DL23" i="1" s="1"/>
  <c r="DJ24" i="1"/>
  <c r="DK24" i="1" s="1"/>
  <c r="DJ25" i="1"/>
  <c r="DK25" i="1" s="1"/>
  <c r="DJ26" i="1"/>
  <c r="DM26" i="1" s="1"/>
  <c r="DJ27" i="1"/>
  <c r="DM27" i="1" s="1"/>
  <c r="DJ28" i="1"/>
  <c r="DL28" i="1" s="1"/>
  <c r="DJ29" i="1"/>
  <c r="DL29" i="1" s="1"/>
  <c r="DJ30" i="1"/>
  <c r="DK30" i="1" s="1"/>
  <c r="DJ31" i="1"/>
  <c r="DK31" i="1" s="1"/>
  <c r="DJ32" i="1"/>
  <c r="DN32" i="1" s="1"/>
  <c r="DJ33" i="1"/>
  <c r="DM33" i="1" s="1"/>
  <c r="DJ34" i="1"/>
  <c r="DL34" i="1" s="1"/>
  <c r="DJ35" i="1"/>
  <c r="DL35" i="1" s="1"/>
  <c r="DJ36" i="1"/>
  <c r="DK36" i="1" s="1"/>
  <c r="DJ37" i="1"/>
  <c r="DK37" i="1" s="1"/>
  <c r="DJ38" i="1"/>
  <c r="DL38" i="1" s="1"/>
  <c r="DJ39" i="1"/>
  <c r="DM39" i="1" s="1"/>
  <c r="DJ40" i="1"/>
  <c r="DM40" i="1" s="1"/>
  <c r="DJ41" i="1"/>
  <c r="DM41" i="1" s="1"/>
  <c r="DJ42" i="1"/>
  <c r="DJ43" i="1"/>
  <c r="DL43" i="1" s="1"/>
  <c r="DJ44" i="1"/>
  <c r="DL44" i="1" s="1"/>
  <c r="DJ45" i="1"/>
  <c r="DM45" i="1" s="1"/>
  <c r="DJ46" i="1"/>
  <c r="DM46" i="1" s="1"/>
  <c r="DJ47" i="1"/>
  <c r="DM47" i="1" s="1"/>
  <c r="DJ48" i="1"/>
  <c r="DK48" i="1" s="1"/>
  <c r="DJ49" i="1"/>
  <c r="DL49" i="1" s="1"/>
  <c r="DJ50" i="1"/>
  <c r="DL50" i="1" s="1"/>
  <c r="DJ51" i="1"/>
  <c r="DM51" i="1" s="1"/>
  <c r="DK5" i="1" l="1"/>
  <c r="DK40" i="1"/>
  <c r="DL33" i="1"/>
  <c r="DM44" i="1"/>
  <c r="DN34" i="1"/>
  <c r="DK39" i="1"/>
  <c r="DK15" i="1"/>
  <c r="DL32" i="1"/>
  <c r="DM38" i="1"/>
  <c r="DN28" i="1"/>
  <c r="DK8" i="1"/>
  <c r="DN22" i="1"/>
  <c r="DM2" i="1"/>
  <c r="DL15" i="1"/>
  <c r="DK51" i="1"/>
  <c r="DL9" i="1"/>
  <c r="DK50" i="1"/>
  <c r="DK27" i="1"/>
  <c r="DK3" i="1"/>
  <c r="DL8" i="1"/>
  <c r="DN46" i="1"/>
  <c r="DN10" i="1"/>
  <c r="DK32" i="1"/>
  <c r="DM8" i="1"/>
  <c r="DN16" i="1"/>
  <c r="DK41" i="1"/>
  <c r="DK20" i="1"/>
  <c r="DL39" i="1"/>
  <c r="DM50" i="1"/>
  <c r="DN40" i="1"/>
  <c r="DN4" i="1"/>
  <c r="DN47" i="1"/>
  <c r="DN41" i="1"/>
  <c r="DN35" i="1"/>
  <c r="DN29" i="1"/>
  <c r="DN23" i="1"/>
  <c r="DN17" i="1"/>
  <c r="DN11" i="1"/>
  <c r="DN5" i="1"/>
  <c r="DK47" i="1"/>
  <c r="DN51" i="1"/>
  <c r="DN45" i="1"/>
  <c r="DN39" i="1"/>
  <c r="DN33" i="1"/>
  <c r="DN27" i="1"/>
  <c r="DN21" i="1"/>
  <c r="DN15" i="1"/>
  <c r="DN9" i="1"/>
  <c r="DN3" i="1"/>
  <c r="DK46" i="1"/>
  <c r="DK38" i="1"/>
  <c r="DK26" i="1"/>
  <c r="DK14" i="1"/>
  <c r="DL51" i="1"/>
  <c r="DL27" i="1"/>
  <c r="DL3" i="1"/>
  <c r="DM32" i="1"/>
  <c r="DN50" i="1"/>
  <c r="DN44" i="1"/>
  <c r="DN38" i="1"/>
  <c r="DN26" i="1"/>
  <c r="DN20" i="1"/>
  <c r="DN14" i="1"/>
  <c r="DN2" i="1"/>
  <c r="DK45" i="1"/>
  <c r="DK35" i="1"/>
  <c r="DK23" i="1"/>
  <c r="DK11" i="1"/>
  <c r="DL45" i="1"/>
  <c r="DL26" i="1"/>
  <c r="DL20" i="1"/>
  <c r="DN49" i="1"/>
  <c r="DN43" i="1"/>
  <c r="DN37" i="1"/>
  <c r="DN31" i="1"/>
  <c r="DN25" i="1"/>
  <c r="DN19" i="1"/>
  <c r="DN13" i="1"/>
  <c r="DN7" i="1"/>
  <c r="DM42" i="1"/>
  <c r="DK44" i="1"/>
  <c r="DK33" i="1"/>
  <c r="DK21" i="1"/>
  <c r="DK9" i="1"/>
  <c r="DL21" i="1"/>
  <c r="DN48" i="1"/>
  <c r="DN42" i="1"/>
  <c r="DN36" i="1"/>
  <c r="DN30" i="1"/>
  <c r="DN24" i="1"/>
  <c r="DN18" i="1"/>
  <c r="DN12" i="1"/>
  <c r="DN6" i="1"/>
  <c r="DL47" i="1"/>
  <c r="DL41" i="1"/>
  <c r="DL11" i="1"/>
  <c r="DL4" i="1"/>
  <c r="DL10" i="1"/>
  <c r="DK2" i="1"/>
  <c r="DK34" i="1"/>
  <c r="DK28" i="1"/>
  <c r="DK22" i="1"/>
  <c r="DK16" i="1"/>
  <c r="DK10" i="1"/>
  <c r="DK4" i="1"/>
  <c r="DL46" i="1"/>
  <c r="DL40" i="1"/>
  <c r="DL18" i="1"/>
  <c r="DM49" i="1"/>
  <c r="DM43" i="1"/>
  <c r="DM37" i="1"/>
  <c r="DM31" i="1"/>
  <c r="DM25" i="1"/>
  <c r="DM19" i="1"/>
  <c r="DM13" i="1"/>
  <c r="DM7" i="1"/>
  <c r="DL31" i="1"/>
  <c r="DL25" i="1"/>
  <c r="DL17" i="1"/>
  <c r="DL48" i="1"/>
  <c r="DL36" i="1"/>
  <c r="DM48" i="1"/>
  <c r="DM36" i="1"/>
  <c r="DM30" i="1"/>
  <c r="DM24" i="1"/>
  <c r="DM18" i="1"/>
  <c r="DM12" i="1"/>
  <c r="DM6" i="1"/>
  <c r="DL30" i="1"/>
  <c r="DL7" i="1"/>
  <c r="DM35" i="1"/>
  <c r="DM29" i="1"/>
  <c r="DM23" i="1"/>
  <c r="DM5" i="1"/>
  <c r="DL37" i="1"/>
  <c r="DK49" i="1"/>
  <c r="DK43" i="1"/>
  <c r="DK19" i="1"/>
  <c r="DK13" i="1"/>
  <c r="DL6" i="1"/>
  <c r="DM34" i="1"/>
  <c r="DM28" i="1"/>
  <c r="DM22" i="1"/>
  <c r="DM16" i="1"/>
  <c r="DL24" i="1"/>
  <c r="DK42" i="1"/>
  <c r="DK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85F610-B9CE-D648-87EA-5E1259298430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2" xr16:uid="{026587CE-37AF-A44C-8FFD-C93C4501035B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3" xr16:uid="{F6302235-EA1D-F04E-954C-1D043D7D0C6E}" keepAlive="1" name="Query - TemplateData (2)" description="Connection to the 'TemplateData (2)' query in the workbook." type="5" refreshedVersion="8" background="1" saveData="1">
    <dbPr connection="Provider=Microsoft.Mashup.OleDb.1;Data Source=$Workbook$;Location=&quot;TemplateData (2)&quot;;Extended Properties=&quot;&quot;" command="SELECT * FROM [TemplateData (2)]"/>
  </connection>
  <connection id="4" xr16:uid="{2E19DBC0-0C42-4B43-96D0-A4563B8FECC4}" keepAlive="1" name="Query - TemplateData (3)" description="Connection to the 'TemplateData (3)' query in the workbook." type="5" refreshedVersion="8" background="1" saveData="1">
    <dbPr connection="Provider=Microsoft.Mashup.OleDb.1;Data Source=$Workbook$;Location=&quot;TemplateData (3)&quot;;Extended Properties=&quot;&quot;" command="SELECT * FROM [TemplateData (3)]"/>
  </connection>
  <connection id="5" xr16:uid="{19DA7F54-CDB0-A94A-AB96-DCCFBEA7A971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6" xr16:uid="{5912B275-EA8F-3C49-BD2C-2F899B9A8BEC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</connections>
</file>

<file path=xl/sharedStrings.xml><?xml version="1.0" encoding="utf-8"?>
<sst xmlns="http://schemas.openxmlformats.org/spreadsheetml/2006/main" count="745" uniqueCount="373">
  <si>
    <t>ID</t>
  </si>
  <si>
    <t>HIT</t>
  </si>
  <si>
    <t>MISS</t>
  </si>
  <si>
    <t>FA</t>
  </si>
  <si>
    <t>CR</t>
  </si>
  <si>
    <t>LURE FA</t>
  </si>
  <si>
    <t>LURE CR</t>
  </si>
  <si>
    <t>LOW SIM LURE FA</t>
  </si>
  <si>
    <t>LOW SIM LURE CR</t>
  </si>
  <si>
    <t>HIGH SIM LURE FA</t>
  </si>
  <si>
    <t>HIGH SIM LURE CR</t>
  </si>
  <si>
    <t>MEMORABLE HIT</t>
  </si>
  <si>
    <t>MEMORABLE MISS</t>
  </si>
  <si>
    <t>MEMORABLE FA</t>
  </si>
  <si>
    <t>MEMORABLE CR</t>
  </si>
  <si>
    <t xml:space="preserve">HIT FORGETTABLE </t>
  </si>
  <si>
    <t>MISS FORGETTABLE</t>
  </si>
  <si>
    <t>FORGETTABLE FA</t>
  </si>
  <si>
    <t>FORGETTABLE CR</t>
  </si>
  <si>
    <t>FA MEMORABLE LURE</t>
  </si>
  <si>
    <t>CR MEMORABLE LURE</t>
  </si>
  <si>
    <t>FA FORGETTABLE LURE</t>
  </si>
  <si>
    <t>CR FORGETTABLE LURE</t>
  </si>
  <si>
    <t>FA MEMORABLE HIGH SIM LURE</t>
  </si>
  <si>
    <t>HighMemHIghSim Lure CR</t>
  </si>
  <si>
    <t>FA FORETTABLE HIGH SIM LURE</t>
  </si>
  <si>
    <t>CR FORETTABLE HIGH SIM LURE</t>
  </si>
  <si>
    <t>FA MEMORABLE LOW SIM</t>
  </si>
  <si>
    <t>CR MEMORABLE LOW SIM</t>
  </si>
  <si>
    <t>FA FORGETTABLE LOW SIM</t>
  </si>
  <si>
    <t>CR FORGETTABLE LOW SIM</t>
  </si>
  <si>
    <t>HIT TARGET FIRST</t>
  </si>
  <si>
    <t>MISS TARGET FIRST</t>
  </si>
  <si>
    <t>FA LURE SECOND</t>
  </si>
  <si>
    <t>CR LURE SECOND</t>
  </si>
  <si>
    <t>HIT TARGET SECOND</t>
  </si>
  <si>
    <t>MISS TARGET SECOND</t>
  </si>
  <si>
    <t>FA LURE FIRST</t>
  </si>
  <si>
    <t>CR LURE FIRST</t>
  </si>
  <si>
    <t>FA LOW LURE SECOND</t>
  </si>
  <si>
    <t>CR LOW LURE SECOND</t>
  </si>
  <si>
    <t>FA HIGH LURE SECOND</t>
  </si>
  <si>
    <t>CR HIGH LURE SECOND</t>
  </si>
  <si>
    <t>FA LOW LURE FIRST</t>
  </si>
  <si>
    <t>CR LOW LURE FIRST</t>
  </si>
  <si>
    <t>FA HIGH LURE FIRST</t>
  </si>
  <si>
    <t>CR HIGH LURE FIRST</t>
  </si>
  <si>
    <t>HIT MEMORABLE TARGET FIRST</t>
  </si>
  <si>
    <t>MISS MEMORABLE TARGET FIRST</t>
  </si>
  <si>
    <t>HIT MEMORABLE TARGET SECOND</t>
  </si>
  <si>
    <t>MISS MEMORABLE TARGET SECOND</t>
  </si>
  <si>
    <t>HIT FORGETTABLE TARGET FIRST</t>
  </si>
  <si>
    <t>MISS FORGETTABLE TARGET FIRST</t>
  </si>
  <si>
    <t>HIT FORGETTABLE TARGET SECOND</t>
  </si>
  <si>
    <t>MISS FORGETTABLE TARGET SECOND</t>
  </si>
  <si>
    <t>FA MEMORABLE LURE SECOND</t>
  </si>
  <si>
    <t>CR MEMORABLE LURE SECOND</t>
  </si>
  <si>
    <t>FA FORGETTABLE LURE SECOND</t>
  </si>
  <si>
    <t>CR FORGETTABLE LURE SECOND</t>
  </si>
  <si>
    <t>FA HIGH SIM MEMORABLE LURE SECOND</t>
  </si>
  <si>
    <t>CR HIGH SIM MEMORABLE LURE SECOND</t>
  </si>
  <si>
    <t>FA HIGH SIM FORGETTABLE LURE SECOND</t>
  </si>
  <si>
    <t>CR HIGH SIM FORGETTABLE LURE SECOND</t>
  </si>
  <si>
    <t>FA LOW SIM MEMORABLE LURE SECOND</t>
  </si>
  <si>
    <t>CR LOW SIM MEMORABLE LURE SECOND</t>
  </si>
  <si>
    <t>FA LOW MEM LOW LURE REPETITION</t>
  </si>
  <si>
    <t>CR LOW SIM FORGETTABLE LURE SECOND</t>
  </si>
  <si>
    <t>FA MEMORABLE LURE FIRST</t>
  </si>
  <si>
    <t>CR MEMORABLE LURE FIRST</t>
  </si>
  <si>
    <t>FA FORGETTABLE LURE FIRST</t>
  </si>
  <si>
    <t>CR FORGETTABLE LURE FIRST</t>
  </si>
  <si>
    <t>FA MEMORABLE HIGH SIM LURE FIRST</t>
  </si>
  <si>
    <t>CR MEMORABLE HIGH SIM LURE FIRST</t>
  </si>
  <si>
    <t>FA FORGETTABLE HIGH SIM LURE FIRST</t>
  </si>
  <si>
    <t>CR FORGETTABLE HIGH SIM LURE FIRST</t>
  </si>
  <si>
    <t>FA MEMORABLE LOW SIM LURE FIRST</t>
  </si>
  <si>
    <t>MEMORABLE LOW SIM LURE FIRST</t>
  </si>
  <si>
    <t>FA FORGETTABLE LOW SIM LURE FIRST</t>
  </si>
  <si>
    <t>CR FORGETTABLE LOW LURE SIM FIRST</t>
  </si>
  <si>
    <t>LOW SIM_3L LURE FA</t>
  </si>
  <si>
    <t>LOW SIM_3L LURE CR</t>
  </si>
  <si>
    <t>MED SIM_3L LURE FA</t>
  </si>
  <si>
    <t>MED SIM_3L LURE CR</t>
  </si>
  <si>
    <t>HIGH SIM_3L LURE FA</t>
  </si>
  <si>
    <t>HIGH SIM_3L LURE CR</t>
  </si>
  <si>
    <t>FA MEMORABLE HIGH SIM_3L LURE</t>
  </si>
  <si>
    <t>CR MEMORABLE HIGH SIM_3L LURE</t>
  </si>
  <si>
    <t>FA FORETTABLE HIGH SIM_3L LURE</t>
  </si>
  <si>
    <t>CR FORETTABLE HIGH SIM_3L LURE</t>
  </si>
  <si>
    <t>FA MEMORABLE LOW SIM_3L</t>
  </si>
  <si>
    <t>CR MEMORABLE LOW SIM_3L</t>
  </si>
  <si>
    <t>FA FORGETTABLE LOW SIM_3L</t>
  </si>
  <si>
    <t>CR FORGETTABLE LOW SIM_3L</t>
  </si>
  <si>
    <t>FA FORGETTABLEMED SIM_3L</t>
  </si>
  <si>
    <t>CR FORGETTABLE MED SIM_3L</t>
  </si>
  <si>
    <t>FA MEMORABLE MED SIM_3L</t>
  </si>
  <si>
    <t>CR MEMORABLE MED SIM_3L</t>
  </si>
  <si>
    <t>NaN</t>
  </si>
  <si>
    <t xml:space="preserve"> Hit (CRH) </t>
  </si>
  <si>
    <t>Miss (CRM)</t>
  </si>
  <si>
    <t xml:space="preserve"> CR (CRM)</t>
  </si>
  <si>
    <t xml:space="preserve"> FA (FAM)</t>
  </si>
  <si>
    <t xml:space="preserve"> Hit (FAH) </t>
  </si>
  <si>
    <t xml:space="preserve"> Miss (FAM)</t>
  </si>
  <si>
    <t xml:space="preserve"> CR (CRH)</t>
  </si>
  <si>
    <t xml:space="preserve"> FA (FAH)</t>
  </si>
  <si>
    <t xml:space="preserve"> CR (HCR)</t>
  </si>
  <si>
    <t>FA (HFA)</t>
  </si>
  <si>
    <t xml:space="preserve"> Hit (HFA)</t>
  </si>
  <si>
    <t xml:space="preserve"> Miss (MFA)</t>
  </si>
  <si>
    <t xml:space="preserve"> CR (MCR)</t>
  </si>
  <si>
    <t xml:space="preserve"> FA(MFA)</t>
  </si>
  <si>
    <t xml:space="preserve"> Hit (HCR)</t>
  </si>
  <si>
    <t>Miss (MCR)</t>
  </si>
  <si>
    <t>COUNT CRH (HIT)</t>
  </si>
  <si>
    <t>COUNT CRM (MISS)</t>
  </si>
  <si>
    <t>COUNT CRM (CR)</t>
  </si>
  <si>
    <t>COUNT FAM (FA)</t>
  </si>
  <si>
    <t>COUNT FAH (HIT)</t>
  </si>
  <si>
    <t>COUNT FAM (MISS)</t>
  </si>
  <si>
    <t>COUNT CRH (CR)</t>
  </si>
  <si>
    <t>COUNT FAH (FA)</t>
  </si>
  <si>
    <t>COUNT HCR (CR)</t>
  </si>
  <si>
    <t>COUNT HFA (FA)</t>
  </si>
  <si>
    <t>COUNT HFA (HIT)</t>
  </si>
  <si>
    <t>COUNT MFA (MISS)</t>
  </si>
  <si>
    <t>COUNT MCR (CR)</t>
  </si>
  <si>
    <t>COUNT MFA (FA)</t>
  </si>
  <si>
    <t xml:space="preserve">COUNT HCR (HIT) </t>
  </si>
  <si>
    <t>COUNT MCR (MISS)</t>
  </si>
  <si>
    <t>Responses</t>
  </si>
  <si>
    <t>Total Number</t>
  </si>
  <si>
    <t>Shown Total</t>
  </si>
  <si>
    <t>Category</t>
  </si>
  <si>
    <t>Shown Total (T1 L1)</t>
  </si>
  <si>
    <t>COUNT HIT</t>
  </si>
  <si>
    <t>COUNT MISS</t>
  </si>
  <si>
    <t>COUNT FA</t>
  </si>
  <si>
    <t>COUNT CR</t>
  </si>
  <si>
    <t>COUNT LURE FA</t>
  </si>
  <si>
    <t>COUNT LURE CR</t>
  </si>
  <si>
    <t>COUNT LOW SIM LURE FA</t>
  </si>
  <si>
    <t>COUNT LOW SIM LURE CR</t>
  </si>
  <si>
    <t>COUNT HIGH SIM LURE FA</t>
  </si>
  <si>
    <t>COUNT HIGH SIM LURE CR</t>
  </si>
  <si>
    <t>COUNT MEMORABLE HIT</t>
  </si>
  <si>
    <t>COUNT MEMORABLE MISS</t>
  </si>
  <si>
    <t>COUNT MEMORABLE FA</t>
  </si>
  <si>
    <t>COUNT MEMORABLE CR</t>
  </si>
  <si>
    <t xml:space="preserve">COUNT HIT FORGETTABLE </t>
  </si>
  <si>
    <t>COUNT MISS FORGETTABLE</t>
  </si>
  <si>
    <t>COUNT FORGETTABLE FA</t>
  </si>
  <si>
    <t>COUNT FORGETTABLE CR</t>
  </si>
  <si>
    <t>COUNT FA MEMORABLE LURE</t>
  </si>
  <si>
    <t>COUNT CR MEMORABLE LURE</t>
  </si>
  <si>
    <t>COUNT FA FORGETTABLE LURE</t>
  </si>
  <si>
    <t>COUNT CR FORGETTABLE LURE</t>
  </si>
  <si>
    <t>COUNT FA MEMORABLE HIGH SIM LURE</t>
  </si>
  <si>
    <t>COUNT HighMemHIghSim Lure CR</t>
  </si>
  <si>
    <t>COUNT FA FORETTABLE HIGH SIM LURE</t>
  </si>
  <si>
    <t>COUNT CR FORETTABLE HIGH SIM LURE</t>
  </si>
  <si>
    <t>COUNT FA MEMORABLE LOW SIM</t>
  </si>
  <si>
    <t>COUNT CR MEMORABLE LOW SIM</t>
  </si>
  <si>
    <t>COUNT FA FORGETTABLE LOW SIM</t>
  </si>
  <si>
    <t>COUNT CR FORGETTABLE LOW SIM</t>
  </si>
  <si>
    <t>COUNT HIT TARGET FIRST</t>
  </si>
  <si>
    <t>COUNT MISS TARGET FIRST</t>
  </si>
  <si>
    <t>COUNT FA LURE SECOND</t>
  </si>
  <si>
    <t>COUNT CR LURE SECOND</t>
  </si>
  <si>
    <t>COUNT HIT TARGET SECOND</t>
  </si>
  <si>
    <t>COUNT MISS TARGET SECOND</t>
  </si>
  <si>
    <t>COUNT FA LURE FIRST</t>
  </si>
  <si>
    <t>COUNT CR LURE FIRST</t>
  </si>
  <si>
    <t>COUNT FA LOW LURE SECOND</t>
  </si>
  <si>
    <t>COUNT CR LOW LURE SECOND</t>
  </si>
  <si>
    <t>COUNT FA HIGH LURE SECOND</t>
  </si>
  <si>
    <t>COUNT CR HIGH LURE SECOND</t>
  </si>
  <si>
    <t>COUNT FA LOW LURE FIRST</t>
  </si>
  <si>
    <t>COUNT CR LOW LURE FIRST</t>
  </si>
  <si>
    <t>COUNT FA HIGH LURE FIRST</t>
  </si>
  <si>
    <t>COUNT CR HIGH LURE FIRST</t>
  </si>
  <si>
    <t>COUNT HIT MEMORABLE TARGET FIRST</t>
  </si>
  <si>
    <t>COUNT MISS MEMORABLE TARGET FIRST</t>
  </si>
  <si>
    <t>COUNT HIT MEMORABLE TARGET SECOND</t>
  </si>
  <si>
    <t>COUNT MISS MEMORABLE TARGET SECOND</t>
  </si>
  <si>
    <t>COUNT HIT FORGETTABLE TARGET FIRST</t>
  </si>
  <si>
    <t>COUNT MISS FORGETTABLE TARGET FIRST</t>
  </si>
  <si>
    <t>COUNT HIT FORGETTABLE TARGET SECOND</t>
  </si>
  <si>
    <t>COUNT MISS FORGETTABLE TARGET SECOND</t>
  </si>
  <si>
    <t>COUNT FA MEMORABLE LURE SECOND</t>
  </si>
  <si>
    <t>COUNT CR MEMORABLE LURE SECOND</t>
  </si>
  <si>
    <t>COUNT FA FORGETTABLE LURE SECOND</t>
  </si>
  <si>
    <t>COUNT CR FORGETTABLE LURE SECOND</t>
  </si>
  <si>
    <t>COUNT FA HIGH SIM MEMORABLE LURE SECOND</t>
  </si>
  <si>
    <t>COUNT CR HIGH SIM MEMORABLE LURE SECOND</t>
  </si>
  <si>
    <t>COUNT FA HIGH SIM FORGETTABLE LURE SECOND</t>
  </si>
  <si>
    <t>COUNT CR HIGH SIM FORGETTABLE LURE SECOND</t>
  </si>
  <si>
    <t>COUNT FA LOW SIM MEMORABLE LURE SECOND</t>
  </si>
  <si>
    <t>COUNT CR LOW SIM MEMORABLE LURE SECOND</t>
  </si>
  <si>
    <t>COUNT FA LOW MEM LOW LURE REPETITION</t>
  </si>
  <si>
    <t>COUNT CR LOW SIM FORGETTABLE LURE SECOND</t>
  </si>
  <si>
    <t>COUNT FA MEMORABLE LURE FIRST</t>
  </si>
  <si>
    <t>COUNT CR MEMORABLE LURE FIRST</t>
  </si>
  <si>
    <t>COUNT FA FORGETTABLE LURE FIRST</t>
  </si>
  <si>
    <t>COUNT CR FORGETTABLE LURE FIRST</t>
  </si>
  <si>
    <t>COUNT FA MEMORABLE HIGH SIM LURE FIRST</t>
  </si>
  <si>
    <t>COUNT CR MEMORABLE HIGH SIM LURE FIRST</t>
  </si>
  <si>
    <t>COUNT FA FORGETTABLE HIGH SIM LURE FIRST</t>
  </si>
  <si>
    <t>COUNT CR FORGETTABLE HIGH SIM LURE FIRST</t>
  </si>
  <si>
    <t>COUNT FA MEMORABLE LOW SIM LURE FIRST</t>
  </si>
  <si>
    <t>COUNT MEMORABLE LOW SIM LURE FIRST</t>
  </si>
  <si>
    <t>COUNT FA FORGETTABLE LOW SIM LURE FIRST</t>
  </si>
  <si>
    <t>COUNT CR FORGETTABLE LOW LURE SIM FIRST</t>
  </si>
  <si>
    <t>COUNT LOW SIM_3L LURE FA</t>
  </si>
  <si>
    <t>COUNT LOW SIM_3L LURE CR</t>
  </si>
  <si>
    <t>COUNT MED SIM_3L LURE FA</t>
  </si>
  <si>
    <t>COUNT MED SIM_3L LURE CR</t>
  </si>
  <si>
    <t>COUNT HIGH SIM_3L LURE FA</t>
  </si>
  <si>
    <t>COUNT HIGH SIM_3L LURE CR</t>
  </si>
  <si>
    <t>COUNT FA MEMORABLE HIGH SIM_3L LURE</t>
  </si>
  <si>
    <t>COUNT CR MEMORABLE HIGH SIM_3L LURE</t>
  </si>
  <si>
    <t>COUNT FA FORETTABLE HIGH SIM_3L LURE</t>
  </si>
  <si>
    <t>COUNT CR FORETTABLE HIGH SIM_3L LURE</t>
  </si>
  <si>
    <t>COUNT FA MEMORABLE LOW SIM_3L</t>
  </si>
  <si>
    <t>COUNT CR MEMORABLE LOW SIM_3L</t>
  </si>
  <si>
    <t>COUNT FA FORGETTABLE LOW SIM_3L</t>
  </si>
  <si>
    <t>COUNT CR FORGETTABLE LOW SIM_3L</t>
  </si>
  <si>
    <t>COUNT FA FORGETTABLEMED SIM_3L</t>
  </si>
  <si>
    <t>COUNT CR FORGETTABLE MED SIM_3L</t>
  </si>
  <si>
    <t>COUNT FA MEMORABLE MED SIM_3L</t>
  </si>
  <si>
    <t>COUNT CR MEMORABLE MED SIM_3L</t>
  </si>
  <si>
    <t>Average rt</t>
  </si>
  <si>
    <t>RT TARGET</t>
  </si>
  <si>
    <t>RT LURE</t>
  </si>
  <si>
    <t>RT LOW LURE</t>
  </si>
  <si>
    <t>RT HIGH LURE</t>
  </si>
  <si>
    <t>RT FOIL</t>
  </si>
  <si>
    <t>RT MEM</t>
  </si>
  <si>
    <t>RT FORG</t>
  </si>
  <si>
    <t>RT MEM TARGET</t>
  </si>
  <si>
    <t>RT MEM LURE</t>
  </si>
  <si>
    <t>RT MEM LOW LURE</t>
  </si>
  <si>
    <t>RT MEM HIGH LURE</t>
  </si>
  <si>
    <t>RT MEM FOIL</t>
  </si>
  <si>
    <t>RT FORG TARGET</t>
  </si>
  <si>
    <t>RT FORG LURE</t>
  </si>
  <si>
    <t>RT FORG LOW LURE</t>
  </si>
  <si>
    <t>RT FORG HIGH LURE</t>
  </si>
  <si>
    <t>RT FORG FOIL</t>
  </si>
  <si>
    <t>average rt  target second</t>
  </si>
  <si>
    <t>average rt target first</t>
  </si>
  <si>
    <t>AVG RT MEM Target second</t>
  </si>
  <si>
    <t>avg rt mem target first</t>
  </si>
  <si>
    <t>avg rt forg target second</t>
  </si>
  <si>
    <t>avg rt forg target first</t>
  </si>
  <si>
    <t>average rt lure  second</t>
  </si>
  <si>
    <t>average rt lure  first</t>
  </si>
  <si>
    <t>AVG RT MEM lure second</t>
  </si>
  <si>
    <t>avg rt mem lure first</t>
  </si>
  <si>
    <t>avg rt forg lure second</t>
  </si>
  <si>
    <t>avg rt forg lure first</t>
  </si>
  <si>
    <t>RT HIGH SIM lure second</t>
  </si>
  <si>
    <t>RT LOW SIM lure second</t>
  </si>
  <si>
    <t>RT HIGH SIM lure first</t>
  </si>
  <si>
    <t>RT LOW SIM lure first</t>
  </si>
  <si>
    <t>RT HIGH SIM  MEM lure second</t>
  </si>
  <si>
    <t>RT LOW SIM  MEM lure second</t>
  </si>
  <si>
    <t>RT HIGH SIM MEM lure first</t>
  </si>
  <si>
    <t>RT LOW SIM MEM lure first</t>
  </si>
  <si>
    <t>RT HIGH SIM FORG lure second</t>
  </si>
  <si>
    <t>RT LOW SIM FORG lure second</t>
  </si>
  <si>
    <t>RT HIGH SIM FORG lure first</t>
  </si>
  <si>
    <t>RT LOW SIM  FORG lure first</t>
  </si>
  <si>
    <t>d</t>
  </si>
  <si>
    <t>d_mem</t>
  </si>
  <si>
    <t>d_forg</t>
  </si>
  <si>
    <t>ldi</t>
  </si>
  <si>
    <t>ldi_hisim</t>
  </si>
  <si>
    <t>ldi_losim</t>
  </si>
  <si>
    <t>ldi_mem</t>
  </si>
  <si>
    <t>ldi_forg</t>
  </si>
  <si>
    <t>ldi_hisim_mem</t>
  </si>
  <si>
    <t>ldi_hisim_forg</t>
  </si>
  <si>
    <t>ldi_losim_mem</t>
  </si>
  <si>
    <t>ldi_losim_forg</t>
  </si>
  <si>
    <t>d_target_first</t>
  </si>
  <si>
    <t>ldi_lure_second</t>
  </si>
  <si>
    <t>d_target_second</t>
  </si>
  <si>
    <t>ldi_lure_first</t>
  </si>
  <si>
    <t>ldi_losim_lure_second</t>
  </si>
  <si>
    <t>ldi_hisim_lure_second</t>
  </si>
  <si>
    <t>ldi_losim_lure_first</t>
  </si>
  <si>
    <t>ldi_hisim_lure_first</t>
  </si>
  <si>
    <t>d_mem_target_first</t>
  </si>
  <si>
    <t>d_mem_target_second</t>
  </si>
  <si>
    <t>d_forg_target_first</t>
  </si>
  <si>
    <t>d_forg_target_second</t>
  </si>
  <si>
    <t>ldi_mem_lure_second</t>
  </si>
  <si>
    <t>ldi_forg_lure_second</t>
  </si>
  <si>
    <t>ldi_mem_hi_lure_second</t>
  </si>
  <si>
    <t>ldi_forg_hi_lure_second</t>
  </si>
  <si>
    <t>ldi_mem_lo_lure_second</t>
  </si>
  <si>
    <t>ldi_forg_lo_lure_second</t>
  </si>
  <si>
    <t>ldi_mem_lure_first</t>
  </si>
  <si>
    <t>ldi_forg_lure_first</t>
  </si>
  <si>
    <t>ldi_mem_hi_lure_first</t>
  </si>
  <si>
    <t>ldi_mem_lo_lure_first</t>
  </si>
  <si>
    <t>ldi_forg_hi_lure_first</t>
  </si>
  <si>
    <t>ldi_forg_lo_lure_first</t>
  </si>
  <si>
    <t>ldi3_high</t>
  </si>
  <si>
    <t>ldi3_med</t>
  </si>
  <si>
    <t>ldi3_lo</t>
  </si>
  <si>
    <t>ldi3_high_mem</t>
  </si>
  <si>
    <t>ldi3_high_forg</t>
  </si>
  <si>
    <t>ldi3_med_mem</t>
  </si>
  <si>
    <t>ldi3_med_forg</t>
  </si>
  <si>
    <t>ldi3_lo_mem</t>
  </si>
  <si>
    <t>ldi3_lo_forg</t>
  </si>
  <si>
    <t>Group</t>
  </si>
  <si>
    <t>Immediate</t>
  </si>
  <si>
    <t>Delay</t>
  </si>
  <si>
    <t>COUNT CRH</t>
  </si>
  <si>
    <t>COUNT CRM</t>
  </si>
  <si>
    <t xml:space="preserve">COUNT FAM </t>
  </si>
  <si>
    <t xml:space="preserve">COUNT FAH </t>
  </si>
  <si>
    <t>COUNT HCR</t>
  </si>
  <si>
    <t xml:space="preserve">COUNT HFA </t>
  </si>
  <si>
    <t>COUNT MFA</t>
  </si>
  <si>
    <t>COUNT MCR</t>
  </si>
  <si>
    <t>Responses (4 cat)</t>
  </si>
  <si>
    <t>Total Number (2 levels)</t>
  </si>
  <si>
    <t>Shown Total (one level)</t>
  </si>
  <si>
    <t>Sum of COUNT CRM</t>
  </si>
  <si>
    <t>Sum of COUNT CRH</t>
  </si>
  <si>
    <t xml:space="preserve">Sum of COUNT FAM </t>
  </si>
  <si>
    <t xml:space="preserve">Sum of COUNT FAH </t>
  </si>
  <si>
    <t>Sum of COUNT HCR</t>
  </si>
  <si>
    <t xml:space="preserve">Sum of COUNT HFA </t>
  </si>
  <si>
    <t>Sum of COUNT MFA</t>
  </si>
  <si>
    <t>Sum of COUNT MCR</t>
  </si>
  <si>
    <t>Sum of COUNT HCR2</t>
  </si>
  <si>
    <t>Sum of COUNT HFA 3</t>
  </si>
  <si>
    <t>Sum of COUNT MFA4</t>
  </si>
  <si>
    <t>Sum of COUNT MCR5</t>
  </si>
  <si>
    <t>HITS</t>
  </si>
  <si>
    <t>MISSES</t>
  </si>
  <si>
    <t>Sum of COUNT CRH2</t>
  </si>
  <si>
    <t>Sum of COUNT CRM3</t>
  </si>
  <si>
    <t>Sum of COUNT FAH 4</t>
  </si>
  <si>
    <t>Sum of COUNT FAM 5</t>
  </si>
  <si>
    <t>LURE FIRST</t>
  </si>
  <si>
    <t>TARGET FIRST</t>
  </si>
  <si>
    <t xml:space="preserve">d' CRH </t>
  </si>
  <si>
    <t>d' FAH</t>
  </si>
  <si>
    <t>FA * 2</t>
  </si>
  <si>
    <t>d' HFA</t>
  </si>
  <si>
    <t>d' HCR</t>
  </si>
  <si>
    <t>LDI (CRM)</t>
  </si>
  <si>
    <t>LDI (CRH)</t>
  </si>
  <si>
    <t>LDI (HCR)</t>
  </si>
  <si>
    <t>LDI(MCR)</t>
  </si>
  <si>
    <t xml:space="preserve">% CRH </t>
  </si>
  <si>
    <t>% CRM</t>
  </si>
  <si>
    <t>% FAM</t>
  </si>
  <si>
    <t>% FAH</t>
  </si>
  <si>
    <t>% HCR</t>
  </si>
  <si>
    <t>% HFA</t>
  </si>
  <si>
    <t>% MFA</t>
  </si>
  <si>
    <t>% MCR</t>
  </si>
  <si>
    <t>Nan</t>
  </si>
  <si>
    <t>stdv</t>
  </si>
  <si>
    <t>3 std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</si>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</sst>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2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2"/>
      <color theme="9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16" borderId="0" applyNumberFormat="0" applyBorder="0" applyAlignment="0" applyProtection="0"/>
  </cellStyleXfs>
  <cellXfs count="45">
    <xf numFmtId="0" fontId="0" fillId="0" borderId="0" xfId="0"/>
    <xf numFmtId="0" fontId="3" fillId="2" borderId="0" xfId="0" applyFont="1" applyFill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5" fillId="7" borderId="1" xfId="0" applyFont="1" applyFill="1" applyBorder="1"/>
    <xf numFmtId="0" fontId="5" fillId="7" borderId="2" xfId="0" applyFont="1" applyFill="1" applyBorder="1"/>
    <xf numFmtId="0" fontId="5" fillId="7" borderId="3" xfId="0" applyFont="1" applyFill="1" applyBorder="1"/>
    <xf numFmtId="0" fontId="6" fillId="8" borderId="1" xfId="0" applyFont="1" applyFill="1" applyBorder="1"/>
    <xf numFmtId="0" fontId="6" fillId="8" borderId="2" xfId="0" applyFont="1" applyFill="1" applyBorder="1"/>
    <xf numFmtId="0" fontId="6" fillId="8" borderId="3" xfId="0" applyFont="1" applyFill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2" fillId="0" borderId="0" xfId="0" applyFon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7" fillId="13" borderId="0" xfId="0" applyFont="1" applyFill="1"/>
    <xf numFmtId="0" fontId="2" fillId="9" borderId="0" xfId="0" applyFont="1" applyFill="1"/>
    <xf numFmtId="0" fontId="2" fillId="9" borderId="4" xfId="0" applyFont="1" applyFill="1" applyBorder="1"/>
    <xf numFmtId="164" fontId="0" fillId="0" borderId="0" xfId="1" applyNumberFormat="1" applyFont="1"/>
    <xf numFmtId="10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0" fontId="2" fillId="14" borderId="4" xfId="0" applyFont="1" applyFill="1" applyBorder="1"/>
    <xf numFmtId="0" fontId="3" fillId="4" borderId="0" xfId="0" applyFont="1" applyFill="1"/>
    <xf numFmtId="0" fontId="8" fillId="0" borderId="0" xfId="0" applyFont="1"/>
    <xf numFmtId="0" fontId="9" fillId="2" borderId="0" xfId="0" applyFont="1" applyFill="1"/>
    <xf numFmtId="0" fontId="3" fillId="0" borderId="0" xfId="0" applyFont="1"/>
    <xf numFmtId="0" fontId="0" fillId="15" borderId="0" xfId="0" applyFill="1"/>
    <xf numFmtId="0" fontId="10" fillId="5" borderId="0" xfId="0" applyFont="1" applyFill="1"/>
    <xf numFmtId="0" fontId="10" fillId="6" borderId="0" xfId="0" applyFont="1" applyFill="1"/>
    <xf numFmtId="9" fontId="4" fillId="3" borderId="0" xfId="1" applyFont="1" applyFill="1"/>
    <xf numFmtId="9" fontId="0" fillId="10" borderId="0" xfId="1" applyFont="1" applyFill="1"/>
    <xf numFmtId="9" fontId="0" fillId="12" borderId="0" xfId="1" applyFont="1" applyFill="1"/>
    <xf numFmtId="9" fontId="0" fillId="11" borderId="0" xfId="1" applyFont="1" applyFill="1"/>
    <xf numFmtId="9" fontId="0" fillId="0" borderId="0" xfId="1" applyFont="1"/>
    <xf numFmtId="9" fontId="10" fillId="6" borderId="0" xfId="1" applyFont="1" applyFill="1"/>
    <xf numFmtId="9" fontId="10" fillId="5" borderId="0" xfId="1" applyFont="1" applyFill="1"/>
    <xf numFmtId="9" fontId="0" fillId="4" borderId="0" xfId="1" applyFont="1" applyFill="1"/>
    <xf numFmtId="0" fontId="11" fillId="16" borderId="0" xfId="2"/>
  </cellXfs>
  <cellStyles count="3">
    <cellStyle name="Bad" xfId="2" builtinId="27"/>
    <cellStyle name="Normal" xfId="0" builtinId="0"/>
    <cellStyle name="Percent" xfId="1" builtinId="5"/>
  </cellStyles>
  <dxfs count="44">
    <dxf>
      <font>
        <strike val="0"/>
        <outline val="0"/>
        <shadow val="0"/>
        <u val="none"/>
        <vertAlign val="baseline"/>
        <color theme="1"/>
      </font>
      <numFmt numFmtId="0" formatCode="General"/>
    </dxf>
    <dxf>
      <font>
        <strike val="0"/>
        <outline val="0"/>
        <shadow val="0"/>
        <u val="none"/>
        <vertAlign val="baseline"/>
        <color theme="1"/>
      </font>
      <numFmt numFmtId="0" formatCode="General"/>
    </dxf>
    <dxf>
      <font>
        <strike val="0"/>
        <outline val="0"/>
        <shadow val="0"/>
        <u val="none"/>
        <vertAlign val="baseline"/>
        <color theme="1"/>
      </font>
      <numFmt numFmtId="0" formatCode="General"/>
    </dxf>
    <dxf>
      <font>
        <strike val="0"/>
        <outline val="0"/>
        <shadow val="0"/>
        <u val="none"/>
        <vertAlign val="baseline"/>
        <color theme="1"/>
      </font>
      <numFmt numFmtId="0" formatCode="General"/>
    </dxf>
    <dxf>
      <font>
        <strike val="0"/>
        <outline val="0"/>
        <shadow val="0"/>
        <u val="none"/>
        <vertAlign val="baseline"/>
        <color theme="1"/>
      </font>
      <numFmt numFmtId="0" formatCode="General"/>
    </dxf>
    <dxf>
      <font>
        <strike val="0"/>
        <outline val="0"/>
        <shadow val="0"/>
        <u val="none"/>
        <vertAlign val="baseline"/>
        <color theme="1"/>
      </font>
    </dxf>
    <dxf>
      <font>
        <strike val="0"/>
        <outline val="0"/>
        <shadow val="0"/>
        <u val="none"/>
        <vertAlign val="baseline"/>
        <color theme="1"/>
      </font>
    </dxf>
    <dxf>
      <font>
        <strike val="0"/>
        <outline val="0"/>
        <shadow val="0"/>
        <u val="none"/>
        <vertAlign val="baseline"/>
        <color theme="1"/>
      </font>
    </dxf>
    <dxf>
      <font>
        <strike val="0"/>
        <outline val="0"/>
        <shadow val="0"/>
        <u val="none"/>
        <vertAlign val="baseline"/>
        <color theme="1"/>
      </font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rgb="FFE2EFDA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533400</xdr:colOff>
      <xdr:row>2</xdr:row>
      <xdr:rowOff>25400</xdr:rowOff>
    </xdr:from>
    <xdr:to>
      <xdr:col>29</xdr:col>
      <xdr:colOff>647700</xdr:colOff>
      <xdr:row>51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151344-8549-6C48-9618-52D4A6547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4815800" y="1689100"/>
          <a:ext cx="10058400" cy="75438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CF4CC8D-E621-AE4A-8854-B2D29BAD6099}" autoFormatId="16" applyNumberFormats="0" applyBorderFormats="0" applyFontFormats="0" applyPatternFormats="0" applyAlignmentFormats="0" applyWidthHeightFormats="0">
  <queryTableRefresh nextId="115" unboundColumnsRight="17">
    <queryTableFields count="114">
      <queryTableField id="1" name="ID" tableColumnId="1"/>
      <queryTableField id="2" name="HIT" tableColumnId="2"/>
      <queryTableField id="3" name="MISS" tableColumnId="3"/>
      <queryTableField id="4" name="FA" tableColumnId="4"/>
      <queryTableField id="5" name="CR" tableColumnId="5"/>
      <queryTableField id="6" name="LURE FA" tableColumnId="6"/>
      <queryTableField id="7" name="LURE CR" tableColumnId="7"/>
      <queryTableField id="8" name="LOW SIM LURE FA" tableColumnId="8"/>
      <queryTableField id="9" name="LOW SIM LURE CR" tableColumnId="9"/>
      <queryTableField id="10" name="HIGH SIM LURE FA" tableColumnId="10"/>
      <queryTableField id="11" name="HIGH SIM LURE CR" tableColumnId="11"/>
      <queryTableField id="12" name="MEMORABLE HIT" tableColumnId="12"/>
      <queryTableField id="13" name="MEMORABLE MISS" tableColumnId="13"/>
      <queryTableField id="14" name="MEMORABLE FA" tableColumnId="14"/>
      <queryTableField id="15" name="MEMORABLE CR" tableColumnId="15"/>
      <queryTableField id="16" name="HIT FORGETTABLE " tableColumnId="16"/>
      <queryTableField id="17" name="MISS FORGETTABLE" tableColumnId="17"/>
      <queryTableField id="18" name="FORGETTABLE FA" tableColumnId="18"/>
      <queryTableField id="19" name="FORGETTABLE CR" tableColumnId="19"/>
      <queryTableField id="20" name="FA MEMORABLE LURE" tableColumnId="20"/>
      <queryTableField id="21" name="CR MEMORABLE LURE" tableColumnId="21"/>
      <queryTableField id="22" name="FA FORGETTABLE LURE" tableColumnId="22"/>
      <queryTableField id="23" name="CR FORGETTABLE LURE" tableColumnId="23"/>
      <queryTableField id="24" name="FA MEMORABLE HIGH SIM LURE" tableColumnId="24"/>
      <queryTableField id="25" name="HighMemHIghSim Lure CR" tableColumnId="25"/>
      <queryTableField id="26" name="FA FORETTABLE HIGH SIM LURE" tableColumnId="26"/>
      <queryTableField id="27" name="CR FORETTABLE HIGH SIM LURE" tableColumnId="27"/>
      <queryTableField id="28" name="FA MEMORABLE LOW SIM" tableColumnId="28"/>
      <queryTableField id="29" name="CR MEMORABLE LOW SIM" tableColumnId="29"/>
      <queryTableField id="30" name="FA FORGETTABLE LOW SIM" tableColumnId="30"/>
      <queryTableField id="31" name="CR FORGETTABLE LOW SIM" tableColumnId="31"/>
      <queryTableField id="32" name="HIT TARGET FIRST" tableColumnId="32"/>
      <queryTableField id="33" name="MISS TARGET FIRST" tableColumnId="33"/>
      <queryTableField id="34" name="FA LURE SECOND" tableColumnId="34"/>
      <queryTableField id="35" name="CR LURE SECOND" tableColumnId="35"/>
      <queryTableField id="36" name="HIT TARGET SECOND" tableColumnId="36"/>
      <queryTableField id="37" name="MISS TARGET SECOND" tableColumnId="37"/>
      <queryTableField id="38" name="FA LURE FIRST" tableColumnId="38"/>
      <queryTableField id="39" name="CR LURE FIRST" tableColumnId="39"/>
      <queryTableField id="40" name="FA LOW LURE SECOND" tableColumnId="40"/>
      <queryTableField id="41" name="CR LOW LURE SECOND" tableColumnId="41"/>
      <queryTableField id="42" name="FA HIGH LURE SECOND" tableColumnId="42"/>
      <queryTableField id="43" name="CR HIGH LURE SECOND" tableColumnId="43"/>
      <queryTableField id="44" name="FA LOW LURE FIRST" tableColumnId="44"/>
      <queryTableField id="45" name="CR LOW LURE FIRST" tableColumnId="45"/>
      <queryTableField id="46" name="FA HIGH LURE FIRST" tableColumnId="46"/>
      <queryTableField id="47" name="CR HIGH LURE FIRST" tableColumnId="47"/>
      <queryTableField id="48" name="HIT MEMORABLE TARGET FIRST" tableColumnId="48"/>
      <queryTableField id="49" name="MISS MEMORABLE TARGET FIRST" tableColumnId="49"/>
      <queryTableField id="50" name="HIT MEMORABLE TARGET SECOND" tableColumnId="50"/>
      <queryTableField id="51" name="MISS MEMORABLE TARGET SECOND" tableColumnId="51"/>
      <queryTableField id="52" name="HIT FORGETTABLE TARGET FIRST" tableColumnId="52"/>
      <queryTableField id="53" name="MISS FORGETTABLE TARGET FIRST" tableColumnId="53"/>
      <queryTableField id="54" name="HIT FORGETTABLE TARGET SECOND" tableColumnId="54"/>
      <queryTableField id="55" name="MISS FORGETTABLE TARGET SECOND" tableColumnId="55"/>
      <queryTableField id="56" name="FA MEMORABLE LURE SECOND" tableColumnId="56"/>
      <queryTableField id="57" name="CR MEMORABLE LURE SECOND" tableColumnId="57"/>
      <queryTableField id="58" name="FA FORGETTABLE LURE SECOND" tableColumnId="58"/>
      <queryTableField id="59" name="CR FORGETTABLE LURE SECOND" tableColumnId="59"/>
      <queryTableField id="60" name="FA HIGH SIM MEMORABLE LURE SECOND" tableColumnId="60"/>
      <queryTableField id="61" name="CR HIGH SIM MEMORABLE LURE SECOND" tableColumnId="61"/>
      <queryTableField id="62" name="FA HIGH SIM FORGETTABLE LURE SECOND" tableColumnId="62"/>
      <queryTableField id="63" name="CR HIGH SIM FORGETTABLE LURE SECOND" tableColumnId="63"/>
      <queryTableField id="64" name="FA LOW SIM MEMORABLE LURE SECOND" tableColumnId="64"/>
      <queryTableField id="65" name="CR LOW SIM MEMORABLE LURE SECOND" tableColumnId="65"/>
      <queryTableField id="66" name="FA LOW MEM LOW LURE REPETITION" tableColumnId="66"/>
      <queryTableField id="67" name="CR LOW SIM FORGETTABLE LURE SECOND" tableColumnId="67"/>
      <queryTableField id="68" name="FA MEMORABLE LURE FIRST" tableColumnId="68"/>
      <queryTableField id="69" name="CR MEMORABLE LURE FIRST" tableColumnId="69"/>
      <queryTableField id="70" name="FA FORGETTABLE LURE FIRST" tableColumnId="70"/>
      <queryTableField id="71" name="CR FORGETTABLE LURE FIRST" tableColumnId="71"/>
      <queryTableField id="72" name="FA MEMORABLE HIGH SIM LURE FIRST" tableColumnId="72"/>
      <queryTableField id="73" name="CR MEMORABLE HIGH SIM LURE FIRST" tableColumnId="73"/>
      <queryTableField id="74" name="FA FORGETTABLE HIGH SIM LURE FIRST" tableColumnId="74"/>
      <queryTableField id="75" name="CR FORGETTABLE HIGH SIM LURE FIRST" tableColumnId="75"/>
      <queryTableField id="76" name="FA MEMORABLE LOW SIM LURE FIRST" tableColumnId="76"/>
      <queryTableField id="77" name="MEMORABLE LOW SIM LURE FIRST" tableColumnId="77"/>
      <queryTableField id="78" name="FA FORGETTABLE LOW SIM LURE FIRST" tableColumnId="78"/>
      <queryTableField id="79" name="CR FORGETTABLE LOW LURE SIM FIRST" tableColumnId="79"/>
      <queryTableField id="80" name="LOW SIM_3L LURE FA" tableColumnId="80"/>
      <queryTableField id="81" name="LOW SIM_3L LURE CR" tableColumnId="81"/>
      <queryTableField id="82" name="MED SIM_3L LURE FA" tableColumnId="82"/>
      <queryTableField id="83" name="MED SIM_3L LURE CR" tableColumnId="83"/>
      <queryTableField id="84" name="HIGH SIM_3L LURE FA" tableColumnId="84"/>
      <queryTableField id="85" name="HIGH SIM_3L LURE CR" tableColumnId="85"/>
      <queryTableField id="86" name="FA MEMORABLE HIGH SIM_3L LURE" tableColumnId="86"/>
      <queryTableField id="87" name="CR MEMORABLE HIGH SIM_3L LURE" tableColumnId="87"/>
      <queryTableField id="88" name="FA FORETTABLE HIGH SIM_3L LURE" tableColumnId="88"/>
      <queryTableField id="89" name="CR FORETTABLE HIGH SIM_3L LURE" tableColumnId="89"/>
      <queryTableField id="90" name="FA MEMORABLE LOW SIM_3L" tableColumnId="90"/>
      <queryTableField id="91" name="CR MEMORABLE LOW SIM_3L" tableColumnId="91"/>
      <queryTableField id="92" name="FA FORGETTABLE LOW SIM_3L" tableColumnId="92"/>
      <queryTableField id="93" name="CR FORGETTABLE LOW SIM_3L" tableColumnId="93"/>
      <queryTableField id="94" name="FA FORGETTABLEMED SIM_3L" tableColumnId="94"/>
      <queryTableField id="95" name="CR FORGETTABLE MED SIM_3L" tableColumnId="95"/>
      <queryTableField id="96" name="FA MEMORABLE MED SIM_3L" tableColumnId="96"/>
      <queryTableField id="97" name="CR MEMORABLE MED SIM_3L" tableColumnId="97"/>
      <queryTableField id="98" dataBound="0" tableColumnId="98"/>
      <queryTableField id="99" dataBound="0" tableColumnId="99"/>
      <queryTableField id="100" dataBound="0" tableColumnId="100"/>
      <queryTableField id="101" dataBound="0" tableColumnId="101"/>
      <queryTableField id="102" dataBound="0" tableColumnId="102"/>
      <queryTableField id="103" dataBound="0" tableColumnId="103"/>
      <queryTableField id="104" dataBound="0" tableColumnId="104"/>
      <queryTableField id="105" dataBound="0" tableColumnId="105"/>
      <queryTableField id="106" dataBound="0" tableColumnId="106"/>
      <queryTableField id="107" dataBound="0" tableColumnId="107"/>
      <queryTableField id="108" dataBound="0" tableColumnId="108"/>
      <queryTableField id="109" dataBound="0" tableColumnId="109"/>
      <queryTableField id="110" dataBound="0" tableColumnId="110"/>
      <queryTableField id="111" dataBound="0" tableColumnId="111"/>
      <queryTableField id="112" dataBound="0" tableColumnId="112"/>
      <queryTableField id="113" dataBound="0" tableColumnId="113"/>
      <queryTableField id="114" dataBound="0" tableColumnId="1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4AE36A5-0970-BA40-9E28-72C9399D9DC0}" autoFormatId="16" applyNumberFormats="0" applyBorderFormats="0" applyFontFormats="0" applyPatternFormats="0" applyAlignmentFormats="0" applyWidthHeightFormats="0">
  <queryTableRefresh nextId="44">
    <queryTableFields count="43">
      <queryTableField id="1" name="ID" tableColumnId="1"/>
      <queryTableField id="2" name="Average rt" tableColumnId="2"/>
      <queryTableField id="3" name="RT TARGET" tableColumnId="3"/>
      <queryTableField id="4" name="RT LURE" tableColumnId="4"/>
      <queryTableField id="5" name="RT LOW LURE" tableColumnId="5"/>
      <queryTableField id="6" name="RT HIGH LURE" tableColumnId="6"/>
      <queryTableField id="7" name="RT FOIL" tableColumnId="7"/>
      <queryTableField id="8" name="RT MEM" tableColumnId="8"/>
      <queryTableField id="9" name="RT FORG" tableColumnId="9"/>
      <queryTableField id="10" name="RT MEM TARGET" tableColumnId="10"/>
      <queryTableField id="11" name="RT MEM LURE" tableColumnId="11"/>
      <queryTableField id="12" name="RT MEM LOW LURE" tableColumnId="12"/>
      <queryTableField id="13" name="RT MEM HIGH LURE" tableColumnId="13"/>
      <queryTableField id="14" name="RT MEM FOIL" tableColumnId="14"/>
      <queryTableField id="15" name="RT FORG TARGET" tableColumnId="15"/>
      <queryTableField id="16" name="RT FORG LURE" tableColumnId="16"/>
      <queryTableField id="17" name="RT FORG LOW LURE" tableColumnId="17"/>
      <queryTableField id="18" name="RT FORG HIGH LURE" tableColumnId="18"/>
      <queryTableField id="19" name="RT FORG FOIL" tableColumnId="19"/>
      <queryTableField id="20" name="average rt  target second" tableColumnId="20"/>
      <queryTableField id="21" name="average rt target first" tableColumnId="21"/>
      <queryTableField id="22" name="AVG RT MEM Target second" tableColumnId="22"/>
      <queryTableField id="23" name="avg rt mem target first" tableColumnId="23"/>
      <queryTableField id="24" name="avg rt forg target second" tableColumnId="24"/>
      <queryTableField id="25" name="avg rt forg target first" tableColumnId="25"/>
      <queryTableField id="26" name="average rt lure  second" tableColumnId="26"/>
      <queryTableField id="27" name="average rt lure  first" tableColumnId="27"/>
      <queryTableField id="28" name="AVG RT MEM lure second" tableColumnId="28"/>
      <queryTableField id="29" name="avg rt mem lure first" tableColumnId="29"/>
      <queryTableField id="30" name="avg rt forg lure second" tableColumnId="30"/>
      <queryTableField id="31" name="avg rt forg lure first" tableColumnId="31"/>
      <queryTableField id="32" name="RT HIGH SIM lure second" tableColumnId="32"/>
      <queryTableField id="33" name="RT LOW SIM lure second" tableColumnId="33"/>
      <queryTableField id="34" name="RT HIGH SIM lure first" tableColumnId="34"/>
      <queryTableField id="35" name="RT LOW SIM lure first" tableColumnId="35"/>
      <queryTableField id="36" name="RT HIGH SIM  MEM lure second" tableColumnId="36"/>
      <queryTableField id="37" name="RT LOW SIM  MEM lure second" tableColumnId="37"/>
      <queryTableField id="38" name="RT HIGH SIM MEM lure first" tableColumnId="38"/>
      <queryTableField id="39" name="RT LOW SIM MEM lure first" tableColumnId="39"/>
      <queryTableField id="40" name="RT HIGH SIM FORG lure second" tableColumnId="40"/>
      <queryTableField id="41" name="RT LOW SIM FORG lure second" tableColumnId="41"/>
      <queryTableField id="42" name="RT HIGH SIM FORG lure first" tableColumnId="42"/>
      <queryTableField id="43" name="RT LOW SIM  FORG lure first" tableColumnId="43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60A8C3-9D68-0C46-B9B6-D6FE75C30949}" name="Table26" displayName="Table26" ref="A1:R151" totalsRowShown="0">
  <autoFilter ref="A1:R151" xr:uid="{BF4F982B-FF9A-714A-A24A-6E17175DCF07}">
    <filterColumn colId="17">
      <colorFilter dxfId="43"/>
    </filterColumn>
  </autoFilter>
  <sortState xmlns:xlrd2="http://schemas.microsoft.com/office/spreadsheetml/2017/richdata2" ref="A2:R151">
    <sortCondition ref="A1:A151"/>
  </sortState>
  <tableColumns count="18">
    <tableColumn id="1" xr3:uid="{AC14D4CE-5E0B-1E4A-953E-EB9AD8FD89A0}" name="ID"/>
    <tableColumn id="2" xr3:uid="{90C05FC4-3309-6044-BD4E-753A909995C0}" name="COUNT CRH"/>
    <tableColumn id="7" xr3:uid="{34C291CF-6BF9-B949-A30E-6F1775816B89}" name="% CRH " dataCellStyle="Percent"/>
    <tableColumn id="3" xr3:uid="{A24CD1B3-0770-FF4D-8701-88CAC1B9AA2F}" name="COUNT CRM"/>
    <tableColumn id="8" xr3:uid="{567BFAA6-7C26-6245-B0E5-11821ECBF64D}" name="% CRM" dataCellStyle="Percent"/>
    <tableColumn id="5" xr3:uid="{E4D8D48E-44F1-D643-B277-F36D955D59AE}" name="COUNT FAM "/>
    <tableColumn id="9" xr3:uid="{106C3259-102E-7142-BB99-0B6AC635CC9A}" name="% FAM" dataCellStyle="Percent"/>
    <tableColumn id="6" xr3:uid="{8BD0EE7D-6275-6F47-8C2A-3923141E0356}" name="COUNT FAH "/>
    <tableColumn id="12" xr3:uid="{0370DAA4-8497-1346-9B03-F1D6636F10D7}" name="% FAH" dataCellStyle="Percent"/>
    <tableColumn id="10" xr3:uid="{4AFDE383-51F6-A74F-9FBF-D5BA2E2C4839}" name="COUNT HCR"/>
    <tableColumn id="15" xr3:uid="{F2EF34B6-504A-9245-8781-F2B2C87E46EC}" name="% HCR" dataCellStyle="Percent"/>
    <tableColumn id="11" xr3:uid="{B68E71E1-0FC6-5D4B-8152-8972420C49E8}" name="COUNT HFA "/>
    <tableColumn id="16" xr3:uid="{7CEB2D61-C8A0-B64B-B84C-87217C6BBE5C}" name="% HFA" dataCellStyle="Percent"/>
    <tableColumn id="13" xr3:uid="{06297985-C36C-9440-9D11-50F0A62F16F0}" name="COUNT MFA"/>
    <tableColumn id="17" xr3:uid="{DFB294F7-4F54-0349-BD20-FD28173F0A84}" name="% MFA" dataCellStyle="Percent"/>
    <tableColumn id="14" xr3:uid="{5B8FE5BA-1475-6A49-957C-2B372258765D}" name="COUNT MCR"/>
    <tableColumn id="19" xr3:uid="{8F21F677-CA3A-3648-B21C-402ADC552048}" name="% MCR" dataCellStyle="Percent"/>
    <tableColumn id="18" xr3:uid="{488B5431-8CB2-BE45-AAFF-5D8BF78D21E5}" name="Categor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4F982B-FF9A-714A-A24A-6E17175DCF07}" name="Table2" displayName="Table2" ref="A1:R151" totalsRowShown="0">
  <autoFilter ref="A1:R151" xr:uid="{BF4F982B-FF9A-714A-A24A-6E17175DCF07}"/>
  <sortState xmlns:xlrd2="http://schemas.microsoft.com/office/spreadsheetml/2017/richdata2" ref="A2:R151">
    <sortCondition ref="A1:A151"/>
  </sortState>
  <tableColumns count="18">
    <tableColumn id="1" xr3:uid="{F490E26E-FDBD-6A4A-B86B-3678D89103F2}" name="ID"/>
    <tableColumn id="2" xr3:uid="{61F8F845-7A66-ED44-ADAD-B20A8A65AB81}" name="COUNT CRH (HIT)"/>
    <tableColumn id="3" xr3:uid="{43AF2CF9-60EE-EA44-A597-AFDCBAC5CCF3}" name="COUNT CRM (MISS)"/>
    <tableColumn id="4" xr3:uid="{55EBB7CA-1D4E-5348-8289-3011C664E9FF}" name="COUNT CRM (CR)"/>
    <tableColumn id="5" xr3:uid="{C1984111-674D-1341-B50B-499F573DAF49}" name="COUNT FAM (FA)"/>
    <tableColumn id="6" xr3:uid="{72556847-094B-0543-9AE7-602D1F75FD94}" name="COUNT FAH (HIT)"/>
    <tableColumn id="7" xr3:uid="{960F2470-9838-B14B-BDF8-98E661179192}" name="COUNT FAM (MISS)"/>
    <tableColumn id="8" xr3:uid="{0DBA0416-EF12-9743-B33C-57E7CE0AF543}" name="COUNT CRH (CR)"/>
    <tableColumn id="9" xr3:uid="{6FBB0BD1-DD4E-C344-9B98-64B7D48C44ED}" name="COUNT FAH (FA)"/>
    <tableColumn id="10" xr3:uid="{4EE1C357-AE9B-8C4A-9E7B-22480CA27411}" name="COUNT HCR (CR)"/>
    <tableColumn id="11" xr3:uid="{1FACF0FE-B101-3B45-AA39-3CC352F1BF67}" name="COUNT HFA (FA)"/>
    <tableColumn id="12" xr3:uid="{0E98CE41-43D8-E145-A14C-1FC7F56CC9D3}" name="COUNT HFA (HIT)"/>
    <tableColumn id="13" xr3:uid="{456A5AEA-5CA5-074D-BA14-C30C990F3D28}" name="COUNT MFA (MISS)"/>
    <tableColumn id="14" xr3:uid="{6715DB93-B6B7-E34A-91A1-6098F338EB43}" name="COUNT MCR (CR)"/>
    <tableColumn id="15" xr3:uid="{91F3B911-F2DC-C04A-BC54-3C24F8003B90}" name="COUNT MFA (FA)"/>
    <tableColumn id="16" xr3:uid="{801B5A04-5831-3442-BB35-9E4A4C8D0936}" name="COUNT HCR (HIT) "/>
    <tableColumn id="17" xr3:uid="{6330A5DE-27AA-E54C-86C2-DA56FD79767A}" name="COUNT MCR (MISS)"/>
    <tableColumn id="18" xr3:uid="{AEE9B52C-1C38-5D43-A77B-9D314DB25A45}" name="Categor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F618CB-0FA5-2F4E-A4B0-8C1EF9727F0C}" name="Table6" displayName="Table6" ref="AI62:AS112" totalsRowShown="0" headerRowDxfId="42" dataDxfId="41" dataCellStyle="Percent">
  <autoFilter ref="AI62:AS112" xr:uid="{2CF618CB-0FA5-2F4E-A4B0-8C1EF9727F0C}"/>
  <tableColumns count="11">
    <tableColumn id="1" xr3:uid="{FAA67E98-45D7-6B47-919C-E4FD0B8E9BE6}" name="ID" dataDxfId="40" dataCellStyle="Percent"/>
    <tableColumn id="2" xr3:uid="{9F60E8B6-EC9E-A146-8087-E67D42ECF9D8}" name="Sum of COUNT HCR" dataDxfId="39" dataCellStyle="Percent"/>
    <tableColumn id="3" xr3:uid="{0E80B029-68AE-974A-89CE-B13DF388202D}" name="Sum of COUNT HFA " dataDxfId="38" dataCellStyle="Percent"/>
    <tableColumn id="4" xr3:uid="{F2A31898-CB66-E142-9618-1DAA7AA7E66B}" name="Sum of COUNT MFA" dataDxfId="37"/>
    <tableColumn id="5" xr3:uid="{8610B785-5BBD-C148-BA64-F7A14A8B4B67}" name="Sum of COUNT MCR" dataDxfId="36"/>
    <tableColumn id="6" xr3:uid="{5C8F6511-1C86-7948-86D4-410414FB29EB}" name="Sum of COUNT HCR2" dataDxfId="35" dataCellStyle="Percent">
      <calculatedColumnFormula>AJ63/SUM(AJ63:AM63)</calculatedColumnFormula>
    </tableColumn>
    <tableColumn id="7" xr3:uid="{F20A4B0A-500A-554B-B465-C77A257AB25A}" name="Sum of COUNT HFA 3" dataDxfId="34" dataCellStyle="Percent">
      <calculatedColumnFormula>AK63/SUM(AJ63:AM63)</calculatedColumnFormula>
    </tableColumn>
    <tableColumn id="8" xr3:uid="{9EF9CD52-8738-5E49-8394-F78CA4992791}" name="Sum of COUNT MFA4" dataDxfId="33" dataCellStyle="Percent">
      <calculatedColumnFormula>AL63/SUM(AL63:AO63)</calculatedColumnFormula>
    </tableColumn>
    <tableColumn id="9" xr3:uid="{B457236E-E2F6-E344-9D11-09539A11B717}" name="Sum of COUNT MCR5" dataDxfId="32" dataCellStyle="Percent">
      <calculatedColumnFormula>AM63/SUM(AJ63:AM63)</calculatedColumnFormula>
    </tableColumn>
    <tableColumn id="10" xr3:uid="{71D97001-292C-2F49-A953-49D7D176AA96}" name="HITS" dataDxfId="31" dataCellStyle="Percent">
      <calculatedColumnFormula>SUM(Table6[[#This Row],[Sum of COUNT HCR]:[Sum of COUNT HFA ]])/SUM(Table6[[#This Row],[Sum of COUNT HCR]:[Sum of COUNT MCR]])</calculatedColumnFormula>
    </tableColumn>
    <tableColumn id="11" xr3:uid="{F5462D44-9D2E-6042-A82C-3A4801524443}" name="MISSES" dataDxfId="30" dataCellStyle="Percent">
      <calculatedColumnFormula>SUM(Table6[[#This Row],[Sum of COUNT MFA]:[Sum of COUNT MCR]])/SUM(Table6[[#This Row],[Sum of COUNT HCR]:[Sum of COUNT MCR]])</calculatedColumnFormula>
    </tableColumn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57B886-F2AF-FB49-BB04-A516F0A8A301}" name="Table7" displayName="Table7" ref="AC120:AM170" totalsRowShown="0" headerRowDxfId="29" dataDxfId="28" dataCellStyle="Percent">
  <autoFilter ref="AC120:AM170" xr:uid="{3A57B886-F2AF-FB49-BB04-A516F0A8A301}"/>
  <tableColumns count="11">
    <tableColumn id="1" xr3:uid="{2A63F487-8C66-D644-82B6-5867E79AF1FB}" name="ID"/>
    <tableColumn id="2" xr3:uid="{EC70214B-6964-DD49-B764-7649B1C281D8}" name="Sum of COUNT CRH" dataDxfId="27"/>
    <tableColumn id="3" xr3:uid="{9E22D24E-FC78-554F-8F75-E9CCDDB121CC}" name="Sum of COUNT CRM" dataDxfId="26"/>
    <tableColumn id="4" xr3:uid="{7298D115-5837-5C4A-8BAC-6C67489101B9}" name="Sum of COUNT FAH " dataDxfId="25"/>
    <tableColumn id="5" xr3:uid="{F720FE32-C5BE-0742-B076-8B4E163EECB7}" name="Sum of COUNT FAM " dataDxfId="24"/>
    <tableColumn id="6" xr3:uid="{D25115D4-67BA-4642-97F1-8F50F7995875}" name="Sum of COUNT CRH2" dataDxfId="23" dataCellStyle="Percent"/>
    <tableColumn id="7" xr3:uid="{C625381D-5338-E040-9C30-3E2114107260}" name="Sum of COUNT CRM3" dataDxfId="22" dataCellStyle="Percent"/>
    <tableColumn id="8" xr3:uid="{04B2E0AF-BD1B-7349-983A-3C19B6DBBE39}" name="Sum of COUNT FAH 4" dataDxfId="21" dataCellStyle="Percent"/>
    <tableColumn id="9" xr3:uid="{07962EFD-7BE7-214C-9191-7D2DCC92DF69}" name="Sum of COUNT FAM 5" dataDxfId="20" dataCellStyle="Percent"/>
    <tableColumn id="10" xr3:uid="{613AE326-57F4-474E-B924-316965EE05D0}" name="CR" dataDxfId="19" dataCellStyle="Percent">
      <calculatedColumnFormula>SUM(Table7[[#This Row],[Sum of COUNT CRH]:[Sum of COUNT CRM]])/SUM(Table7[[#This Row],[Sum of COUNT CRH]:[Sum of COUNT FAM ]])</calculatedColumnFormula>
    </tableColumn>
    <tableColumn id="11" xr3:uid="{AD239FD5-B527-B44D-B1D7-E0464EFC69A7}" name="FA" dataDxfId="18" dataCellStyle="Percent">
      <calculatedColumnFormula>SUM(Table7[[#This Row],[Sum of COUNT FAH ]:[Sum of COUNT FAM ]])/SUM(Table7[[#This Row],[Sum of COUNT CRH]:[Sum of COUNT FAM ]])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1F199D-C35B-D443-B977-2C5D55517513}" name="TemplateData__3" displayName="TemplateData__3" ref="A1:DJ51" tableType="queryTable" totalsRowShown="0">
  <autoFilter ref="A1:DJ51" xr:uid="{9B1F199D-C35B-D443-B977-2C5D55517513}"/>
  <tableColumns count="114">
    <tableColumn id="1" xr3:uid="{A2154942-317A-4D4A-AC15-12A1AF94D4AE}" uniqueName="1" name="ID" queryTableFieldId="1"/>
    <tableColumn id="2" xr3:uid="{B697F476-E32B-E04D-8A26-303F34BF908D}" uniqueName="2" name="HIT" queryTableFieldId="2"/>
    <tableColumn id="3" xr3:uid="{E6091657-97BF-8943-A5ED-ACB0FEC04E6E}" uniqueName="3" name="MISS" queryTableFieldId="3"/>
    <tableColumn id="4" xr3:uid="{DB60C48A-9B1D-9647-AD38-B5DEF0E6E0A4}" uniqueName="4" name="FA" queryTableFieldId="4"/>
    <tableColumn id="5" xr3:uid="{0F8F3C26-D7E5-C541-A1D8-E05C21E1741E}" uniqueName="5" name="CR" queryTableFieldId="5"/>
    <tableColumn id="6" xr3:uid="{A2218A62-E0E2-7F41-B651-7F4812D8A5FC}" uniqueName="6" name="LURE FA" queryTableFieldId="6"/>
    <tableColumn id="7" xr3:uid="{1BFD5567-AF99-944A-8D2B-FE1A8D56F95D}" uniqueName="7" name="LURE CR" queryTableFieldId="7"/>
    <tableColumn id="8" xr3:uid="{C775CA50-E11C-9044-81AC-8AEEFDB73F72}" uniqueName="8" name="LOW SIM LURE FA" queryTableFieldId="8"/>
    <tableColumn id="9" xr3:uid="{1C4E3804-48F1-6343-98D7-4278E69D54EA}" uniqueName="9" name="LOW SIM LURE CR" queryTableFieldId="9"/>
    <tableColumn id="10" xr3:uid="{E6C08E9B-1B80-FB4A-8557-7D0615828A6B}" uniqueName="10" name="HIGH SIM LURE FA" queryTableFieldId="10"/>
    <tableColumn id="11" xr3:uid="{7A477430-3EDD-EB4A-BA24-AC608D47EB50}" uniqueName="11" name="HIGH SIM LURE CR" queryTableFieldId="11"/>
    <tableColumn id="12" xr3:uid="{18D84739-0E39-7240-99CA-5ED0DEFC1AE2}" uniqueName="12" name="MEMORABLE HIT" queryTableFieldId="12"/>
    <tableColumn id="13" xr3:uid="{5E2CB303-5B68-224C-85B1-A8CADB329076}" uniqueName="13" name="MEMORABLE MISS" queryTableFieldId="13"/>
    <tableColumn id="14" xr3:uid="{3DF86E38-115D-9449-B746-19DFEBB14930}" uniqueName="14" name="MEMORABLE FA" queryTableFieldId="14"/>
    <tableColumn id="15" xr3:uid="{BA4C4FA7-2BB8-8B46-A5E3-98C8D7E8B38A}" uniqueName="15" name="MEMORABLE CR" queryTableFieldId="15"/>
    <tableColumn id="16" xr3:uid="{00012ADA-9A09-A348-B745-5C32A0631D13}" uniqueName="16" name="HIT FORGETTABLE " queryTableFieldId="16"/>
    <tableColumn id="17" xr3:uid="{F9DBA350-5557-6A43-A864-451181AB3C5C}" uniqueName="17" name="MISS FORGETTABLE" queryTableFieldId="17"/>
    <tableColumn id="18" xr3:uid="{45A94E7E-2109-1E44-B0FF-CB29C0514ED7}" uniqueName="18" name="FORGETTABLE FA" queryTableFieldId="18"/>
    <tableColumn id="19" xr3:uid="{9BB92B92-93D0-4C4F-A996-21F877B1B8EC}" uniqueName="19" name="FORGETTABLE CR" queryTableFieldId="19"/>
    <tableColumn id="20" xr3:uid="{2FA1ED2C-AB8E-314E-8F73-C239D1F8ECB8}" uniqueName="20" name="FA MEMORABLE LURE" queryTableFieldId="20"/>
    <tableColumn id="21" xr3:uid="{95601929-FF17-F746-A84F-6755F2126E45}" uniqueName="21" name="CR MEMORABLE LURE" queryTableFieldId="21"/>
    <tableColumn id="22" xr3:uid="{08AD7421-0707-0846-9A94-70E8240E84FD}" uniqueName="22" name="FA FORGETTABLE LURE" queryTableFieldId="22"/>
    <tableColumn id="23" xr3:uid="{64623B8D-5A4D-084C-987D-5BEAB8E3822D}" uniqueName="23" name="CR FORGETTABLE LURE" queryTableFieldId="23"/>
    <tableColumn id="24" xr3:uid="{153F59B6-EEA1-744A-8064-204BFAEB2C9D}" uniqueName="24" name="FA MEMORABLE HIGH SIM LURE" queryTableFieldId="24"/>
    <tableColumn id="25" xr3:uid="{319E3B45-1CFB-8A43-83A5-378245C432D3}" uniqueName="25" name="HighMemHIghSim Lure CR" queryTableFieldId="25"/>
    <tableColumn id="26" xr3:uid="{0361FFBF-14D2-0447-A871-A4CBC1158CB2}" uniqueName="26" name="FA FORETTABLE HIGH SIM LURE" queryTableFieldId="26"/>
    <tableColumn id="27" xr3:uid="{940DB173-36B5-F544-A913-5627E5A0E54B}" uniqueName="27" name="CR FORETTABLE HIGH SIM LURE" queryTableFieldId="27"/>
    <tableColumn id="28" xr3:uid="{8F4A6A60-AC1C-9949-8B9E-131283BF36F3}" uniqueName="28" name="FA MEMORABLE LOW SIM" queryTableFieldId="28"/>
    <tableColumn id="29" xr3:uid="{0EF2F582-F7A1-F041-937B-40D999972AA3}" uniqueName="29" name="CR MEMORABLE LOW SIM" queryTableFieldId="29"/>
    <tableColumn id="30" xr3:uid="{099E3AA1-1B4C-BF4A-9F68-80AC02E7AB0D}" uniqueName="30" name="FA FORGETTABLE LOW SIM" queryTableFieldId="30"/>
    <tableColumn id="31" xr3:uid="{F4CA8BFA-5615-3342-84FC-CFEF65980A5F}" uniqueName="31" name="CR FORGETTABLE LOW SIM" queryTableFieldId="31"/>
    <tableColumn id="32" xr3:uid="{36A7040D-D0D7-DE46-A598-FD1B6DA5ECCB}" uniqueName="32" name="HIT TARGET FIRST" queryTableFieldId="32"/>
    <tableColumn id="33" xr3:uid="{B19631EA-9889-6C45-8F8F-698EE6F86984}" uniqueName="33" name="MISS TARGET FIRST" queryTableFieldId="33"/>
    <tableColumn id="34" xr3:uid="{6CBBFEFC-A869-FA47-BF90-7A75F921604F}" uniqueName="34" name="FA LURE SECOND" queryTableFieldId="34"/>
    <tableColumn id="35" xr3:uid="{C74FD880-6991-8E49-AA2F-FE8DEECBD2B8}" uniqueName="35" name="CR LURE SECOND" queryTableFieldId="35"/>
    <tableColumn id="36" xr3:uid="{E9B135A7-391F-5D47-B104-AEEA35B95F9D}" uniqueName="36" name="HIT TARGET SECOND" queryTableFieldId="36"/>
    <tableColumn id="37" xr3:uid="{318AD8AE-F52D-3142-970E-552AD3053B6D}" uniqueName="37" name="MISS TARGET SECOND" queryTableFieldId="37"/>
    <tableColumn id="38" xr3:uid="{0CF11589-9023-DD4A-B5B6-FA6483CAC7F2}" uniqueName="38" name="FA LURE FIRST" queryTableFieldId="38"/>
    <tableColumn id="39" xr3:uid="{65BA745E-98DF-8B43-94FD-DCBA1C7FD24B}" uniqueName="39" name="CR LURE FIRST" queryTableFieldId="39"/>
    <tableColumn id="40" xr3:uid="{89223FA3-9D6C-674C-8F00-400FCF51B311}" uniqueName="40" name="FA LOW LURE SECOND" queryTableFieldId="40"/>
    <tableColumn id="41" xr3:uid="{93895F62-2A60-814E-83CF-EEAE19B52F6A}" uniqueName="41" name="CR LOW LURE SECOND" queryTableFieldId="41"/>
    <tableColumn id="42" xr3:uid="{C6E6E504-0D9F-A241-B85C-3F166D3CC162}" uniqueName="42" name="FA HIGH LURE SECOND" queryTableFieldId="42"/>
    <tableColumn id="43" xr3:uid="{C824EEE2-B4F9-BA41-8278-656BA712A808}" uniqueName="43" name="CR HIGH LURE SECOND" queryTableFieldId="43"/>
    <tableColumn id="44" xr3:uid="{73D954CD-57D1-E144-B4E6-A000AE32871E}" uniqueName="44" name="FA LOW LURE FIRST" queryTableFieldId="44"/>
    <tableColumn id="45" xr3:uid="{38C9B5A3-8E60-5E4E-A0D1-61B1CB7FA6E8}" uniqueName="45" name="CR LOW LURE FIRST" queryTableFieldId="45"/>
    <tableColumn id="46" xr3:uid="{CC90ACE5-5C70-4B48-B588-49429051706B}" uniqueName="46" name="FA HIGH LURE FIRST" queryTableFieldId="46"/>
    <tableColumn id="47" xr3:uid="{19161755-3260-5542-A5CE-0E713E5B05D2}" uniqueName="47" name="CR HIGH LURE FIRST" queryTableFieldId="47"/>
    <tableColumn id="48" xr3:uid="{B5A15516-68AA-DC42-8E02-FE2B62A79499}" uniqueName="48" name="HIT MEMORABLE TARGET FIRST" queryTableFieldId="48"/>
    <tableColumn id="49" xr3:uid="{8CD982F1-4057-2B4E-AD51-B6933E7CE6D1}" uniqueName="49" name="MISS MEMORABLE TARGET FIRST" queryTableFieldId="49"/>
    <tableColumn id="50" xr3:uid="{0D1BB76F-67DD-EA48-A382-24350E52156C}" uniqueName="50" name="HIT MEMORABLE TARGET SECOND" queryTableFieldId="50"/>
    <tableColumn id="51" xr3:uid="{1BDAAA06-EDF6-B045-87B5-AFCC286BA9BC}" uniqueName="51" name="MISS MEMORABLE TARGET SECOND" queryTableFieldId="51"/>
    <tableColumn id="52" xr3:uid="{DF65DBF1-C9F9-5846-A9BD-60AD26D7951D}" uniqueName="52" name="HIT FORGETTABLE TARGET FIRST" queryTableFieldId="52"/>
    <tableColumn id="53" xr3:uid="{96D6670C-8364-E24B-A282-C9F4E2ACBF78}" uniqueName="53" name="MISS FORGETTABLE TARGET FIRST" queryTableFieldId="53"/>
    <tableColumn id="54" xr3:uid="{B0E7D3CC-96F5-E54F-9C52-9D5B2A36D3CE}" uniqueName="54" name="HIT FORGETTABLE TARGET SECOND" queryTableFieldId="54"/>
    <tableColumn id="55" xr3:uid="{8EED6809-64EB-AE4B-9E24-AB3DFF79DBBD}" uniqueName="55" name="MISS FORGETTABLE TARGET SECOND" queryTableFieldId="55"/>
    <tableColumn id="56" xr3:uid="{E34358A0-4726-E147-A350-D7B79F4BC107}" uniqueName="56" name="FA MEMORABLE LURE SECOND" queryTableFieldId="56"/>
    <tableColumn id="57" xr3:uid="{8F4A1845-3936-8745-8DDF-35D95A59BA64}" uniqueName="57" name="CR MEMORABLE LURE SECOND" queryTableFieldId="57"/>
    <tableColumn id="58" xr3:uid="{25DF54CD-D326-8748-ACE6-144B1EFA7B69}" uniqueName="58" name="FA FORGETTABLE LURE SECOND" queryTableFieldId="58"/>
    <tableColumn id="59" xr3:uid="{5C1B4B0C-D5FD-9645-80EE-AB3887207D53}" uniqueName="59" name="CR FORGETTABLE LURE SECOND" queryTableFieldId="59"/>
    <tableColumn id="60" xr3:uid="{0612C97C-9DD2-6C4C-8C2E-8CC5D6292C61}" uniqueName="60" name="FA HIGH SIM MEMORABLE LURE SECOND" queryTableFieldId="60"/>
    <tableColumn id="61" xr3:uid="{7CF97A55-8536-A845-9E5A-919D0CB0C305}" uniqueName="61" name="CR HIGH SIM MEMORABLE LURE SECOND" queryTableFieldId="61"/>
    <tableColumn id="62" xr3:uid="{631BC73F-D049-FA40-9761-D1650A2BA320}" uniqueName="62" name="FA HIGH SIM FORGETTABLE LURE SECOND" queryTableFieldId="62"/>
    <tableColumn id="63" xr3:uid="{A8FEA2C5-C530-F442-914F-4986642FBFBC}" uniqueName="63" name="CR HIGH SIM FORGETTABLE LURE SECOND" queryTableFieldId="63"/>
    <tableColumn id="64" xr3:uid="{1BCDC93E-5FDE-5C43-A548-489526A03929}" uniqueName="64" name="FA LOW SIM MEMORABLE LURE SECOND" queryTableFieldId="64"/>
    <tableColumn id="65" xr3:uid="{2845AE1B-2061-834A-85FE-DA12E306FB0D}" uniqueName="65" name="CR LOW SIM MEMORABLE LURE SECOND" queryTableFieldId="65"/>
    <tableColumn id="66" xr3:uid="{158C0A19-77D9-6C40-B078-7DA49B7AAE57}" uniqueName="66" name="FA LOW MEM LOW LURE REPETITION" queryTableFieldId="66"/>
    <tableColumn id="67" xr3:uid="{67CAE490-D9EF-D747-ABA7-FE9E742AD706}" uniqueName="67" name="CR LOW SIM FORGETTABLE LURE SECOND" queryTableFieldId="67"/>
    <tableColumn id="68" xr3:uid="{4355B235-7044-5B4B-8BDD-68B6DA046D6C}" uniqueName="68" name="FA MEMORABLE LURE FIRST" queryTableFieldId="68"/>
    <tableColumn id="69" xr3:uid="{7C327318-6D11-D542-AB55-560C9F95805A}" uniqueName="69" name="CR MEMORABLE LURE FIRST" queryTableFieldId="69"/>
    <tableColumn id="70" xr3:uid="{3438EF82-D113-F74D-9056-035C555D191A}" uniqueName="70" name="FA FORGETTABLE LURE FIRST" queryTableFieldId="70"/>
    <tableColumn id="71" xr3:uid="{A397C558-46E3-E44D-9F73-61D2281A914E}" uniqueName="71" name="CR FORGETTABLE LURE FIRST" queryTableFieldId="71"/>
    <tableColumn id="72" xr3:uid="{18E844D1-26A9-7241-A36D-CC5F36B9027B}" uniqueName="72" name="FA MEMORABLE HIGH SIM LURE FIRST" queryTableFieldId="72"/>
    <tableColumn id="73" xr3:uid="{60852B31-982F-6043-BAF5-1CD63C8B51CB}" uniqueName="73" name="CR MEMORABLE HIGH SIM LURE FIRST" queryTableFieldId="73"/>
    <tableColumn id="74" xr3:uid="{2716FCF7-5D40-814F-9503-0AB6822B929D}" uniqueName="74" name="FA FORGETTABLE HIGH SIM LURE FIRST" queryTableFieldId="74"/>
    <tableColumn id="75" xr3:uid="{A5C06619-BA0D-734A-975E-C11DD5E163A2}" uniqueName="75" name="CR FORGETTABLE HIGH SIM LURE FIRST" queryTableFieldId="75"/>
    <tableColumn id="76" xr3:uid="{9D330BBD-A526-AE49-B609-FED08A96C10E}" uniqueName="76" name="FA MEMORABLE LOW SIM LURE FIRST" queryTableFieldId="76"/>
    <tableColumn id="77" xr3:uid="{FDA46FB4-1398-A04C-8C0E-7CB0D7BC97C5}" uniqueName="77" name="MEMORABLE LOW SIM LURE FIRST" queryTableFieldId="77"/>
    <tableColumn id="78" xr3:uid="{774BE3B7-0B44-E644-AA0B-A9BDE221E7FB}" uniqueName="78" name="FA FORGETTABLE LOW SIM LURE FIRST" queryTableFieldId="78"/>
    <tableColumn id="79" xr3:uid="{80C92758-CEF2-7A45-9E75-CF5F663BE173}" uniqueName="79" name="CR FORGETTABLE LOW LURE SIM FIRST" queryTableFieldId="79"/>
    <tableColumn id="80" xr3:uid="{DE7D843E-7D1C-284C-AB93-BD3A7886128E}" uniqueName="80" name="LOW SIM_3L LURE FA" queryTableFieldId="80"/>
    <tableColumn id="81" xr3:uid="{C44C90E9-DE10-2F46-A76F-315A4CC229C9}" uniqueName="81" name="LOW SIM_3L LURE CR" queryTableFieldId="81"/>
    <tableColumn id="82" xr3:uid="{A2AC72D5-C212-4D48-ABD4-CE14B6065A12}" uniqueName="82" name="MED SIM_3L LURE FA" queryTableFieldId="82"/>
    <tableColumn id="83" xr3:uid="{71419D3A-5395-F140-AAAD-15FC5A0F5702}" uniqueName="83" name="MED SIM_3L LURE CR" queryTableFieldId="83"/>
    <tableColumn id="84" xr3:uid="{FE8584AA-489D-CF4B-8354-80719E6E9AD8}" uniqueName="84" name="HIGH SIM_3L LURE FA" queryTableFieldId="84"/>
    <tableColumn id="85" xr3:uid="{51A6CB0D-5EFA-6342-AC62-9080F988412A}" uniqueName="85" name="HIGH SIM_3L LURE CR" queryTableFieldId="85"/>
    <tableColumn id="86" xr3:uid="{D6DEB87D-B711-6B41-B0C0-3E0514936FEA}" uniqueName="86" name="FA MEMORABLE HIGH SIM_3L LURE" queryTableFieldId="86"/>
    <tableColumn id="87" xr3:uid="{689952A4-A41B-3D44-A820-B7781F1168CC}" uniqueName="87" name="CR MEMORABLE HIGH SIM_3L LURE" queryTableFieldId="87"/>
    <tableColumn id="88" xr3:uid="{2AF92F07-6766-7246-A16D-750F4D5B989A}" uniqueName="88" name="FA FORETTABLE HIGH SIM_3L LURE" queryTableFieldId="88"/>
    <tableColumn id="89" xr3:uid="{084F1C5C-3ABF-6B4B-959B-387B9A9FBA0C}" uniqueName="89" name="CR FORETTABLE HIGH SIM_3L LURE" queryTableFieldId="89"/>
    <tableColumn id="90" xr3:uid="{92A1E74B-C78A-0B43-8373-F6EB872B3D22}" uniqueName="90" name="FA MEMORABLE LOW SIM_3L" queryTableFieldId="90"/>
    <tableColumn id="91" xr3:uid="{B010FE9E-FE9E-7F43-B7D2-83B43423B8E9}" uniqueName="91" name="CR MEMORABLE LOW SIM_3L" queryTableFieldId="91"/>
    <tableColumn id="92" xr3:uid="{74B785BD-69D4-7547-8B6C-71990D5204E1}" uniqueName="92" name="FA FORGETTABLE LOW SIM_3L" queryTableFieldId="92"/>
    <tableColumn id="93" xr3:uid="{70F8A3D0-0899-7840-907F-84C4C0347CCE}" uniqueName="93" name="CR FORGETTABLE LOW SIM_3L" queryTableFieldId="93"/>
    <tableColumn id="94" xr3:uid="{5FEDEC3E-6995-1345-A742-52B2C0B4FCA7}" uniqueName="94" name="FA FORGETTABLEMED SIM_3L" queryTableFieldId="94"/>
    <tableColumn id="95" xr3:uid="{04D05396-63B9-734C-A2F6-80719E4652FD}" uniqueName="95" name="CR FORGETTABLE MED SIM_3L" queryTableFieldId="95"/>
    <tableColumn id="96" xr3:uid="{9084CE03-4BCE-1A40-8745-B2E062A8B086}" uniqueName="96" name="FA MEMORABLE MED SIM_3L" queryTableFieldId="96"/>
    <tableColumn id="97" xr3:uid="{89899593-4434-884D-A9C1-348964C514FD}" uniqueName="97" name="CR MEMORABLE MED SIM_3L" queryTableFieldId="97"/>
    <tableColumn id="98" xr3:uid="{9A007C3B-04E5-F049-9D54-23939F662C20}" uniqueName="98" name=" Hit (CRH) " queryTableFieldId="98"/>
    <tableColumn id="99" xr3:uid="{F7A9216A-2F89-F04A-B721-3E6EE7699D46}" uniqueName="99" name="Miss (CRM)" queryTableFieldId="99"/>
    <tableColumn id="100" xr3:uid="{EDF372D0-AA89-754B-B695-C266C838F31D}" uniqueName="100" name=" CR (CRM)" queryTableFieldId="100"/>
    <tableColumn id="101" xr3:uid="{E2BF220E-664C-FF49-BEA2-E11069249B5D}" uniqueName="101" name=" FA (FAM)" queryTableFieldId="101"/>
    <tableColumn id="102" xr3:uid="{04586D48-D471-BD4C-A01D-8392B1439D95}" uniqueName="102" name=" Hit (FAH) " queryTableFieldId="102"/>
    <tableColumn id="103" xr3:uid="{4012D0B0-2242-8A46-A152-AA008748C891}" uniqueName="103" name=" Miss (FAM)" queryTableFieldId="103"/>
    <tableColumn id="104" xr3:uid="{2B7B5F96-31CB-2D48-A723-3107E86992FD}" uniqueName="104" name=" CR (CRH)" queryTableFieldId="104"/>
    <tableColumn id="105" xr3:uid="{B12435F8-555D-A54F-B689-ECF37A03285F}" uniqueName="105" name=" FA (FAH)" queryTableFieldId="105"/>
    <tableColumn id="106" xr3:uid="{3C239F07-FAF4-314F-85F3-9E0B7BB873FB}" uniqueName="106" name=" CR (HCR)" queryTableFieldId="106"/>
    <tableColumn id="107" xr3:uid="{4F9D642E-016E-EB40-9999-771E731F85B5}" uniqueName="107" name="FA (HFA)" queryTableFieldId="107"/>
    <tableColumn id="108" xr3:uid="{16514987-786D-FE43-9B1B-9C07A36EDFD2}" uniqueName="108" name=" Hit (HFA)" queryTableFieldId="108"/>
    <tableColumn id="109" xr3:uid="{E3407504-B443-784E-9594-6E3C3D9C909A}" uniqueName="109" name=" Miss (MFA)" queryTableFieldId="109"/>
    <tableColumn id="110" xr3:uid="{DB926FBA-9222-064E-90A7-BA01C2FE3AB5}" uniqueName="110" name=" CR (MCR)" queryTableFieldId="110"/>
    <tableColumn id="111" xr3:uid="{00913E19-9CE2-0B49-90B5-6BE30AB8B90E}" uniqueName="111" name=" FA(MFA)" queryTableFieldId="111"/>
    <tableColumn id="112" xr3:uid="{0B5400DC-8E5C-3543-BE61-8A8737871591}" uniqueName="112" name=" Hit (HCR)" queryTableFieldId="112"/>
    <tableColumn id="113" xr3:uid="{67416352-0FA8-5349-B3D2-67FAE9FCF514}" uniqueName="113" name="Miss (MCR)" queryTableFieldId="113"/>
    <tableColumn id="114" xr3:uid="{81BF4F33-853D-7442-AC51-9FA909BF5BCE}" uniqueName="114" name="FA * 2" queryTableFieldId="114" dataDxfId="17">
      <calculatedColumnFormula>TemplateData__3[[#This Row],[FA]]*2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FC87D69-B6EC-6A4E-A25C-DD8250A02F35}" name="Table8" displayName="Table8" ref="DK1:DR51" totalsRowShown="0">
  <autoFilter ref="DK1:DR51" xr:uid="{FFC87D69-B6EC-6A4E-A25C-DD8250A02F35}"/>
  <tableColumns count="8">
    <tableColumn id="1" xr3:uid="{15D72BA6-C0B3-C441-9AC1-FB9A180447FB}" name="d' CRH ">
      <calculatedColumnFormula>_xlfn.NORM.S.INV(IF(TemplateData__3[[#This Row],[ Hit (CRH) ]]=1,0.99,TemplateData__3[[#This Row],[ Hit (CRH) ]]))-_xlfn.NORM.S.INV(IF(TemplateData__3[[#This Row],[FA * 2]]=0,0.01,TemplateData__3[[#This Row],[FA * 2]]))</calculatedColumnFormula>
    </tableColumn>
    <tableColumn id="2" xr3:uid="{9CC82C3C-1CE2-0343-BB23-3063F6F90F98}" name="d' FAH">
      <calculatedColumnFormula>_xlfn.NORM.S.INV(IF(TemplateData__3[[#This Row],[ Hit (FAH) ]]=1,0.99,TemplateData__3[[#This Row],[ Hit (FAH) ]]))-_xlfn.NORM.S.INV(IF(TemplateData__3[[#This Row],[FA * 2]]=0,0.01,TemplateData__3[[#This Row],[FA * 2]]))</calculatedColumnFormula>
    </tableColumn>
    <tableColumn id="3" xr3:uid="{842D6C14-3AEC-F945-ACB0-CBACA85C99F5}" name="d' HFA">
      <calculatedColumnFormula>_xlfn.NORM.S.INV(IF(TemplateData__3[[#This Row],[ Hit (HFA)]]=1,0.99,TemplateData__3[[#This Row],[ Hit (HFA)]]))-_xlfn.NORM.S.INV(IF(TemplateData__3[[#This Row],[FA * 2]]=0,0.01,TemplateData__3[[#This Row],[FA * 2]]))</calculatedColumnFormula>
    </tableColumn>
    <tableColumn id="4" xr3:uid="{6BF3A709-EAB3-304F-9534-1C3AD8F14C11}" name="d' HCR" dataDxfId="16">
      <calculatedColumnFormula>_xlfn.NORM.S.INV(IF(TemplateData__3[[#This Row],[ Hit (HCR)]]=1,0.99,TemplateData__3[[#This Row],[ Hit (HCR)]]))-_xlfn.NORM.S.INV(IF(TemplateData__3[[#This Row],[FA * 2]]=0,0.01,TemplateData__3[[#This Row],[FA * 2]]))</calculatedColumnFormula>
    </tableColumn>
    <tableColumn id="5" xr3:uid="{0DEC9C68-1136-8B4F-A87D-E7294AED7422}" name="LDI (CRM)" dataDxfId="15">
      <calculatedColumnFormula>TemplateData__3[[#This Row],[ CR (CRM)]]-TemplateData__3[[#This Row],[MISS]]</calculatedColumnFormula>
    </tableColumn>
    <tableColumn id="7" xr3:uid="{B4C2B009-0759-924A-A3E1-07F4A52B30BC}" name="LDI (CRH)" dataDxfId="14">
      <calculatedColumnFormula>TemplateData__3[[#This Row],[ CR (CRH)]]-TemplateData__3[[#This Row],[MISS]]</calculatedColumnFormula>
    </tableColumn>
    <tableColumn id="8" xr3:uid="{252E5B24-2DD7-114E-A366-6E941F4CE4FA}" name="LDI (HCR)" dataDxfId="13">
      <calculatedColumnFormula>TemplateData__3[[#This Row],[ CR (HCR)]]-TemplateData__3[[#This Row],[MISS]]</calculatedColumnFormula>
    </tableColumn>
    <tableColumn id="10" xr3:uid="{5953CF30-ACBA-7D4C-9252-177412242EB0}" name="LDI(MCR)" dataDxfId="12">
      <calculatedColumnFormula>TemplateData__3[[#This Row],[ CR (MCR)]]-TemplateData__3[[#This Row],[MISS]]</calculatedColumnFormula>
    </tableColumn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8785CA-1C54-8E44-9554-82E71A0B28B6}" name="Table4" displayName="Table4" ref="A1:AU52" totalsRowCount="1">
  <autoFilter ref="A1:AU51" xr:uid="{248785CA-1C54-8E44-9554-82E71A0B28B6}"/>
  <sortState xmlns:xlrd2="http://schemas.microsoft.com/office/spreadsheetml/2017/richdata2" ref="A2:AU51">
    <sortCondition descending="1" ref="B1:B51"/>
  </sortState>
  <tableColumns count="47">
    <tableColumn id="1" xr3:uid="{9953A6F6-C25A-C34F-9B2D-0C8E4EFC4FAD}" name="ID" totalsRowLabel="stdv" dataDxfId="11" totalsRowDxfId="10"/>
    <tableColumn id="2" xr3:uid="{EFCEF69D-F430-A141-B7A9-749E7FE0AAC5}" name="d" totalsRowFunction="stdDev"/>
    <tableColumn id="3" xr3:uid="{73590E00-9D90-2D49-8B88-8F00A9A258FF}" name="d_mem" totalsRowFunction="stdDev"/>
    <tableColumn id="4" xr3:uid="{CA6AF1D1-57D4-B642-B77C-B256692F7BB3}" name="d_forg" totalsRowFunction="stdDev"/>
    <tableColumn id="5" xr3:uid="{7FC2AA19-1216-6F44-A2E5-C0AF8525D6A7}" name="ldi" totalsRowFunction="stdDev"/>
    <tableColumn id="6" xr3:uid="{F154CB18-C802-D841-A1EA-9FD1FC777E2E}" name="ldi_hisim" totalsRowFunction="stdDev"/>
    <tableColumn id="7" xr3:uid="{7AEC8C21-87E8-A844-9EC9-46CBCA51E23A}" name="ldi_losim" totalsRowFunction="stdDev"/>
    <tableColumn id="8" xr3:uid="{9B1248A0-43A9-A447-877D-D3E9472DB6D0}" name="ldi_mem" totalsRowFunction="stdDev"/>
    <tableColumn id="9" xr3:uid="{2FD4F5FB-6884-0F44-B8B8-B1431A9DFAFE}" name="ldi_forg" totalsRowFunction="custom">
      <totalsRowFormula>SUBTOTAL(107,Table4[d_mem])</totalsRowFormula>
    </tableColumn>
    <tableColumn id="10" xr3:uid="{B2EBDB6E-DCF9-724E-8E80-6F40C1901252}" name="ldi_hisim_mem" totalsRowFunction="custom">
      <totalsRowFormula>SUBTOTAL(107,Table4[d_forg])</totalsRowFormula>
    </tableColumn>
    <tableColumn id="11" xr3:uid="{4FC9BB10-8CEF-0F43-BE4B-06D6ED77A917}" name="ldi_hisim_forg" totalsRowFunction="custom">
      <totalsRowFormula>SUBTOTAL(107,Table4[ldi])</totalsRowFormula>
    </tableColumn>
    <tableColumn id="12" xr3:uid="{20D982F4-BADB-7342-A265-1252EA624B85}" name="ldi_losim_mem" totalsRowFunction="custom">
      <totalsRowFormula>SUBTOTAL(107,Table4[ldi_hisim])</totalsRowFormula>
    </tableColumn>
    <tableColumn id="13" xr3:uid="{B3F691C2-E031-F14C-9733-0AA27D83D865}" name="ldi_losim_forg" totalsRowFunction="custom">
      <totalsRowFormula>SUBTOTAL(107,Table4[ldi_losim])</totalsRowFormula>
    </tableColumn>
    <tableColumn id="14" xr3:uid="{CD0744C2-05ED-6140-82E8-74005093E294}" name="d_target_first" totalsRowFunction="custom">
      <totalsRowFormula>SUBTOTAL(107,Table4[ldi_mem])</totalsRowFormula>
    </tableColumn>
    <tableColumn id="15" xr3:uid="{B339D372-011B-0846-8B71-5698787EA31F}" name="ldi_lure_second" totalsRowFunction="custom">
      <totalsRowFormula>SUBTOTAL(107,Table4[ldi_forg])</totalsRowFormula>
    </tableColumn>
    <tableColumn id="16" xr3:uid="{52DFB647-6C79-2640-84EC-93F91DB65D8F}" name="d_target_second" totalsRowFunction="custom">
      <totalsRowFormula>SUBTOTAL(107,Table4[d_forg])</totalsRowFormula>
    </tableColumn>
    <tableColumn id="17" xr3:uid="{C02F78FC-C02A-6B46-8BF3-45ECE5256DE2}" name="ldi_lure_first" totalsRowFunction="custom">
      <totalsRowFormula>SUBTOTAL(107,Table4[ldi])</totalsRowFormula>
    </tableColumn>
    <tableColumn id="18" xr3:uid="{716F8817-4CC2-3D44-99D9-584E47A14FC2}" name="ldi_losim_lure_second" totalsRowFunction="custom">
      <totalsRowFormula>SUBTOTAL(107,Table4[ldi_hisim])</totalsRowFormula>
    </tableColumn>
    <tableColumn id="19" xr3:uid="{944E2570-2E7D-5A41-B5EC-9035E0ECE390}" name="ldi_hisim_lure_second" totalsRowFunction="custom">
      <totalsRowFormula>SUBTOTAL(107,Table4[ldi_losim])</totalsRowFormula>
    </tableColumn>
    <tableColumn id="20" xr3:uid="{42ED0E89-5EF9-6042-A1A0-DB02234FFB0C}" name="ldi_losim_lure_first" totalsRowFunction="custom">
      <totalsRowFormula>SUBTOTAL(107,Table4[ldi_mem])</totalsRowFormula>
    </tableColumn>
    <tableColumn id="21" xr3:uid="{24E21826-BCC9-1F40-9DC9-61D4FF24EF12}" name="ldi_hisim_lure_first" totalsRowFunction="custom">
      <totalsRowFormula>SUBTOTAL(107,Table4[ldi_forg])</totalsRowFormula>
    </tableColumn>
    <tableColumn id="22" xr3:uid="{EEDA6185-C28E-1747-9B9D-D68A1FC53343}" name="d_mem_target_first" totalsRowFunction="custom">
      <totalsRowFormula>SUBTOTAL(107,Table4[ldi_hisim_mem])</totalsRowFormula>
    </tableColumn>
    <tableColumn id="23" xr3:uid="{2CE0121A-FBA3-254B-88B6-94F68BB510BF}" name="d_mem_target_second" totalsRowFunction="custom">
      <totalsRowFormula>SUBTOTAL(107,Table4[ldi])</totalsRowFormula>
    </tableColumn>
    <tableColumn id="24" xr3:uid="{ECCCCC08-2D1A-9442-B91A-2D7E7F805383}" name="d_forg_target_first" totalsRowFunction="custom">
      <totalsRowFormula>SUBTOTAL(107,Table4[ldi_hisim])</totalsRowFormula>
    </tableColumn>
    <tableColumn id="25" xr3:uid="{162DE817-4A0C-B245-8B2D-5DE8B55F39EC}" name="d_forg_target_second" totalsRowFunction="custom">
      <totalsRowFormula>SUBTOTAL(107,Table4[ldi_losim])</totalsRowFormula>
    </tableColumn>
    <tableColumn id="26" xr3:uid="{1734495F-DD34-2F45-B049-8950AEC321C0}" name="ldi_mem_lure_second" totalsRowFunction="custom">
      <totalsRowFormula>SUBTOTAL(107,Table4[ldi_mem])</totalsRowFormula>
    </tableColumn>
    <tableColumn id="27" xr3:uid="{F1CD6D6D-E6B3-DF46-8708-70B5EA225082}" name="ldi_forg_lure_second" totalsRowFunction="custom">
      <totalsRowFormula>SUBTOTAL(107,Table4[ldi_forg])</totalsRowFormula>
    </tableColumn>
    <tableColumn id="28" xr3:uid="{3163A74E-C956-B943-A80A-257967409AD3}" name="ldi_mem_hi_lure_second" totalsRowFunction="custom">
      <totalsRowFormula>SUBTOTAL(107,Table4[ldi_hisim_mem])</totalsRowFormula>
    </tableColumn>
    <tableColumn id="29" xr3:uid="{2921A91D-F44E-1348-908D-74E9D7068849}" name="ldi_forg_hi_lure_second" totalsRowFunction="custom">
      <totalsRowFormula>SUBTOTAL(107,Table4[ldi_hisim_forg])</totalsRowFormula>
    </tableColumn>
    <tableColumn id="30" xr3:uid="{D95FF016-AC11-164E-8C70-7B6C52615D58}" name="ldi_mem_lo_lure_second" totalsRowFunction="custom">
      <totalsRowFormula>SUBTOTAL(107,Table4[ldi_hisim])</totalsRowFormula>
    </tableColumn>
    <tableColumn id="31" xr3:uid="{0BDB020F-4CBB-9F4E-BC98-AABC4EBD2BAD}" name="ldi_forg_lo_lure_second" totalsRowFunction="custom">
      <totalsRowFormula>SUBTOTAL(107,Table4[ldi_losim])</totalsRowFormula>
    </tableColumn>
    <tableColumn id="32" xr3:uid="{C741CAF4-3AD5-474E-B436-8CDBB0FC7DEF}" name="ldi_mem_lure_first" totalsRowFunction="custom">
      <totalsRowFormula>SUBTOTAL(107,Table4[ldi_mem])</totalsRowFormula>
    </tableColumn>
    <tableColumn id="33" xr3:uid="{A584DC64-CF47-BD4C-A4DD-47047613E49B}" name="ldi_forg_lure_first" totalsRowFunction="custom">
      <totalsRowFormula>SUBTOTAL(107,Table4[ldi_forg])</totalsRowFormula>
    </tableColumn>
    <tableColumn id="34" xr3:uid="{1DFDC0E2-01E5-F549-8870-CB8877C83D17}" name="ldi_mem_hi_lure_first" totalsRowFunction="custom">
      <totalsRowFormula>SUBTOTAL(107,Table4[ldi_hisim_mem])</totalsRowFormula>
    </tableColumn>
    <tableColumn id="35" xr3:uid="{26BE97D4-4AF8-F542-BA4F-D9DB20874C3B}" name="ldi_mem_lo_lure_first" totalsRowFunction="custom">
      <totalsRowFormula>SUBTOTAL(107,Table4[ldi_hisim_forg])</totalsRowFormula>
    </tableColumn>
    <tableColumn id="36" xr3:uid="{B0591A9B-DA72-2E44-B017-19C4ABF139CD}" name="ldi_forg_hi_lure_first" totalsRowFunction="custom">
      <totalsRowFormula>SUBTOTAL(107,Table4[ldi_losim_mem])</totalsRowFormula>
    </tableColumn>
    <tableColumn id="37" xr3:uid="{BF325385-C0F8-C846-B9EE-22C2333CACCA}" name="ldi_forg_lo_lure_first" totalsRowFunction="custom">
      <totalsRowFormula>SUBTOTAL(107,Table4[ldi_losim])</totalsRowFormula>
    </tableColumn>
    <tableColumn id="38" xr3:uid="{533CFE38-B7AB-624F-97A7-CC4D00F4D2AA}" name="ldi3_high" totalsRowFunction="custom">
      <totalsRowFormula>SUBTOTAL(107,Table4[ldi_mem])</totalsRowFormula>
    </tableColumn>
    <tableColumn id="39" xr3:uid="{D4C53FE6-841E-BE44-8755-CC8F221E0B6D}" name="ldi3_med" totalsRowFunction="custom">
      <totalsRowFormula>SUBTOTAL(107,Table4[ldi_forg])</totalsRowFormula>
    </tableColumn>
    <tableColumn id="40" xr3:uid="{51E28C7B-2522-E041-B099-E67B82FAD24E}" name="ldi3_lo" totalsRowFunction="custom">
      <totalsRowFormula>SUBTOTAL(107,Table4[ldi_hisim_mem])</totalsRowFormula>
    </tableColumn>
    <tableColumn id="41" xr3:uid="{C07372C4-72FB-2242-9368-2853E5A10E9E}" name="ldi3_high_mem" totalsRowFunction="custom">
      <totalsRowFormula>SUBTOTAL(107,Table4[ldi_hisim_forg])</totalsRowFormula>
    </tableColumn>
    <tableColumn id="42" xr3:uid="{B265B09E-1E98-0441-BC61-EAC4A93CD946}" name="ldi3_high_forg" totalsRowFunction="custom">
      <totalsRowFormula>SUBTOTAL(107,Table4[ldi_losim_mem])</totalsRowFormula>
    </tableColumn>
    <tableColumn id="43" xr3:uid="{A7E796A6-BC00-DA43-8DFA-BDE3E9078314}" name="ldi3_med_mem" totalsRowFunction="custom">
      <totalsRowFormula>SUBTOTAL(107,Table4[ldi_losim_forg])</totalsRowFormula>
    </tableColumn>
    <tableColumn id="44" xr3:uid="{EDAD1F6D-9A61-AE4D-8535-7D03FC460665}" name="ldi3_med_forg" totalsRowFunction="custom">
      <totalsRowFormula>SUBTOTAL(107,Table4[ldi_mem])</totalsRowFormula>
    </tableColumn>
    <tableColumn id="45" xr3:uid="{E41C3D0D-8AA3-9D4E-816F-37F1A4908965}" name="ldi3_lo_mem" totalsRowFunction="custom">
      <totalsRowFormula>SUBTOTAL(107,Table4[ldi_forg])</totalsRowFormula>
    </tableColumn>
    <tableColumn id="46" xr3:uid="{5F6DB8F1-CD8A-0C4F-9227-E2D0B6C30060}" name="ldi3_lo_forg" totalsRowFunction="custom">
      <totalsRowFormula>SUBTOTAL(107,Table4[ldi_hisim_mem])</totalsRowFormula>
    </tableColumn>
    <tableColumn id="47" xr3:uid="{BAEC3228-A7E8-7240-ADCC-5B6976D0A8C2}" name="Group"/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70E4AB-7D73-3346-89FE-CA64F627BBCB}" name="Table810" displayName="Table810" ref="AV1:BC51" totalsRowShown="0" headerRowDxfId="9" dataDxfId="8">
  <autoFilter ref="AV1:BC51" xr:uid="{7970E4AB-7D73-3346-89FE-CA64F627BBCB}"/>
  <tableColumns count="8">
    <tableColumn id="1" xr3:uid="{8EBC02C3-964A-5F4D-B6FA-7A32A01D4BA5}" name="d' CRH " dataDxfId="7">
      <calculatedColumnFormula>_xlfn.NORM.S.INV(IF(TemplateData__3[[#This Row],[ Hit (CRH) ]]=1,0.99,TemplateData__3[[#This Row],[ Hit (CRH) ]]))-_xlfn.NORM.S.INV(IF(TemplateData__3[[#This Row],[FA * 2]]=0,0.01,TemplateData__3[[#This Row],[FA * 2]]))</calculatedColumnFormula>
    </tableColumn>
    <tableColumn id="2" xr3:uid="{7EB8B78F-4452-924C-96C6-140F6BAD29D0}" name="d' FAH" dataDxfId="6">
      <calculatedColumnFormula>_xlfn.NORM.S.INV(IF(TemplateData__3[[#This Row],[ Hit (FAH) ]]=1,0.99,TemplateData__3[[#This Row],[ Hit (FAH) ]]))-_xlfn.NORM.S.INV(IF(TemplateData__3[[#This Row],[FA * 2]]=0,0.01,TemplateData__3[[#This Row],[FA * 2]]))</calculatedColumnFormula>
    </tableColumn>
    <tableColumn id="3" xr3:uid="{A99F4115-320C-E145-9A29-DF9C10BC7EEB}" name="d' HFA" dataDxfId="5">
      <calculatedColumnFormula>_xlfn.NORM.S.INV(IF(TemplateData__3[[#This Row],[ Hit (HFA)]]=1,0.99,TemplateData__3[[#This Row],[ Hit (HFA)]]))-_xlfn.NORM.S.INV(IF(TemplateData__3[[#This Row],[FA * 2]]=0,0.01,TemplateData__3[[#This Row],[FA * 2]]))</calculatedColumnFormula>
    </tableColumn>
    <tableColumn id="4" xr3:uid="{435938ED-9BB9-7E48-B59D-156DB5BA1B9C}" name="d' HCR" dataDxfId="4">
      <calculatedColumnFormula>_xlfn.NORM.S.INV(IF(TemplateData__3[[#This Row],[ Hit (HCR)]]=1,0.99,TemplateData__3[[#This Row],[ Hit (HCR)]]))-_xlfn.NORM.S.INV(IF(TemplateData__3[[#This Row],[FA * 2]]=0,0.01,TemplateData__3[[#This Row],[FA * 2]]))</calculatedColumnFormula>
    </tableColumn>
    <tableColumn id="5" xr3:uid="{D23E72DA-7522-6241-A43F-665AD1D1CC9E}" name="LDI (CRM)" dataDxfId="3">
      <calculatedColumnFormula>TemplateData__3[[#This Row],[ CR (CRM)]]-TemplateData__3[[#This Row],[MISS]]</calculatedColumnFormula>
    </tableColumn>
    <tableColumn id="7" xr3:uid="{A8EF17DD-B672-794B-AEFD-54F14601B96C}" name="LDI (CRH)" dataDxfId="2">
      <calculatedColumnFormula>TemplateData__3[[#This Row],[ CR (CRH)]]-TemplateData__3[[#This Row],[MISS]]</calculatedColumnFormula>
    </tableColumn>
    <tableColumn id="8" xr3:uid="{8D0EFE52-8F03-E444-AECC-AE3ED3484565}" name="LDI (HCR)" dataDxfId="1">
      <calculatedColumnFormula>TemplateData__3[[#This Row],[ CR (HCR)]]-TemplateData__3[[#This Row],[MISS]]</calculatedColumnFormula>
    </tableColumn>
    <tableColumn id="10" xr3:uid="{1F99A7F8-4AFC-4B4B-8088-06D2086B8592}" name="LDI(MCR)" dataDxfId="0">
      <calculatedColumnFormula>TemplateData__3[[#This Row],[ CR (MCR)]]-TemplateData__3[[#This Row],[MISS]]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744995-2B23-B740-9E48-3E10B338C59E}" name="TemplateData__2" displayName="TemplateData__2" ref="A1:AQ51" tableType="queryTable" totalsRowShown="0">
  <autoFilter ref="A1:AQ51" xr:uid="{D7744995-2B23-B740-9E48-3E10B338C59E}"/>
  <tableColumns count="43">
    <tableColumn id="1" xr3:uid="{7D34B8C0-3241-8A4B-9506-8607614611C8}" uniqueName="1" name="ID" queryTableFieldId="1"/>
    <tableColumn id="2" xr3:uid="{CA14A86D-26EC-E140-81DB-75AA21195026}" uniqueName="2" name="Average rt" queryTableFieldId="2"/>
    <tableColumn id="3" xr3:uid="{EEA932FA-59BC-F340-9163-577438EFE5E7}" uniqueName="3" name="RT TARGET" queryTableFieldId="3"/>
    <tableColumn id="4" xr3:uid="{F17709A0-BF62-E045-867D-B49CA263F757}" uniqueName="4" name="RT LURE" queryTableFieldId="4"/>
    <tableColumn id="5" xr3:uid="{8B0CCE5E-7ED6-B94D-8816-24EB1FE32499}" uniqueName="5" name="RT LOW LURE" queryTableFieldId="5"/>
    <tableColumn id="6" xr3:uid="{4D1A8443-6BB3-5E45-8476-11C42B6E3B2A}" uniqueName="6" name="RT HIGH LURE" queryTableFieldId="6"/>
    <tableColumn id="7" xr3:uid="{3B25C6A5-C7AF-4940-945B-44D017D24CBC}" uniqueName="7" name="RT FOIL" queryTableFieldId="7"/>
    <tableColumn id="8" xr3:uid="{DB933920-D4E8-484D-B117-734123D5E0E2}" uniqueName="8" name="RT MEM" queryTableFieldId="8"/>
    <tableColumn id="9" xr3:uid="{DDEAA7A4-DE99-A04D-8D0C-CD1080B317EE}" uniqueName="9" name="RT FORG" queryTableFieldId="9"/>
    <tableColumn id="10" xr3:uid="{97310E8A-401F-EA46-A68D-96E727CC8B64}" uniqueName="10" name="RT MEM TARGET" queryTableFieldId="10"/>
    <tableColumn id="11" xr3:uid="{EFCE9127-DA73-C840-B6C0-41AD0085FFC5}" uniqueName="11" name="RT MEM LURE" queryTableFieldId="11"/>
    <tableColumn id="12" xr3:uid="{93152440-7C1E-0E47-AD36-E9CFDD71C7E1}" uniqueName="12" name="RT MEM LOW LURE" queryTableFieldId="12"/>
    <tableColumn id="13" xr3:uid="{17A8F004-2C7A-194E-B5FC-CDEF3E63FAC2}" uniqueName="13" name="RT MEM HIGH LURE" queryTableFieldId="13"/>
    <tableColumn id="14" xr3:uid="{FEDA0B28-CD14-AB44-9636-45DC545F5A77}" uniqueName="14" name="RT MEM FOIL" queryTableFieldId="14"/>
    <tableColumn id="15" xr3:uid="{FE8F256A-67F6-4A44-861C-93A6C2BD5371}" uniqueName="15" name="RT FORG TARGET" queryTableFieldId="15"/>
    <tableColumn id="16" xr3:uid="{4400E8AD-977E-BB46-8BC6-6F809F687B8C}" uniqueName="16" name="RT FORG LURE" queryTableFieldId="16"/>
    <tableColumn id="17" xr3:uid="{3CE9AA90-3BF7-1941-9550-86E3ED7CD70F}" uniqueName="17" name="RT FORG LOW LURE" queryTableFieldId="17"/>
    <tableColumn id="18" xr3:uid="{BAA89D21-7E37-F94C-BE15-FB443235FA26}" uniqueName="18" name="RT FORG HIGH LURE" queryTableFieldId="18"/>
    <tableColumn id="19" xr3:uid="{C5A71E23-FE48-2D4D-AB86-3F5F8ECB8B4A}" uniqueName="19" name="RT FORG FOIL" queryTableFieldId="19"/>
    <tableColumn id="20" xr3:uid="{8DB65D8E-BD23-4245-B188-0AF7236409EC}" uniqueName="20" name="average rt  target second" queryTableFieldId="20"/>
    <tableColumn id="21" xr3:uid="{A8231378-A08F-D742-BC23-8B9D9B405689}" uniqueName="21" name="average rt target first" queryTableFieldId="21"/>
    <tableColumn id="22" xr3:uid="{37F25BC2-0969-874C-9E52-58ECE8A09D7F}" uniqueName="22" name="AVG RT MEM Target second" queryTableFieldId="22"/>
    <tableColumn id="23" xr3:uid="{78676625-B283-064B-86D2-C5F7611EA742}" uniqueName="23" name="avg rt mem target first" queryTableFieldId="23"/>
    <tableColumn id="24" xr3:uid="{B8477C7C-F070-134B-BFFE-FB87EDD8C1F5}" uniqueName="24" name="avg rt forg target second" queryTableFieldId="24"/>
    <tableColumn id="25" xr3:uid="{54531E11-F917-F04B-BF96-4894983BFB95}" uniqueName="25" name="avg rt forg target first" queryTableFieldId="25"/>
    <tableColumn id="26" xr3:uid="{1C3CDFDC-4094-DF47-B731-B71A38BB1B57}" uniqueName="26" name="average rt lure  second" queryTableFieldId="26"/>
    <tableColumn id="27" xr3:uid="{D50AE706-A85E-FD42-9791-A6669845B4A2}" uniqueName="27" name="average rt lure  first" queryTableFieldId="27"/>
    <tableColumn id="28" xr3:uid="{CA61579B-39C9-A945-B6E2-D2D5E1C8A728}" uniqueName="28" name="AVG RT MEM lure second" queryTableFieldId="28"/>
    <tableColumn id="29" xr3:uid="{F7006B16-9A1B-1E44-8054-C2F639C2059A}" uniqueName="29" name="avg rt mem lure first" queryTableFieldId="29"/>
    <tableColumn id="30" xr3:uid="{25E591FA-87EB-3146-AA42-7CB804F0C478}" uniqueName="30" name="avg rt forg lure second" queryTableFieldId="30"/>
    <tableColumn id="31" xr3:uid="{A10E8461-566F-1A43-A191-F76601B1F1B2}" uniqueName="31" name="avg rt forg lure first" queryTableFieldId="31"/>
    <tableColumn id="32" xr3:uid="{D5F6C06E-9089-1546-AF91-7BE2D7EDD835}" uniqueName="32" name="RT HIGH SIM lure second" queryTableFieldId="32"/>
    <tableColumn id="33" xr3:uid="{A834B736-2733-4C47-A1D2-EA8D57374226}" uniqueName="33" name="RT LOW SIM lure second" queryTableFieldId="33"/>
    <tableColumn id="34" xr3:uid="{BA6F8CC0-FA2E-864C-A20E-B43CCB1B2EFA}" uniqueName="34" name="RT HIGH SIM lure first" queryTableFieldId="34"/>
    <tableColumn id="35" xr3:uid="{332E0657-81CD-4744-8F1A-F16E9086C021}" uniqueName="35" name="RT LOW SIM lure first" queryTableFieldId="35"/>
    <tableColumn id="36" xr3:uid="{667BA4A6-1FD9-FA43-851D-40D2E63452CB}" uniqueName="36" name="RT HIGH SIM  MEM lure second" queryTableFieldId="36"/>
    <tableColumn id="37" xr3:uid="{BE45877D-EFAC-094B-9854-E4EF921AAC1F}" uniqueName="37" name="RT LOW SIM  MEM lure second" queryTableFieldId="37"/>
    <tableColumn id="38" xr3:uid="{AEFC007C-4EF6-534F-A3F0-030D5DD85257}" uniqueName="38" name="RT HIGH SIM MEM lure first" queryTableFieldId="38"/>
    <tableColumn id="39" xr3:uid="{E6B0AB16-EACD-7840-86FF-9D11E1D5639E}" uniqueName="39" name="RT LOW SIM MEM lure first" queryTableFieldId="39"/>
    <tableColumn id="40" xr3:uid="{0364142D-A9AB-6D42-9F3A-A3D55BD6BDAF}" uniqueName="40" name="RT HIGH SIM FORG lure second" queryTableFieldId="40"/>
    <tableColumn id="41" xr3:uid="{A0E85527-FB55-1247-8551-8E2CAD730261}" uniqueName="41" name="RT LOW SIM FORG lure second" queryTableFieldId="41"/>
    <tableColumn id="42" xr3:uid="{B3F0E1B3-EE29-DD42-B3A9-751F62CD336B}" uniqueName="42" name="RT HIGH SIM FORG lure first" queryTableFieldId="42"/>
    <tableColumn id="43" xr3:uid="{454C238A-542B-9F49-AF3D-82E4CC2B8F6E}" uniqueName="43" name="RT LOW SIM  FORG lure first" queryTableFieldId="43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A4A7-0AC9-7343-93C7-A67082B3F4F1}">
  <dimension ref="A1:CS101"/>
  <sheetViews>
    <sheetView workbookViewId="0">
      <selection activeCell="BC1" sqref="BC1"/>
    </sheetView>
  </sheetViews>
  <sheetFormatPr baseColWidth="10" defaultRowHeight="16" x14ac:dyDescent="0.2"/>
  <sheetData>
    <row r="1" spans="1:97" x14ac:dyDescent="0.2">
      <c r="A1" s="8" t="s">
        <v>0</v>
      </c>
      <c r="B1" s="9" t="s">
        <v>135</v>
      </c>
      <c r="C1" s="9" t="s">
        <v>136</v>
      </c>
      <c r="D1" s="9" t="s">
        <v>137</v>
      </c>
      <c r="E1" s="9" t="s">
        <v>138</v>
      </c>
      <c r="F1" s="9" t="s">
        <v>139</v>
      </c>
      <c r="G1" s="9" t="s">
        <v>140</v>
      </c>
      <c r="H1" s="9" t="s">
        <v>141</v>
      </c>
      <c r="I1" s="9" t="s">
        <v>142</v>
      </c>
      <c r="J1" s="9" t="s">
        <v>143</v>
      </c>
      <c r="K1" s="9" t="s">
        <v>144</v>
      </c>
      <c r="L1" s="9" t="s">
        <v>145</v>
      </c>
      <c r="M1" s="9" t="s">
        <v>146</v>
      </c>
      <c r="N1" s="9" t="s">
        <v>147</v>
      </c>
      <c r="O1" s="9" t="s">
        <v>148</v>
      </c>
      <c r="P1" s="9" t="s">
        <v>149</v>
      </c>
      <c r="Q1" s="9" t="s">
        <v>150</v>
      </c>
      <c r="R1" s="9" t="s">
        <v>151</v>
      </c>
      <c r="S1" s="9" t="s">
        <v>152</v>
      </c>
      <c r="T1" s="9" t="s">
        <v>153</v>
      </c>
      <c r="U1" s="9" t="s">
        <v>154</v>
      </c>
      <c r="V1" s="9" t="s">
        <v>155</v>
      </c>
      <c r="W1" s="9" t="s">
        <v>156</v>
      </c>
      <c r="X1" s="9" t="s">
        <v>157</v>
      </c>
      <c r="Y1" s="9" t="s">
        <v>158</v>
      </c>
      <c r="Z1" s="9" t="s">
        <v>159</v>
      </c>
      <c r="AA1" s="9" t="s">
        <v>160</v>
      </c>
      <c r="AB1" s="9" t="s">
        <v>161</v>
      </c>
      <c r="AC1" s="9" t="s">
        <v>162</v>
      </c>
      <c r="AD1" s="9" t="s">
        <v>163</v>
      </c>
      <c r="AE1" s="9" t="s">
        <v>164</v>
      </c>
      <c r="AF1" s="9" t="s">
        <v>165</v>
      </c>
      <c r="AG1" s="9" t="s">
        <v>166</v>
      </c>
      <c r="AH1" s="9" t="s">
        <v>167</v>
      </c>
      <c r="AI1" s="9" t="s">
        <v>168</v>
      </c>
      <c r="AJ1" s="9" t="s">
        <v>169</v>
      </c>
      <c r="AK1" s="9" t="s">
        <v>170</v>
      </c>
      <c r="AL1" s="9" t="s">
        <v>171</v>
      </c>
      <c r="AM1" s="9" t="s">
        <v>172</v>
      </c>
      <c r="AN1" s="9" t="s">
        <v>173</v>
      </c>
      <c r="AO1" s="9" t="s">
        <v>174</v>
      </c>
      <c r="AP1" s="9" t="s">
        <v>175</v>
      </c>
      <c r="AQ1" s="9" t="s">
        <v>176</v>
      </c>
      <c r="AR1" s="9" t="s">
        <v>177</v>
      </c>
      <c r="AS1" s="9" t="s">
        <v>178</v>
      </c>
      <c r="AT1" s="9" t="s">
        <v>179</v>
      </c>
      <c r="AU1" s="9" t="s">
        <v>180</v>
      </c>
      <c r="AV1" s="9" t="s">
        <v>181</v>
      </c>
      <c r="AW1" s="9" t="s">
        <v>182</v>
      </c>
      <c r="AX1" s="9" t="s">
        <v>183</v>
      </c>
      <c r="AY1" s="9" t="s">
        <v>184</v>
      </c>
      <c r="AZ1" s="9" t="s">
        <v>185</v>
      </c>
      <c r="BA1" s="9" t="s">
        <v>186</v>
      </c>
      <c r="BB1" s="9" t="s">
        <v>187</v>
      </c>
      <c r="BC1" s="9" t="s">
        <v>188</v>
      </c>
      <c r="BD1" s="9" t="s">
        <v>189</v>
      </c>
      <c r="BE1" s="9" t="s">
        <v>190</v>
      </c>
      <c r="BF1" s="9" t="s">
        <v>191</v>
      </c>
      <c r="BG1" s="9" t="s">
        <v>192</v>
      </c>
      <c r="BH1" s="9" t="s">
        <v>193</v>
      </c>
      <c r="BI1" s="9" t="s">
        <v>194</v>
      </c>
      <c r="BJ1" s="9" t="s">
        <v>195</v>
      </c>
      <c r="BK1" s="9" t="s">
        <v>196</v>
      </c>
      <c r="BL1" s="9" t="s">
        <v>197</v>
      </c>
      <c r="BM1" s="9" t="s">
        <v>198</v>
      </c>
      <c r="BN1" s="9" t="s">
        <v>199</v>
      </c>
      <c r="BO1" s="9" t="s">
        <v>200</v>
      </c>
      <c r="BP1" s="9" t="s">
        <v>201</v>
      </c>
      <c r="BQ1" s="9" t="s">
        <v>202</v>
      </c>
      <c r="BR1" s="9" t="s">
        <v>203</v>
      </c>
      <c r="BS1" s="9" t="s">
        <v>204</v>
      </c>
      <c r="BT1" s="9" t="s">
        <v>205</v>
      </c>
      <c r="BU1" s="9" t="s">
        <v>206</v>
      </c>
      <c r="BV1" s="9" t="s">
        <v>207</v>
      </c>
      <c r="BW1" s="9" t="s">
        <v>208</v>
      </c>
      <c r="BX1" s="9" t="s">
        <v>209</v>
      </c>
      <c r="BY1" s="9" t="s">
        <v>210</v>
      </c>
      <c r="BZ1" s="9" t="s">
        <v>211</v>
      </c>
      <c r="CA1" s="9" t="s">
        <v>212</v>
      </c>
      <c r="CB1" s="9" t="s">
        <v>213</v>
      </c>
      <c r="CC1" s="9" t="s">
        <v>214</v>
      </c>
      <c r="CD1" s="9" t="s">
        <v>215</v>
      </c>
      <c r="CE1" s="9" t="s">
        <v>216</v>
      </c>
      <c r="CF1" s="9" t="s">
        <v>217</v>
      </c>
      <c r="CG1" s="9" t="s">
        <v>218</v>
      </c>
      <c r="CH1" s="9" t="s">
        <v>219</v>
      </c>
      <c r="CI1" s="9" t="s">
        <v>220</v>
      </c>
      <c r="CJ1" s="9" t="s">
        <v>221</v>
      </c>
      <c r="CK1" s="9" t="s">
        <v>222</v>
      </c>
      <c r="CL1" s="9" t="s">
        <v>223</v>
      </c>
      <c r="CM1" s="9" t="s">
        <v>224</v>
      </c>
      <c r="CN1" s="9" t="s">
        <v>225</v>
      </c>
      <c r="CO1" s="9" t="s">
        <v>226</v>
      </c>
      <c r="CP1" s="9" t="s">
        <v>227</v>
      </c>
      <c r="CQ1" s="9" t="s">
        <v>228</v>
      </c>
      <c r="CR1" s="9" t="s">
        <v>229</v>
      </c>
      <c r="CS1" s="10" t="s">
        <v>230</v>
      </c>
    </row>
    <row r="2" spans="1:97" x14ac:dyDescent="0.2">
      <c r="A2" s="11">
        <v>101</v>
      </c>
      <c r="B2" s="12">
        <v>45</v>
      </c>
      <c r="C2" s="12">
        <v>33</v>
      </c>
      <c r="D2" s="12">
        <v>0</v>
      </c>
      <c r="E2" s="12">
        <v>80</v>
      </c>
      <c r="F2" s="12">
        <v>6</v>
      </c>
      <c r="G2" s="12">
        <v>73</v>
      </c>
      <c r="H2" s="12">
        <v>0</v>
      </c>
      <c r="I2" s="12">
        <v>40</v>
      </c>
      <c r="J2" s="12">
        <v>6</v>
      </c>
      <c r="K2" s="12">
        <v>33</v>
      </c>
      <c r="L2" s="12">
        <v>30</v>
      </c>
      <c r="M2" s="12">
        <v>10</v>
      </c>
      <c r="N2" s="12">
        <v>0</v>
      </c>
      <c r="O2" s="12">
        <v>40</v>
      </c>
      <c r="P2" s="12">
        <v>15</v>
      </c>
      <c r="Q2" s="12">
        <v>23</v>
      </c>
      <c r="R2" s="12">
        <v>0</v>
      </c>
      <c r="S2" s="12">
        <v>40</v>
      </c>
      <c r="T2" s="12">
        <v>2</v>
      </c>
      <c r="U2" s="12">
        <v>38</v>
      </c>
      <c r="V2" s="12">
        <v>4</v>
      </c>
      <c r="W2" s="12">
        <v>35</v>
      </c>
      <c r="X2" s="12">
        <v>2</v>
      </c>
      <c r="Y2" s="12">
        <v>18</v>
      </c>
      <c r="Z2" s="12">
        <v>4</v>
      </c>
      <c r="AA2" s="12">
        <v>15</v>
      </c>
      <c r="AB2" s="12">
        <v>0</v>
      </c>
      <c r="AC2" s="12">
        <v>20</v>
      </c>
      <c r="AD2" s="12">
        <v>0</v>
      </c>
      <c r="AE2" s="12">
        <v>20</v>
      </c>
      <c r="AF2" s="12">
        <v>35</v>
      </c>
      <c r="AG2" s="12">
        <v>23</v>
      </c>
      <c r="AH2" s="12">
        <v>2</v>
      </c>
      <c r="AI2" s="12">
        <v>57</v>
      </c>
      <c r="AJ2" s="12">
        <v>10</v>
      </c>
      <c r="AK2" s="12">
        <v>10</v>
      </c>
      <c r="AL2" s="12">
        <v>4</v>
      </c>
      <c r="AM2" s="12">
        <v>16</v>
      </c>
      <c r="AN2" s="12">
        <v>0</v>
      </c>
      <c r="AO2" s="12">
        <v>40</v>
      </c>
      <c r="AP2" s="12">
        <v>2</v>
      </c>
      <c r="AQ2" s="12">
        <v>17</v>
      </c>
      <c r="AR2" s="12">
        <v>0</v>
      </c>
      <c r="AS2" s="12">
        <v>0</v>
      </c>
      <c r="AT2" s="12">
        <v>4</v>
      </c>
      <c r="AU2" s="12">
        <v>16</v>
      </c>
      <c r="AV2" s="12">
        <v>23</v>
      </c>
      <c r="AW2" s="12">
        <v>8</v>
      </c>
      <c r="AX2" s="12">
        <v>7</v>
      </c>
      <c r="AY2" s="12">
        <v>2</v>
      </c>
      <c r="AZ2" s="12">
        <v>12</v>
      </c>
      <c r="BA2" s="12">
        <v>15</v>
      </c>
      <c r="BB2" s="12">
        <v>3</v>
      </c>
      <c r="BC2" s="12">
        <v>8</v>
      </c>
      <c r="BD2" s="12">
        <v>0</v>
      </c>
      <c r="BE2" s="12">
        <v>31</v>
      </c>
      <c r="BF2" s="12">
        <v>2</v>
      </c>
      <c r="BG2" s="12">
        <v>26</v>
      </c>
      <c r="BH2" s="12">
        <v>0</v>
      </c>
      <c r="BI2" s="12">
        <v>11</v>
      </c>
      <c r="BJ2" s="12">
        <v>2</v>
      </c>
      <c r="BK2" s="12">
        <v>6</v>
      </c>
      <c r="BL2" s="12">
        <v>0</v>
      </c>
      <c r="BM2" s="12">
        <v>20</v>
      </c>
      <c r="BN2" s="12">
        <v>0</v>
      </c>
      <c r="BO2" s="12">
        <v>20</v>
      </c>
      <c r="BP2" s="12">
        <v>2</v>
      </c>
      <c r="BQ2" s="12">
        <v>7</v>
      </c>
      <c r="BR2" s="12">
        <v>2</v>
      </c>
      <c r="BS2" s="12">
        <v>9</v>
      </c>
      <c r="BT2" s="12">
        <v>2</v>
      </c>
      <c r="BU2" s="12">
        <v>7</v>
      </c>
      <c r="BV2" s="12">
        <v>2</v>
      </c>
      <c r="BW2" s="12">
        <v>9</v>
      </c>
      <c r="BX2" s="12">
        <v>0</v>
      </c>
      <c r="BY2" s="12">
        <v>0</v>
      </c>
      <c r="BZ2" s="12">
        <v>0</v>
      </c>
      <c r="CA2" s="12">
        <v>0</v>
      </c>
      <c r="CB2" s="12">
        <v>0</v>
      </c>
      <c r="CC2" s="12">
        <v>26</v>
      </c>
      <c r="CD2" s="12">
        <v>3</v>
      </c>
      <c r="CE2" s="12">
        <v>25</v>
      </c>
      <c r="CF2" s="12">
        <v>3</v>
      </c>
      <c r="CG2" s="12">
        <v>22</v>
      </c>
      <c r="CH2" s="12">
        <v>1</v>
      </c>
      <c r="CI2" s="12">
        <v>13</v>
      </c>
      <c r="CJ2" s="12">
        <v>2</v>
      </c>
      <c r="CK2" s="12">
        <v>9</v>
      </c>
      <c r="CL2" s="12">
        <v>0</v>
      </c>
      <c r="CM2" s="12">
        <v>14</v>
      </c>
      <c r="CN2" s="12">
        <v>0</v>
      </c>
      <c r="CO2" s="12">
        <v>12</v>
      </c>
      <c r="CP2" s="12">
        <v>1</v>
      </c>
      <c r="CQ2" s="12">
        <v>11</v>
      </c>
      <c r="CR2" s="12">
        <v>2</v>
      </c>
      <c r="CS2" s="13">
        <v>14</v>
      </c>
    </row>
    <row r="3" spans="1:97" x14ac:dyDescent="0.2">
      <c r="A3" s="14">
        <v>101</v>
      </c>
      <c r="B3" s="15">
        <v>80</v>
      </c>
      <c r="C3" s="15">
        <v>80</v>
      </c>
      <c r="D3" s="15">
        <v>80</v>
      </c>
      <c r="E3" s="15">
        <v>80</v>
      </c>
      <c r="F3" s="15">
        <v>80</v>
      </c>
      <c r="G3" s="15">
        <v>80</v>
      </c>
      <c r="H3" s="15">
        <v>40</v>
      </c>
      <c r="I3" s="15">
        <v>40</v>
      </c>
      <c r="J3" s="15">
        <v>40</v>
      </c>
      <c r="K3" s="15">
        <v>40</v>
      </c>
      <c r="L3" s="15">
        <v>41</v>
      </c>
      <c r="M3" s="15">
        <v>41</v>
      </c>
      <c r="N3" s="15">
        <v>40</v>
      </c>
      <c r="O3" s="15">
        <v>40</v>
      </c>
      <c r="P3" s="15">
        <v>39</v>
      </c>
      <c r="Q3" s="15">
        <v>39</v>
      </c>
      <c r="R3" s="15">
        <v>40</v>
      </c>
      <c r="S3" s="15">
        <v>40</v>
      </c>
      <c r="T3" s="15">
        <v>41</v>
      </c>
      <c r="U3" s="15">
        <v>41</v>
      </c>
      <c r="V3" s="15">
        <v>39</v>
      </c>
      <c r="W3" s="15">
        <v>39</v>
      </c>
      <c r="X3" s="15">
        <v>21</v>
      </c>
      <c r="Y3" s="15">
        <v>21</v>
      </c>
      <c r="Z3" s="15">
        <v>19</v>
      </c>
      <c r="AA3" s="15">
        <v>19</v>
      </c>
      <c r="AB3" s="15">
        <v>20</v>
      </c>
      <c r="AC3" s="15">
        <v>20</v>
      </c>
      <c r="AD3" s="15">
        <v>20</v>
      </c>
      <c r="AE3" s="15">
        <v>20</v>
      </c>
      <c r="AF3" s="15">
        <v>59</v>
      </c>
      <c r="AG3" s="15">
        <v>59</v>
      </c>
      <c r="AH3" s="15">
        <v>59</v>
      </c>
      <c r="AI3" s="15">
        <v>59</v>
      </c>
      <c r="AJ3" s="15">
        <v>21</v>
      </c>
      <c r="AK3" s="15">
        <v>21</v>
      </c>
      <c r="AL3" s="15">
        <v>21</v>
      </c>
      <c r="AM3" s="15">
        <v>21</v>
      </c>
      <c r="AN3" s="15">
        <v>40</v>
      </c>
      <c r="AO3" s="15">
        <v>40</v>
      </c>
      <c r="AP3" s="15">
        <v>19</v>
      </c>
      <c r="AQ3" s="15">
        <v>19</v>
      </c>
      <c r="AR3" s="15">
        <v>0</v>
      </c>
      <c r="AS3" s="15">
        <v>0</v>
      </c>
      <c r="AT3" s="15">
        <v>21</v>
      </c>
      <c r="AU3" s="15">
        <v>21</v>
      </c>
      <c r="AV3" s="15">
        <v>31</v>
      </c>
      <c r="AW3" s="15">
        <v>31</v>
      </c>
      <c r="AX3" s="15">
        <v>10</v>
      </c>
      <c r="AY3" s="15">
        <v>10</v>
      </c>
      <c r="AZ3" s="15">
        <v>28</v>
      </c>
      <c r="BA3" s="15">
        <v>28</v>
      </c>
      <c r="BB3" s="15">
        <v>11</v>
      </c>
      <c r="BC3" s="15">
        <v>11</v>
      </c>
      <c r="BD3" s="15">
        <v>31</v>
      </c>
      <c r="BE3" s="15">
        <v>31</v>
      </c>
      <c r="BF3" s="15">
        <v>28</v>
      </c>
      <c r="BG3" s="15">
        <v>28</v>
      </c>
      <c r="BH3" s="15">
        <v>11</v>
      </c>
      <c r="BI3" s="15">
        <v>11</v>
      </c>
      <c r="BJ3" s="15">
        <v>8</v>
      </c>
      <c r="BK3" s="15">
        <v>8</v>
      </c>
      <c r="BL3" s="15">
        <v>20</v>
      </c>
      <c r="BM3" s="15">
        <v>20</v>
      </c>
      <c r="BN3" s="15">
        <v>20</v>
      </c>
      <c r="BO3" s="15">
        <v>20</v>
      </c>
      <c r="BP3" s="15">
        <v>10</v>
      </c>
      <c r="BQ3" s="15">
        <v>10</v>
      </c>
      <c r="BR3" s="15">
        <v>11</v>
      </c>
      <c r="BS3" s="15">
        <v>11</v>
      </c>
      <c r="BT3" s="15">
        <v>10</v>
      </c>
      <c r="BU3" s="15">
        <v>10</v>
      </c>
      <c r="BV3" s="15">
        <v>11</v>
      </c>
      <c r="BW3" s="15">
        <v>11</v>
      </c>
      <c r="BX3" s="15">
        <v>0</v>
      </c>
      <c r="BY3" s="15">
        <v>0</v>
      </c>
      <c r="BZ3" s="15">
        <v>0</v>
      </c>
      <c r="CA3" s="15">
        <v>0</v>
      </c>
      <c r="CB3" s="15">
        <v>26</v>
      </c>
      <c r="CC3" s="15">
        <v>26</v>
      </c>
      <c r="CD3" s="15">
        <v>28</v>
      </c>
      <c r="CE3" s="15">
        <v>28</v>
      </c>
      <c r="CF3" s="15">
        <v>26</v>
      </c>
      <c r="CG3" s="15">
        <v>26</v>
      </c>
      <c r="CH3" s="15">
        <v>15</v>
      </c>
      <c r="CI3" s="15">
        <v>15</v>
      </c>
      <c r="CJ3" s="15">
        <v>11</v>
      </c>
      <c r="CK3" s="15">
        <v>11</v>
      </c>
      <c r="CL3" s="15">
        <v>14</v>
      </c>
      <c r="CM3" s="15">
        <v>14</v>
      </c>
      <c r="CN3" s="15">
        <v>12</v>
      </c>
      <c r="CO3" s="15">
        <v>12</v>
      </c>
      <c r="CP3" s="15">
        <v>12</v>
      </c>
      <c r="CQ3" s="15">
        <v>12</v>
      </c>
      <c r="CR3" s="15">
        <v>16</v>
      </c>
      <c r="CS3" s="16">
        <v>16</v>
      </c>
    </row>
    <row r="4" spans="1:97" x14ac:dyDescent="0.2">
      <c r="A4" s="11">
        <v>102</v>
      </c>
      <c r="B4" s="12">
        <v>50</v>
      </c>
      <c r="C4" s="12">
        <v>28</v>
      </c>
      <c r="D4" s="12">
        <v>0</v>
      </c>
      <c r="E4" s="12">
        <v>78</v>
      </c>
      <c r="F4" s="12">
        <v>14</v>
      </c>
      <c r="G4" s="12">
        <v>64</v>
      </c>
      <c r="H4" s="12">
        <v>4</v>
      </c>
      <c r="I4" s="12">
        <v>36</v>
      </c>
      <c r="J4" s="12">
        <v>10</v>
      </c>
      <c r="K4" s="12">
        <v>28</v>
      </c>
      <c r="L4" s="12">
        <v>30</v>
      </c>
      <c r="M4" s="12">
        <v>11</v>
      </c>
      <c r="N4" s="12">
        <v>0</v>
      </c>
      <c r="O4" s="12">
        <v>39</v>
      </c>
      <c r="P4" s="12">
        <v>20</v>
      </c>
      <c r="Q4" s="12">
        <v>17</v>
      </c>
      <c r="R4" s="12">
        <v>0</v>
      </c>
      <c r="S4" s="12">
        <v>39</v>
      </c>
      <c r="T4" s="12">
        <v>10</v>
      </c>
      <c r="U4" s="12">
        <v>30</v>
      </c>
      <c r="V4" s="12">
        <v>4</v>
      </c>
      <c r="W4" s="12">
        <v>34</v>
      </c>
      <c r="X4" s="12">
        <v>8</v>
      </c>
      <c r="Y4" s="12">
        <v>12</v>
      </c>
      <c r="Z4" s="12">
        <v>2</v>
      </c>
      <c r="AA4" s="12">
        <v>16</v>
      </c>
      <c r="AB4" s="12">
        <v>2</v>
      </c>
      <c r="AC4" s="12">
        <v>18</v>
      </c>
      <c r="AD4" s="12">
        <v>2</v>
      </c>
      <c r="AE4" s="12">
        <v>18</v>
      </c>
      <c r="AF4" s="12">
        <v>35</v>
      </c>
      <c r="AG4" s="12">
        <v>24</v>
      </c>
      <c r="AH4" s="12">
        <v>8</v>
      </c>
      <c r="AI4" s="12">
        <v>52</v>
      </c>
      <c r="AJ4" s="12">
        <v>15</v>
      </c>
      <c r="AK4" s="12">
        <v>4</v>
      </c>
      <c r="AL4" s="12">
        <v>6</v>
      </c>
      <c r="AM4" s="12">
        <v>12</v>
      </c>
      <c r="AN4" s="12">
        <v>4</v>
      </c>
      <c r="AO4" s="12">
        <v>35</v>
      </c>
      <c r="AP4" s="12">
        <v>4</v>
      </c>
      <c r="AQ4" s="12">
        <v>17</v>
      </c>
      <c r="AR4" s="12">
        <v>0</v>
      </c>
      <c r="AS4" s="12">
        <v>1</v>
      </c>
      <c r="AT4" s="12">
        <v>6</v>
      </c>
      <c r="AU4" s="12">
        <v>11</v>
      </c>
      <c r="AV4" s="12">
        <v>20</v>
      </c>
      <c r="AW4" s="12">
        <v>10</v>
      </c>
      <c r="AX4" s="12">
        <v>10</v>
      </c>
      <c r="AY4" s="12">
        <v>1</v>
      </c>
      <c r="AZ4" s="12">
        <v>15</v>
      </c>
      <c r="BA4" s="12">
        <v>14</v>
      </c>
      <c r="BB4" s="12">
        <v>5</v>
      </c>
      <c r="BC4" s="12">
        <v>3</v>
      </c>
      <c r="BD4" s="12">
        <v>5</v>
      </c>
      <c r="BE4" s="12">
        <v>25</v>
      </c>
      <c r="BF4" s="12">
        <v>3</v>
      </c>
      <c r="BG4" s="12">
        <v>27</v>
      </c>
      <c r="BH4" s="12">
        <v>3</v>
      </c>
      <c r="BI4" s="12">
        <v>8</v>
      </c>
      <c r="BJ4" s="12">
        <v>1</v>
      </c>
      <c r="BK4" s="12">
        <v>9</v>
      </c>
      <c r="BL4" s="12">
        <v>2</v>
      </c>
      <c r="BM4" s="12">
        <v>17</v>
      </c>
      <c r="BN4" s="12">
        <v>2</v>
      </c>
      <c r="BO4" s="12">
        <v>18</v>
      </c>
      <c r="BP4" s="12">
        <v>5</v>
      </c>
      <c r="BQ4" s="12">
        <v>5</v>
      </c>
      <c r="BR4" s="12">
        <v>1</v>
      </c>
      <c r="BS4" s="12">
        <v>7</v>
      </c>
      <c r="BT4" s="12">
        <v>5</v>
      </c>
      <c r="BU4" s="12">
        <v>4</v>
      </c>
      <c r="BV4" s="12">
        <v>1</v>
      </c>
      <c r="BW4" s="12">
        <v>7</v>
      </c>
      <c r="BX4" s="12">
        <v>0</v>
      </c>
      <c r="BY4" s="12">
        <v>1</v>
      </c>
      <c r="BZ4" s="12">
        <v>0</v>
      </c>
      <c r="CA4" s="12">
        <v>0</v>
      </c>
      <c r="CB4" s="12">
        <v>2</v>
      </c>
      <c r="CC4" s="12">
        <v>24</v>
      </c>
      <c r="CD4" s="12">
        <v>5</v>
      </c>
      <c r="CE4" s="12">
        <v>21</v>
      </c>
      <c r="CF4" s="12">
        <v>7</v>
      </c>
      <c r="CG4" s="12">
        <v>19</v>
      </c>
      <c r="CH4" s="12">
        <v>6</v>
      </c>
      <c r="CI4" s="12">
        <v>9</v>
      </c>
      <c r="CJ4" s="12">
        <v>1</v>
      </c>
      <c r="CK4" s="12">
        <v>10</v>
      </c>
      <c r="CL4" s="12">
        <v>0</v>
      </c>
      <c r="CM4" s="12">
        <v>14</v>
      </c>
      <c r="CN4" s="12">
        <v>2</v>
      </c>
      <c r="CO4" s="12">
        <v>10</v>
      </c>
      <c r="CP4" s="12">
        <v>4</v>
      </c>
      <c r="CQ4" s="12">
        <v>7</v>
      </c>
      <c r="CR4" s="12">
        <v>1</v>
      </c>
      <c r="CS4" s="13">
        <v>14</v>
      </c>
    </row>
    <row r="5" spans="1:97" x14ac:dyDescent="0.2">
      <c r="A5" s="14">
        <v>102</v>
      </c>
      <c r="B5" s="15">
        <v>80</v>
      </c>
      <c r="C5" s="15">
        <v>80</v>
      </c>
      <c r="D5" s="15">
        <v>80</v>
      </c>
      <c r="E5" s="15">
        <v>80</v>
      </c>
      <c r="F5" s="15">
        <v>80</v>
      </c>
      <c r="G5" s="15">
        <v>80</v>
      </c>
      <c r="H5" s="15">
        <v>40</v>
      </c>
      <c r="I5" s="15">
        <v>40</v>
      </c>
      <c r="J5" s="15">
        <v>40</v>
      </c>
      <c r="K5" s="15">
        <v>40</v>
      </c>
      <c r="L5" s="15">
        <v>41</v>
      </c>
      <c r="M5" s="15">
        <v>41</v>
      </c>
      <c r="N5" s="15">
        <v>40</v>
      </c>
      <c r="O5" s="15">
        <v>40</v>
      </c>
      <c r="P5" s="15">
        <v>39</v>
      </c>
      <c r="Q5" s="15">
        <v>39</v>
      </c>
      <c r="R5" s="15">
        <v>40</v>
      </c>
      <c r="S5" s="15">
        <v>40</v>
      </c>
      <c r="T5" s="15">
        <v>41</v>
      </c>
      <c r="U5" s="15">
        <v>41</v>
      </c>
      <c r="V5" s="15">
        <v>39</v>
      </c>
      <c r="W5" s="15">
        <v>39</v>
      </c>
      <c r="X5" s="15">
        <v>21</v>
      </c>
      <c r="Y5" s="15">
        <v>21</v>
      </c>
      <c r="Z5" s="15">
        <v>19</v>
      </c>
      <c r="AA5" s="15">
        <v>19</v>
      </c>
      <c r="AB5" s="15">
        <v>20</v>
      </c>
      <c r="AC5" s="15">
        <v>20</v>
      </c>
      <c r="AD5" s="15">
        <v>20</v>
      </c>
      <c r="AE5" s="15">
        <v>20</v>
      </c>
      <c r="AF5" s="15">
        <v>61</v>
      </c>
      <c r="AG5" s="15">
        <v>61</v>
      </c>
      <c r="AH5" s="15">
        <v>61</v>
      </c>
      <c r="AI5" s="15">
        <v>61</v>
      </c>
      <c r="AJ5" s="15">
        <v>19</v>
      </c>
      <c r="AK5" s="15">
        <v>19</v>
      </c>
      <c r="AL5" s="15">
        <v>19</v>
      </c>
      <c r="AM5" s="15">
        <v>19</v>
      </c>
      <c r="AN5" s="15">
        <v>39</v>
      </c>
      <c r="AO5" s="15">
        <v>39</v>
      </c>
      <c r="AP5" s="15">
        <v>22</v>
      </c>
      <c r="AQ5" s="15">
        <v>22</v>
      </c>
      <c r="AR5" s="15">
        <v>1</v>
      </c>
      <c r="AS5" s="15">
        <v>1</v>
      </c>
      <c r="AT5" s="15">
        <v>18</v>
      </c>
      <c r="AU5" s="15">
        <v>18</v>
      </c>
      <c r="AV5" s="15">
        <v>30</v>
      </c>
      <c r="AW5" s="15">
        <v>30</v>
      </c>
      <c r="AX5" s="15">
        <v>11</v>
      </c>
      <c r="AY5" s="15">
        <v>11</v>
      </c>
      <c r="AZ5" s="15">
        <v>31</v>
      </c>
      <c r="BA5" s="15">
        <v>31</v>
      </c>
      <c r="BB5" s="15">
        <v>8</v>
      </c>
      <c r="BC5" s="15">
        <v>8</v>
      </c>
      <c r="BD5" s="15">
        <v>30</v>
      </c>
      <c r="BE5" s="15">
        <v>30</v>
      </c>
      <c r="BF5" s="15">
        <v>31</v>
      </c>
      <c r="BG5" s="15">
        <v>31</v>
      </c>
      <c r="BH5" s="15">
        <v>11</v>
      </c>
      <c r="BI5" s="15">
        <v>11</v>
      </c>
      <c r="BJ5" s="15">
        <v>11</v>
      </c>
      <c r="BK5" s="15">
        <v>11</v>
      </c>
      <c r="BL5" s="15">
        <v>19</v>
      </c>
      <c r="BM5" s="15">
        <v>19</v>
      </c>
      <c r="BN5" s="15">
        <v>20</v>
      </c>
      <c r="BO5" s="15">
        <v>20</v>
      </c>
      <c r="BP5" s="15">
        <v>11</v>
      </c>
      <c r="BQ5" s="15">
        <v>11</v>
      </c>
      <c r="BR5" s="15">
        <v>8</v>
      </c>
      <c r="BS5" s="15">
        <v>8</v>
      </c>
      <c r="BT5" s="15">
        <v>10</v>
      </c>
      <c r="BU5" s="15">
        <v>10</v>
      </c>
      <c r="BV5" s="15">
        <v>8</v>
      </c>
      <c r="BW5" s="15">
        <v>8</v>
      </c>
      <c r="BX5" s="15">
        <v>1</v>
      </c>
      <c r="BY5" s="15">
        <v>1</v>
      </c>
      <c r="BZ5" s="15">
        <v>0</v>
      </c>
      <c r="CA5" s="15">
        <v>0</v>
      </c>
      <c r="CB5" s="15">
        <v>26</v>
      </c>
      <c r="CC5" s="15">
        <v>26</v>
      </c>
      <c r="CD5" s="15">
        <v>28</v>
      </c>
      <c r="CE5" s="15">
        <v>28</v>
      </c>
      <c r="CF5" s="15">
        <v>26</v>
      </c>
      <c r="CG5" s="15">
        <v>26</v>
      </c>
      <c r="CH5" s="15">
        <v>15</v>
      </c>
      <c r="CI5" s="15">
        <v>15</v>
      </c>
      <c r="CJ5" s="15">
        <v>11</v>
      </c>
      <c r="CK5" s="15">
        <v>11</v>
      </c>
      <c r="CL5" s="15">
        <v>14</v>
      </c>
      <c r="CM5" s="15">
        <v>14</v>
      </c>
      <c r="CN5" s="15">
        <v>12</v>
      </c>
      <c r="CO5" s="15">
        <v>12</v>
      </c>
      <c r="CP5" s="15">
        <v>12</v>
      </c>
      <c r="CQ5" s="15">
        <v>12</v>
      </c>
      <c r="CR5" s="15">
        <v>16</v>
      </c>
      <c r="CS5" s="16">
        <v>16</v>
      </c>
    </row>
    <row r="6" spans="1:97" x14ac:dyDescent="0.2">
      <c r="A6" s="11">
        <v>103</v>
      </c>
      <c r="B6" s="12">
        <v>30</v>
      </c>
      <c r="C6" s="12">
        <v>43</v>
      </c>
      <c r="D6" s="12">
        <v>5</v>
      </c>
      <c r="E6" s="12">
        <v>74</v>
      </c>
      <c r="F6" s="12">
        <v>11</v>
      </c>
      <c r="G6" s="12">
        <v>69</v>
      </c>
      <c r="H6" s="12">
        <v>4</v>
      </c>
      <c r="I6" s="12">
        <v>36</v>
      </c>
      <c r="J6" s="12">
        <v>7</v>
      </c>
      <c r="K6" s="12">
        <v>33</v>
      </c>
      <c r="L6" s="12">
        <v>18</v>
      </c>
      <c r="M6" s="12">
        <v>17</v>
      </c>
      <c r="N6" s="12">
        <v>3</v>
      </c>
      <c r="O6" s="12">
        <v>37</v>
      </c>
      <c r="P6" s="12">
        <v>12</v>
      </c>
      <c r="Q6" s="12">
        <v>26</v>
      </c>
      <c r="R6" s="12">
        <v>2</v>
      </c>
      <c r="S6" s="12">
        <v>37</v>
      </c>
      <c r="T6" s="12">
        <v>7</v>
      </c>
      <c r="U6" s="12">
        <v>34</v>
      </c>
      <c r="V6" s="12">
        <v>4</v>
      </c>
      <c r="W6" s="12">
        <v>35</v>
      </c>
      <c r="X6" s="12">
        <v>5</v>
      </c>
      <c r="Y6" s="12">
        <v>16</v>
      </c>
      <c r="Z6" s="12">
        <v>2</v>
      </c>
      <c r="AA6" s="12">
        <v>17</v>
      </c>
      <c r="AB6" s="12">
        <v>2</v>
      </c>
      <c r="AC6" s="12">
        <v>18</v>
      </c>
      <c r="AD6" s="12">
        <v>2</v>
      </c>
      <c r="AE6" s="12">
        <v>18</v>
      </c>
      <c r="AF6" s="12">
        <v>20</v>
      </c>
      <c r="AG6" s="12">
        <v>25</v>
      </c>
      <c r="AH6" s="12">
        <v>4</v>
      </c>
      <c r="AI6" s="12">
        <v>43</v>
      </c>
      <c r="AJ6" s="12">
        <v>10</v>
      </c>
      <c r="AK6" s="12">
        <v>18</v>
      </c>
      <c r="AL6" s="12">
        <v>7</v>
      </c>
      <c r="AM6" s="12">
        <v>26</v>
      </c>
      <c r="AN6" s="12">
        <v>2</v>
      </c>
      <c r="AO6" s="12">
        <v>22</v>
      </c>
      <c r="AP6" s="12">
        <v>2</v>
      </c>
      <c r="AQ6" s="12">
        <v>21</v>
      </c>
      <c r="AR6" s="12">
        <v>2</v>
      </c>
      <c r="AS6" s="12">
        <v>14</v>
      </c>
      <c r="AT6" s="12">
        <v>5</v>
      </c>
      <c r="AU6" s="12">
        <v>12</v>
      </c>
      <c r="AV6" s="12">
        <v>11</v>
      </c>
      <c r="AW6" s="12">
        <v>8</v>
      </c>
      <c r="AX6" s="12">
        <v>7</v>
      </c>
      <c r="AY6" s="12">
        <v>9</v>
      </c>
      <c r="AZ6" s="12">
        <v>9</v>
      </c>
      <c r="BA6" s="12">
        <v>17</v>
      </c>
      <c r="BB6" s="12">
        <v>3</v>
      </c>
      <c r="BC6" s="12">
        <v>9</v>
      </c>
      <c r="BD6" s="12">
        <v>1</v>
      </c>
      <c r="BE6" s="12">
        <v>20</v>
      </c>
      <c r="BF6" s="12">
        <v>3</v>
      </c>
      <c r="BG6" s="12">
        <v>23</v>
      </c>
      <c r="BH6" s="12">
        <v>1</v>
      </c>
      <c r="BI6" s="12">
        <v>11</v>
      </c>
      <c r="BJ6" s="12">
        <v>1</v>
      </c>
      <c r="BK6" s="12">
        <v>10</v>
      </c>
      <c r="BL6" s="12">
        <v>0</v>
      </c>
      <c r="BM6" s="12">
        <v>9</v>
      </c>
      <c r="BN6" s="12">
        <v>2</v>
      </c>
      <c r="BO6" s="12">
        <v>13</v>
      </c>
      <c r="BP6" s="12">
        <v>6</v>
      </c>
      <c r="BQ6" s="12">
        <v>14</v>
      </c>
      <c r="BR6" s="12">
        <v>1</v>
      </c>
      <c r="BS6" s="12">
        <v>12</v>
      </c>
      <c r="BT6" s="12">
        <v>4</v>
      </c>
      <c r="BU6" s="12">
        <v>5</v>
      </c>
      <c r="BV6" s="12">
        <v>1</v>
      </c>
      <c r="BW6" s="12">
        <v>7</v>
      </c>
      <c r="BX6" s="12">
        <v>2</v>
      </c>
      <c r="BY6" s="12">
        <v>9</v>
      </c>
      <c r="BZ6" s="12">
        <v>0</v>
      </c>
      <c r="CA6" s="12">
        <v>5</v>
      </c>
      <c r="CB6" s="12">
        <v>4</v>
      </c>
      <c r="CC6" s="12">
        <v>22</v>
      </c>
      <c r="CD6" s="12">
        <v>3</v>
      </c>
      <c r="CE6" s="12">
        <v>25</v>
      </c>
      <c r="CF6" s="12">
        <v>4</v>
      </c>
      <c r="CG6" s="12">
        <v>22</v>
      </c>
      <c r="CH6" s="12">
        <v>3</v>
      </c>
      <c r="CI6" s="12">
        <v>12</v>
      </c>
      <c r="CJ6" s="12">
        <v>1</v>
      </c>
      <c r="CK6" s="12">
        <v>10</v>
      </c>
      <c r="CL6" s="12">
        <v>2</v>
      </c>
      <c r="CM6" s="12">
        <v>12</v>
      </c>
      <c r="CN6" s="12">
        <v>2</v>
      </c>
      <c r="CO6" s="12">
        <v>10</v>
      </c>
      <c r="CP6" s="12">
        <v>2</v>
      </c>
      <c r="CQ6" s="12">
        <v>10</v>
      </c>
      <c r="CR6" s="12">
        <v>1</v>
      </c>
      <c r="CS6" s="13">
        <v>15</v>
      </c>
    </row>
    <row r="7" spans="1:97" x14ac:dyDescent="0.2">
      <c r="A7" s="14">
        <v>103</v>
      </c>
      <c r="B7" s="15">
        <v>80</v>
      </c>
      <c r="C7" s="15">
        <v>80</v>
      </c>
      <c r="D7" s="15">
        <v>80</v>
      </c>
      <c r="E7" s="15">
        <v>80</v>
      </c>
      <c r="F7" s="15">
        <v>80</v>
      </c>
      <c r="G7" s="15">
        <v>80</v>
      </c>
      <c r="H7" s="15">
        <v>40</v>
      </c>
      <c r="I7" s="15">
        <v>40</v>
      </c>
      <c r="J7" s="15">
        <v>40</v>
      </c>
      <c r="K7" s="15">
        <v>40</v>
      </c>
      <c r="L7" s="15">
        <v>41</v>
      </c>
      <c r="M7" s="15">
        <v>41</v>
      </c>
      <c r="N7" s="15">
        <v>40</v>
      </c>
      <c r="O7" s="15">
        <v>40</v>
      </c>
      <c r="P7" s="15">
        <v>39</v>
      </c>
      <c r="Q7" s="15">
        <v>39</v>
      </c>
      <c r="R7" s="15">
        <v>40</v>
      </c>
      <c r="S7" s="15">
        <v>40</v>
      </c>
      <c r="T7" s="15">
        <v>41</v>
      </c>
      <c r="U7" s="15">
        <v>41</v>
      </c>
      <c r="V7" s="15">
        <v>39</v>
      </c>
      <c r="W7" s="15">
        <v>39</v>
      </c>
      <c r="X7" s="15">
        <v>21</v>
      </c>
      <c r="Y7" s="15">
        <v>21</v>
      </c>
      <c r="Z7" s="15">
        <v>19</v>
      </c>
      <c r="AA7" s="15">
        <v>19</v>
      </c>
      <c r="AB7" s="15">
        <v>20</v>
      </c>
      <c r="AC7" s="15">
        <v>20</v>
      </c>
      <c r="AD7" s="15">
        <v>20</v>
      </c>
      <c r="AE7" s="15">
        <v>20</v>
      </c>
      <c r="AF7" s="15">
        <v>47</v>
      </c>
      <c r="AG7" s="15">
        <v>47</v>
      </c>
      <c r="AH7" s="15">
        <v>47</v>
      </c>
      <c r="AI7" s="15">
        <v>47</v>
      </c>
      <c r="AJ7" s="15">
        <v>33</v>
      </c>
      <c r="AK7" s="15">
        <v>33</v>
      </c>
      <c r="AL7" s="15">
        <v>33</v>
      </c>
      <c r="AM7" s="15">
        <v>33</v>
      </c>
      <c r="AN7" s="15">
        <v>24</v>
      </c>
      <c r="AO7" s="15">
        <v>24</v>
      </c>
      <c r="AP7" s="15">
        <v>23</v>
      </c>
      <c r="AQ7" s="15">
        <v>23</v>
      </c>
      <c r="AR7" s="15">
        <v>16</v>
      </c>
      <c r="AS7" s="15">
        <v>16</v>
      </c>
      <c r="AT7" s="15">
        <v>17</v>
      </c>
      <c r="AU7" s="15">
        <v>17</v>
      </c>
      <c r="AV7" s="15">
        <v>21</v>
      </c>
      <c r="AW7" s="15">
        <v>21</v>
      </c>
      <c r="AX7" s="15">
        <v>20</v>
      </c>
      <c r="AY7" s="15">
        <v>20</v>
      </c>
      <c r="AZ7" s="15">
        <v>26</v>
      </c>
      <c r="BA7" s="15">
        <v>26</v>
      </c>
      <c r="BB7" s="15">
        <v>13</v>
      </c>
      <c r="BC7" s="15">
        <v>13</v>
      </c>
      <c r="BD7" s="15">
        <v>21</v>
      </c>
      <c r="BE7" s="15">
        <v>21</v>
      </c>
      <c r="BF7" s="15">
        <v>26</v>
      </c>
      <c r="BG7" s="15">
        <v>26</v>
      </c>
      <c r="BH7" s="15">
        <v>12</v>
      </c>
      <c r="BI7" s="15">
        <v>12</v>
      </c>
      <c r="BJ7" s="15">
        <v>11</v>
      </c>
      <c r="BK7" s="15">
        <v>11</v>
      </c>
      <c r="BL7" s="15">
        <v>9</v>
      </c>
      <c r="BM7" s="15">
        <v>9</v>
      </c>
      <c r="BN7" s="15">
        <v>15</v>
      </c>
      <c r="BO7" s="15">
        <v>15</v>
      </c>
      <c r="BP7" s="15">
        <v>20</v>
      </c>
      <c r="BQ7" s="15">
        <v>20</v>
      </c>
      <c r="BR7" s="15">
        <v>13</v>
      </c>
      <c r="BS7" s="15">
        <v>13</v>
      </c>
      <c r="BT7" s="15">
        <v>9</v>
      </c>
      <c r="BU7" s="15">
        <v>9</v>
      </c>
      <c r="BV7" s="15">
        <v>8</v>
      </c>
      <c r="BW7" s="15">
        <v>8</v>
      </c>
      <c r="BX7" s="15">
        <v>11</v>
      </c>
      <c r="BY7" s="15">
        <v>11</v>
      </c>
      <c r="BZ7" s="15">
        <v>5</v>
      </c>
      <c r="CA7" s="15">
        <v>5</v>
      </c>
      <c r="CB7" s="15">
        <v>26</v>
      </c>
      <c r="CC7" s="15">
        <v>26</v>
      </c>
      <c r="CD7" s="15">
        <v>28</v>
      </c>
      <c r="CE7" s="15">
        <v>28</v>
      </c>
      <c r="CF7" s="15">
        <v>26</v>
      </c>
      <c r="CG7" s="15">
        <v>26</v>
      </c>
      <c r="CH7" s="15">
        <v>15</v>
      </c>
      <c r="CI7" s="15">
        <v>15</v>
      </c>
      <c r="CJ7" s="15">
        <v>11</v>
      </c>
      <c r="CK7" s="15">
        <v>11</v>
      </c>
      <c r="CL7" s="15">
        <v>14</v>
      </c>
      <c r="CM7" s="15">
        <v>14</v>
      </c>
      <c r="CN7" s="15">
        <v>12</v>
      </c>
      <c r="CO7" s="15">
        <v>12</v>
      </c>
      <c r="CP7" s="15">
        <v>12</v>
      </c>
      <c r="CQ7" s="15">
        <v>12</v>
      </c>
      <c r="CR7" s="15">
        <v>16</v>
      </c>
      <c r="CS7" s="16">
        <v>16</v>
      </c>
    </row>
    <row r="8" spans="1:97" x14ac:dyDescent="0.2">
      <c r="A8" s="11">
        <v>104</v>
      </c>
      <c r="B8" s="12">
        <v>33</v>
      </c>
      <c r="C8" s="12">
        <v>39</v>
      </c>
      <c r="D8" s="12">
        <v>2</v>
      </c>
      <c r="E8" s="12">
        <v>74</v>
      </c>
      <c r="F8" s="12">
        <v>11</v>
      </c>
      <c r="G8" s="12">
        <v>63</v>
      </c>
      <c r="H8" s="12">
        <v>3</v>
      </c>
      <c r="I8" s="12">
        <v>36</v>
      </c>
      <c r="J8" s="12">
        <v>8</v>
      </c>
      <c r="K8" s="12">
        <v>27</v>
      </c>
      <c r="L8" s="12">
        <v>19</v>
      </c>
      <c r="M8" s="12">
        <v>17</v>
      </c>
      <c r="N8" s="12">
        <v>1</v>
      </c>
      <c r="O8" s="12">
        <v>37</v>
      </c>
      <c r="P8" s="12">
        <v>14</v>
      </c>
      <c r="Q8" s="12">
        <v>22</v>
      </c>
      <c r="R8" s="12">
        <v>1</v>
      </c>
      <c r="S8" s="12">
        <v>37</v>
      </c>
      <c r="T8" s="12">
        <v>6</v>
      </c>
      <c r="U8" s="12">
        <v>33</v>
      </c>
      <c r="V8" s="12">
        <v>5</v>
      </c>
      <c r="W8" s="12">
        <v>30</v>
      </c>
      <c r="X8" s="12">
        <v>4</v>
      </c>
      <c r="Y8" s="12">
        <v>16</v>
      </c>
      <c r="Z8" s="12">
        <v>4</v>
      </c>
      <c r="AA8" s="12">
        <v>11</v>
      </c>
      <c r="AB8" s="12">
        <v>2</v>
      </c>
      <c r="AC8" s="12">
        <v>17</v>
      </c>
      <c r="AD8" s="12">
        <v>1</v>
      </c>
      <c r="AE8" s="12">
        <v>19</v>
      </c>
      <c r="AF8" s="12">
        <v>16</v>
      </c>
      <c r="AG8" s="12">
        <v>23</v>
      </c>
      <c r="AH8" s="12">
        <v>3</v>
      </c>
      <c r="AI8" s="12">
        <v>33</v>
      </c>
      <c r="AJ8" s="12">
        <v>17</v>
      </c>
      <c r="AK8" s="12">
        <v>16</v>
      </c>
      <c r="AL8" s="12">
        <v>8</v>
      </c>
      <c r="AM8" s="12">
        <v>30</v>
      </c>
      <c r="AN8" s="12">
        <v>0</v>
      </c>
      <c r="AO8" s="12">
        <v>20</v>
      </c>
      <c r="AP8" s="12">
        <v>3</v>
      </c>
      <c r="AQ8" s="12">
        <v>13</v>
      </c>
      <c r="AR8" s="12">
        <v>3</v>
      </c>
      <c r="AS8" s="12">
        <v>16</v>
      </c>
      <c r="AT8" s="12">
        <v>5</v>
      </c>
      <c r="AU8" s="12">
        <v>14</v>
      </c>
      <c r="AV8" s="12">
        <v>8</v>
      </c>
      <c r="AW8" s="12">
        <v>10</v>
      </c>
      <c r="AX8" s="12">
        <v>11</v>
      </c>
      <c r="AY8" s="12">
        <v>7</v>
      </c>
      <c r="AZ8" s="12">
        <v>8</v>
      </c>
      <c r="BA8" s="12">
        <v>13</v>
      </c>
      <c r="BB8" s="12">
        <v>6</v>
      </c>
      <c r="BC8" s="12">
        <v>9</v>
      </c>
      <c r="BD8" s="12">
        <v>2</v>
      </c>
      <c r="BE8" s="12">
        <v>17</v>
      </c>
      <c r="BF8" s="12">
        <v>1</v>
      </c>
      <c r="BG8" s="12">
        <v>16</v>
      </c>
      <c r="BH8" s="12">
        <v>2</v>
      </c>
      <c r="BI8" s="12">
        <v>8</v>
      </c>
      <c r="BJ8" s="12">
        <v>1</v>
      </c>
      <c r="BK8" s="12">
        <v>5</v>
      </c>
      <c r="BL8" s="12">
        <v>0</v>
      </c>
      <c r="BM8" s="12">
        <v>9</v>
      </c>
      <c r="BN8" s="12">
        <v>0</v>
      </c>
      <c r="BO8" s="12">
        <v>11</v>
      </c>
      <c r="BP8" s="12">
        <v>4</v>
      </c>
      <c r="BQ8" s="12">
        <v>16</v>
      </c>
      <c r="BR8" s="12">
        <v>4</v>
      </c>
      <c r="BS8" s="12">
        <v>14</v>
      </c>
      <c r="BT8" s="12">
        <v>2</v>
      </c>
      <c r="BU8" s="12">
        <v>8</v>
      </c>
      <c r="BV8" s="12">
        <v>3</v>
      </c>
      <c r="BW8" s="12">
        <v>6</v>
      </c>
      <c r="BX8" s="12">
        <v>2</v>
      </c>
      <c r="BY8" s="12">
        <v>8</v>
      </c>
      <c r="BZ8" s="12">
        <v>1</v>
      </c>
      <c r="CA8" s="12">
        <v>8</v>
      </c>
      <c r="CB8" s="12">
        <v>3</v>
      </c>
      <c r="CC8" s="12">
        <v>23</v>
      </c>
      <c r="CD8" s="12">
        <v>2</v>
      </c>
      <c r="CE8" s="12">
        <v>22</v>
      </c>
      <c r="CF8" s="12">
        <v>6</v>
      </c>
      <c r="CG8" s="12">
        <v>18</v>
      </c>
      <c r="CH8" s="12">
        <v>4</v>
      </c>
      <c r="CI8" s="12">
        <v>11</v>
      </c>
      <c r="CJ8" s="12">
        <v>2</v>
      </c>
      <c r="CK8" s="12">
        <v>7</v>
      </c>
      <c r="CL8" s="12">
        <v>2</v>
      </c>
      <c r="CM8" s="12">
        <v>12</v>
      </c>
      <c r="CN8" s="12">
        <v>1</v>
      </c>
      <c r="CO8" s="12">
        <v>11</v>
      </c>
      <c r="CP8" s="12">
        <v>0</v>
      </c>
      <c r="CQ8" s="12">
        <v>10</v>
      </c>
      <c r="CR8" s="12">
        <v>2</v>
      </c>
      <c r="CS8" s="13">
        <v>12</v>
      </c>
    </row>
    <row r="9" spans="1:97" x14ac:dyDescent="0.2">
      <c r="A9" s="14">
        <v>104</v>
      </c>
      <c r="B9" s="15">
        <v>80</v>
      </c>
      <c r="C9" s="15">
        <v>80</v>
      </c>
      <c r="D9" s="15">
        <v>80</v>
      </c>
      <c r="E9" s="15">
        <v>80</v>
      </c>
      <c r="F9" s="15">
        <v>80</v>
      </c>
      <c r="G9" s="15">
        <v>80</v>
      </c>
      <c r="H9" s="15">
        <v>40</v>
      </c>
      <c r="I9" s="15">
        <v>40</v>
      </c>
      <c r="J9" s="15">
        <v>40</v>
      </c>
      <c r="K9" s="15">
        <v>40</v>
      </c>
      <c r="L9" s="15">
        <v>41</v>
      </c>
      <c r="M9" s="15">
        <v>41</v>
      </c>
      <c r="N9" s="15">
        <v>40</v>
      </c>
      <c r="O9" s="15">
        <v>40</v>
      </c>
      <c r="P9" s="15">
        <v>39</v>
      </c>
      <c r="Q9" s="15">
        <v>39</v>
      </c>
      <c r="R9" s="15">
        <v>40</v>
      </c>
      <c r="S9" s="15">
        <v>40</v>
      </c>
      <c r="T9" s="15">
        <v>41</v>
      </c>
      <c r="U9" s="15">
        <v>41</v>
      </c>
      <c r="V9" s="15">
        <v>39</v>
      </c>
      <c r="W9" s="15">
        <v>39</v>
      </c>
      <c r="X9" s="15">
        <v>21</v>
      </c>
      <c r="Y9" s="15">
        <v>21</v>
      </c>
      <c r="Z9" s="15">
        <v>19</v>
      </c>
      <c r="AA9" s="15">
        <v>19</v>
      </c>
      <c r="AB9" s="15">
        <v>20</v>
      </c>
      <c r="AC9" s="15">
        <v>20</v>
      </c>
      <c r="AD9" s="15">
        <v>20</v>
      </c>
      <c r="AE9" s="15">
        <v>20</v>
      </c>
      <c r="AF9" s="15">
        <v>40</v>
      </c>
      <c r="AG9" s="15">
        <v>40</v>
      </c>
      <c r="AH9" s="15">
        <v>40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20</v>
      </c>
      <c r="AO9" s="15">
        <v>20</v>
      </c>
      <c r="AP9" s="15">
        <v>20</v>
      </c>
      <c r="AQ9" s="15">
        <v>20</v>
      </c>
      <c r="AR9" s="15">
        <v>20</v>
      </c>
      <c r="AS9" s="15">
        <v>20</v>
      </c>
      <c r="AT9" s="15">
        <v>20</v>
      </c>
      <c r="AU9" s="15">
        <v>20</v>
      </c>
      <c r="AV9" s="15">
        <v>19</v>
      </c>
      <c r="AW9" s="15">
        <v>19</v>
      </c>
      <c r="AX9" s="15">
        <v>22</v>
      </c>
      <c r="AY9" s="15">
        <v>22</v>
      </c>
      <c r="AZ9" s="15">
        <v>21</v>
      </c>
      <c r="BA9" s="15">
        <v>21</v>
      </c>
      <c r="BB9" s="15">
        <v>18</v>
      </c>
      <c r="BC9" s="15">
        <v>18</v>
      </c>
      <c r="BD9" s="15">
        <v>19</v>
      </c>
      <c r="BE9" s="15">
        <v>19</v>
      </c>
      <c r="BF9" s="15">
        <v>21</v>
      </c>
      <c r="BG9" s="15">
        <v>21</v>
      </c>
      <c r="BH9" s="15">
        <v>10</v>
      </c>
      <c r="BI9" s="15">
        <v>10</v>
      </c>
      <c r="BJ9" s="15">
        <v>10</v>
      </c>
      <c r="BK9" s="15">
        <v>10</v>
      </c>
      <c r="BL9" s="15">
        <v>9</v>
      </c>
      <c r="BM9" s="15">
        <v>9</v>
      </c>
      <c r="BN9" s="15">
        <v>11</v>
      </c>
      <c r="BO9" s="15">
        <v>11</v>
      </c>
      <c r="BP9" s="15">
        <v>22</v>
      </c>
      <c r="BQ9" s="15">
        <v>22</v>
      </c>
      <c r="BR9" s="15">
        <v>18</v>
      </c>
      <c r="BS9" s="15">
        <v>18</v>
      </c>
      <c r="BT9" s="15">
        <v>11</v>
      </c>
      <c r="BU9" s="15">
        <v>11</v>
      </c>
      <c r="BV9" s="15">
        <v>9</v>
      </c>
      <c r="BW9" s="15">
        <v>9</v>
      </c>
      <c r="BX9" s="15">
        <v>11</v>
      </c>
      <c r="BY9" s="15">
        <v>11</v>
      </c>
      <c r="BZ9" s="15">
        <v>9</v>
      </c>
      <c r="CA9" s="15">
        <v>9</v>
      </c>
      <c r="CB9" s="15">
        <v>26</v>
      </c>
      <c r="CC9" s="15">
        <v>26</v>
      </c>
      <c r="CD9" s="15">
        <v>28</v>
      </c>
      <c r="CE9" s="15">
        <v>28</v>
      </c>
      <c r="CF9" s="15">
        <v>26</v>
      </c>
      <c r="CG9" s="15">
        <v>26</v>
      </c>
      <c r="CH9" s="15">
        <v>15</v>
      </c>
      <c r="CI9" s="15">
        <v>15</v>
      </c>
      <c r="CJ9" s="15">
        <v>11</v>
      </c>
      <c r="CK9" s="15">
        <v>11</v>
      </c>
      <c r="CL9" s="15">
        <v>14</v>
      </c>
      <c r="CM9" s="15">
        <v>14</v>
      </c>
      <c r="CN9" s="15">
        <v>12</v>
      </c>
      <c r="CO9" s="15">
        <v>12</v>
      </c>
      <c r="CP9" s="15">
        <v>12</v>
      </c>
      <c r="CQ9" s="15">
        <v>12</v>
      </c>
      <c r="CR9" s="15">
        <v>16</v>
      </c>
      <c r="CS9" s="16">
        <v>16</v>
      </c>
    </row>
    <row r="10" spans="1:97" x14ac:dyDescent="0.2">
      <c r="A10" s="11">
        <v>105</v>
      </c>
      <c r="B10" s="12">
        <v>14</v>
      </c>
      <c r="C10" s="12">
        <v>62</v>
      </c>
      <c r="D10" s="12">
        <v>4</v>
      </c>
      <c r="E10" s="12">
        <v>74</v>
      </c>
      <c r="F10" s="12">
        <v>11</v>
      </c>
      <c r="G10" s="12">
        <v>67</v>
      </c>
      <c r="H10" s="12">
        <v>3</v>
      </c>
      <c r="I10" s="12">
        <v>37</v>
      </c>
      <c r="J10" s="12">
        <v>8</v>
      </c>
      <c r="K10" s="12">
        <v>30</v>
      </c>
      <c r="L10" s="12">
        <v>6</v>
      </c>
      <c r="M10" s="12">
        <v>32</v>
      </c>
      <c r="N10" s="12">
        <v>4</v>
      </c>
      <c r="O10" s="12">
        <v>35</v>
      </c>
      <c r="P10" s="12">
        <v>8</v>
      </c>
      <c r="Q10" s="12">
        <v>30</v>
      </c>
      <c r="R10" s="12">
        <v>0</v>
      </c>
      <c r="S10" s="12">
        <v>39</v>
      </c>
      <c r="T10" s="12">
        <v>5</v>
      </c>
      <c r="U10" s="12">
        <v>35</v>
      </c>
      <c r="V10" s="12">
        <v>6</v>
      </c>
      <c r="W10" s="12">
        <v>32</v>
      </c>
      <c r="X10" s="12">
        <v>4</v>
      </c>
      <c r="Y10" s="12">
        <v>16</v>
      </c>
      <c r="Z10" s="12">
        <v>4</v>
      </c>
      <c r="AA10" s="12">
        <v>14</v>
      </c>
      <c r="AB10" s="12">
        <v>1</v>
      </c>
      <c r="AC10" s="12">
        <v>19</v>
      </c>
      <c r="AD10" s="12">
        <v>2</v>
      </c>
      <c r="AE10" s="12">
        <v>18</v>
      </c>
      <c r="AF10" s="12">
        <v>10</v>
      </c>
      <c r="AG10" s="12">
        <v>35</v>
      </c>
      <c r="AH10" s="12">
        <v>8</v>
      </c>
      <c r="AI10" s="12">
        <v>38</v>
      </c>
      <c r="AJ10" s="12">
        <v>4</v>
      </c>
      <c r="AK10" s="12">
        <v>27</v>
      </c>
      <c r="AL10" s="12">
        <v>3</v>
      </c>
      <c r="AM10" s="12">
        <v>29</v>
      </c>
      <c r="AN10" s="12">
        <v>1</v>
      </c>
      <c r="AO10" s="12">
        <v>24</v>
      </c>
      <c r="AP10" s="12">
        <v>7</v>
      </c>
      <c r="AQ10" s="12">
        <v>14</v>
      </c>
      <c r="AR10" s="12">
        <v>2</v>
      </c>
      <c r="AS10" s="12">
        <v>13</v>
      </c>
      <c r="AT10" s="12">
        <v>1</v>
      </c>
      <c r="AU10" s="12">
        <v>16</v>
      </c>
      <c r="AV10" s="12">
        <v>4</v>
      </c>
      <c r="AW10" s="12">
        <v>21</v>
      </c>
      <c r="AX10" s="12">
        <v>2</v>
      </c>
      <c r="AY10" s="12">
        <v>11</v>
      </c>
      <c r="AZ10" s="12">
        <v>6</v>
      </c>
      <c r="BA10" s="12">
        <v>14</v>
      </c>
      <c r="BB10" s="12">
        <v>2</v>
      </c>
      <c r="BC10" s="12">
        <v>16</v>
      </c>
      <c r="BD10" s="12">
        <v>4</v>
      </c>
      <c r="BE10" s="12">
        <v>22</v>
      </c>
      <c r="BF10" s="12">
        <v>4</v>
      </c>
      <c r="BG10" s="12">
        <v>16</v>
      </c>
      <c r="BH10" s="12">
        <v>4</v>
      </c>
      <c r="BI10" s="12">
        <v>10</v>
      </c>
      <c r="BJ10" s="12">
        <v>3</v>
      </c>
      <c r="BK10" s="12">
        <v>4</v>
      </c>
      <c r="BL10" s="12">
        <v>0</v>
      </c>
      <c r="BM10" s="12">
        <v>12</v>
      </c>
      <c r="BN10" s="12">
        <v>1</v>
      </c>
      <c r="BO10" s="12">
        <v>12</v>
      </c>
      <c r="BP10" s="12">
        <v>1</v>
      </c>
      <c r="BQ10" s="12">
        <v>13</v>
      </c>
      <c r="BR10" s="12">
        <v>2</v>
      </c>
      <c r="BS10" s="12">
        <v>16</v>
      </c>
      <c r="BT10" s="12">
        <v>0</v>
      </c>
      <c r="BU10" s="12">
        <v>6</v>
      </c>
      <c r="BV10" s="12">
        <v>1</v>
      </c>
      <c r="BW10" s="12">
        <v>10</v>
      </c>
      <c r="BX10" s="12">
        <v>1</v>
      </c>
      <c r="BY10" s="12">
        <v>7</v>
      </c>
      <c r="BZ10" s="12">
        <v>1</v>
      </c>
      <c r="CA10" s="12">
        <v>6</v>
      </c>
      <c r="CB10" s="12">
        <v>3</v>
      </c>
      <c r="CC10" s="12">
        <v>23</v>
      </c>
      <c r="CD10" s="12">
        <v>3</v>
      </c>
      <c r="CE10" s="12">
        <v>24</v>
      </c>
      <c r="CF10" s="12">
        <v>5</v>
      </c>
      <c r="CG10" s="12">
        <v>20</v>
      </c>
      <c r="CH10" s="12">
        <v>3</v>
      </c>
      <c r="CI10" s="12">
        <v>12</v>
      </c>
      <c r="CJ10" s="12">
        <v>2</v>
      </c>
      <c r="CK10" s="12">
        <v>8</v>
      </c>
      <c r="CL10" s="12">
        <v>1</v>
      </c>
      <c r="CM10" s="12">
        <v>13</v>
      </c>
      <c r="CN10" s="12">
        <v>2</v>
      </c>
      <c r="CO10" s="12">
        <v>10</v>
      </c>
      <c r="CP10" s="12">
        <v>1</v>
      </c>
      <c r="CQ10" s="12">
        <v>10</v>
      </c>
      <c r="CR10" s="12">
        <v>2</v>
      </c>
      <c r="CS10" s="13">
        <v>14</v>
      </c>
    </row>
    <row r="11" spans="1:97" x14ac:dyDescent="0.2">
      <c r="A11" s="14">
        <v>105</v>
      </c>
      <c r="B11" s="15">
        <v>80</v>
      </c>
      <c r="C11" s="15">
        <v>80</v>
      </c>
      <c r="D11" s="15">
        <v>80</v>
      </c>
      <c r="E11" s="15">
        <v>80</v>
      </c>
      <c r="F11" s="15">
        <v>80</v>
      </c>
      <c r="G11" s="15">
        <v>80</v>
      </c>
      <c r="H11" s="15">
        <v>40</v>
      </c>
      <c r="I11" s="15">
        <v>40</v>
      </c>
      <c r="J11" s="15">
        <v>40</v>
      </c>
      <c r="K11" s="15">
        <v>40</v>
      </c>
      <c r="L11" s="15">
        <v>41</v>
      </c>
      <c r="M11" s="15">
        <v>41</v>
      </c>
      <c r="N11" s="15">
        <v>40</v>
      </c>
      <c r="O11" s="15">
        <v>40</v>
      </c>
      <c r="P11" s="15">
        <v>39</v>
      </c>
      <c r="Q11" s="15">
        <v>39</v>
      </c>
      <c r="R11" s="15">
        <v>40</v>
      </c>
      <c r="S11" s="15">
        <v>40</v>
      </c>
      <c r="T11" s="15">
        <v>41</v>
      </c>
      <c r="U11" s="15">
        <v>41</v>
      </c>
      <c r="V11" s="15">
        <v>39</v>
      </c>
      <c r="W11" s="15">
        <v>39</v>
      </c>
      <c r="X11" s="15">
        <v>21</v>
      </c>
      <c r="Y11" s="15">
        <v>21</v>
      </c>
      <c r="Z11" s="15">
        <v>19</v>
      </c>
      <c r="AA11" s="15">
        <v>19</v>
      </c>
      <c r="AB11" s="15">
        <v>20</v>
      </c>
      <c r="AC11" s="15">
        <v>20</v>
      </c>
      <c r="AD11" s="15">
        <v>20</v>
      </c>
      <c r="AE11" s="15">
        <v>20</v>
      </c>
      <c r="AF11" s="15">
        <v>47</v>
      </c>
      <c r="AG11" s="15">
        <v>47</v>
      </c>
      <c r="AH11" s="15">
        <v>47</v>
      </c>
      <c r="AI11" s="15">
        <v>47</v>
      </c>
      <c r="AJ11" s="15">
        <v>33</v>
      </c>
      <c r="AK11" s="15">
        <v>33</v>
      </c>
      <c r="AL11" s="15">
        <v>33</v>
      </c>
      <c r="AM11" s="15">
        <v>33</v>
      </c>
      <c r="AN11" s="15">
        <v>25</v>
      </c>
      <c r="AO11" s="15">
        <v>25</v>
      </c>
      <c r="AP11" s="15">
        <v>22</v>
      </c>
      <c r="AQ11" s="15">
        <v>22</v>
      </c>
      <c r="AR11" s="15">
        <v>15</v>
      </c>
      <c r="AS11" s="15">
        <v>15</v>
      </c>
      <c r="AT11" s="15">
        <v>18</v>
      </c>
      <c r="AU11" s="15">
        <v>18</v>
      </c>
      <c r="AV11" s="15">
        <v>26</v>
      </c>
      <c r="AW11" s="15">
        <v>26</v>
      </c>
      <c r="AX11" s="15">
        <v>15</v>
      </c>
      <c r="AY11" s="15">
        <v>15</v>
      </c>
      <c r="AZ11" s="15">
        <v>21</v>
      </c>
      <c r="BA11" s="15">
        <v>21</v>
      </c>
      <c r="BB11" s="15">
        <v>18</v>
      </c>
      <c r="BC11" s="15">
        <v>18</v>
      </c>
      <c r="BD11" s="15">
        <v>26</v>
      </c>
      <c r="BE11" s="15">
        <v>26</v>
      </c>
      <c r="BF11" s="15">
        <v>21</v>
      </c>
      <c r="BG11" s="15">
        <v>21</v>
      </c>
      <c r="BH11" s="15">
        <v>14</v>
      </c>
      <c r="BI11" s="15">
        <v>14</v>
      </c>
      <c r="BJ11" s="15">
        <v>8</v>
      </c>
      <c r="BK11" s="15">
        <v>8</v>
      </c>
      <c r="BL11" s="15">
        <v>12</v>
      </c>
      <c r="BM11" s="15">
        <v>12</v>
      </c>
      <c r="BN11" s="15">
        <v>13</v>
      </c>
      <c r="BO11" s="15">
        <v>13</v>
      </c>
      <c r="BP11" s="15">
        <v>15</v>
      </c>
      <c r="BQ11" s="15">
        <v>15</v>
      </c>
      <c r="BR11" s="15">
        <v>18</v>
      </c>
      <c r="BS11" s="15">
        <v>18</v>
      </c>
      <c r="BT11" s="15">
        <v>7</v>
      </c>
      <c r="BU11" s="15">
        <v>7</v>
      </c>
      <c r="BV11" s="15">
        <v>11</v>
      </c>
      <c r="BW11" s="15">
        <v>11</v>
      </c>
      <c r="BX11" s="15">
        <v>8</v>
      </c>
      <c r="BY11" s="15">
        <v>8</v>
      </c>
      <c r="BZ11" s="15">
        <v>7</v>
      </c>
      <c r="CA11" s="15">
        <v>7</v>
      </c>
      <c r="CB11" s="15">
        <v>26</v>
      </c>
      <c r="CC11" s="15">
        <v>26</v>
      </c>
      <c r="CD11" s="15">
        <v>28</v>
      </c>
      <c r="CE11" s="15">
        <v>28</v>
      </c>
      <c r="CF11" s="15">
        <v>26</v>
      </c>
      <c r="CG11" s="15">
        <v>26</v>
      </c>
      <c r="CH11" s="15">
        <v>15</v>
      </c>
      <c r="CI11" s="15">
        <v>15</v>
      </c>
      <c r="CJ11" s="15">
        <v>11</v>
      </c>
      <c r="CK11" s="15">
        <v>11</v>
      </c>
      <c r="CL11" s="15">
        <v>14</v>
      </c>
      <c r="CM11" s="15">
        <v>14</v>
      </c>
      <c r="CN11" s="15">
        <v>12</v>
      </c>
      <c r="CO11" s="15">
        <v>12</v>
      </c>
      <c r="CP11" s="15">
        <v>12</v>
      </c>
      <c r="CQ11" s="15">
        <v>12</v>
      </c>
      <c r="CR11" s="15">
        <v>16</v>
      </c>
      <c r="CS11" s="16">
        <v>16</v>
      </c>
    </row>
    <row r="12" spans="1:97" x14ac:dyDescent="0.2">
      <c r="A12" s="11">
        <v>106</v>
      </c>
      <c r="B12" s="12">
        <v>22</v>
      </c>
      <c r="C12" s="12">
        <v>52</v>
      </c>
      <c r="D12" s="12">
        <v>1</v>
      </c>
      <c r="E12" s="12">
        <v>72</v>
      </c>
      <c r="F12" s="12">
        <v>13</v>
      </c>
      <c r="G12" s="12">
        <v>65</v>
      </c>
      <c r="H12" s="12">
        <v>7</v>
      </c>
      <c r="I12" s="12">
        <v>32</v>
      </c>
      <c r="J12" s="12">
        <v>6</v>
      </c>
      <c r="K12" s="12">
        <v>33</v>
      </c>
      <c r="L12" s="12">
        <v>11</v>
      </c>
      <c r="M12" s="12">
        <v>28</v>
      </c>
      <c r="N12" s="12">
        <v>1</v>
      </c>
      <c r="O12" s="12">
        <v>36</v>
      </c>
      <c r="P12" s="12">
        <v>11</v>
      </c>
      <c r="Q12" s="12">
        <v>24</v>
      </c>
      <c r="R12" s="12">
        <v>0</v>
      </c>
      <c r="S12" s="12">
        <v>36</v>
      </c>
      <c r="T12" s="12">
        <v>8</v>
      </c>
      <c r="U12" s="12">
        <v>32</v>
      </c>
      <c r="V12" s="12">
        <v>5</v>
      </c>
      <c r="W12" s="12">
        <v>33</v>
      </c>
      <c r="X12" s="12">
        <v>2</v>
      </c>
      <c r="Y12" s="12">
        <v>19</v>
      </c>
      <c r="Z12" s="12">
        <v>4</v>
      </c>
      <c r="AA12" s="12">
        <v>14</v>
      </c>
      <c r="AB12" s="12">
        <v>6</v>
      </c>
      <c r="AC12" s="12">
        <v>13</v>
      </c>
      <c r="AD12" s="12">
        <v>1</v>
      </c>
      <c r="AE12" s="12">
        <v>19</v>
      </c>
      <c r="AF12" s="12">
        <v>11</v>
      </c>
      <c r="AG12" s="12">
        <v>27</v>
      </c>
      <c r="AH12" s="12">
        <v>9</v>
      </c>
      <c r="AI12" s="12">
        <v>31</v>
      </c>
      <c r="AJ12" s="12">
        <v>11</v>
      </c>
      <c r="AK12" s="12">
        <v>25</v>
      </c>
      <c r="AL12" s="12">
        <v>4</v>
      </c>
      <c r="AM12" s="12">
        <v>34</v>
      </c>
      <c r="AN12" s="12">
        <v>3</v>
      </c>
      <c r="AO12" s="12">
        <v>14</v>
      </c>
      <c r="AP12" s="12">
        <v>6</v>
      </c>
      <c r="AQ12" s="12">
        <v>17</v>
      </c>
      <c r="AR12" s="12">
        <v>4</v>
      </c>
      <c r="AS12" s="12">
        <v>18</v>
      </c>
      <c r="AT12" s="12">
        <v>0</v>
      </c>
      <c r="AU12" s="12">
        <v>16</v>
      </c>
      <c r="AV12" s="12">
        <v>5</v>
      </c>
      <c r="AW12" s="12">
        <v>14</v>
      </c>
      <c r="AX12" s="12">
        <v>6</v>
      </c>
      <c r="AY12" s="12">
        <v>14</v>
      </c>
      <c r="AZ12" s="12">
        <v>6</v>
      </c>
      <c r="BA12" s="12">
        <v>13</v>
      </c>
      <c r="BB12" s="12">
        <v>5</v>
      </c>
      <c r="BC12" s="12">
        <v>11</v>
      </c>
      <c r="BD12" s="12">
        <v>4</v>
      </c>
      <c r="BE12" s="12">
        <v>15</v>
      </c>
      <c r="BF12" s="12">
        <v>5</v>
      </c>
      <c r="BG12" s="12">
        <v>16</v>
      </c>
      <c r="BH12" s="12">
        <v>2</v>
      </c>
      <c r="BI12" s="12">
        <v>9</v>
      </c>
      <c r="BJ12" s="12">
        <v>4</v>
      </c>
      <c r="BK12" s="12">
        <v>8</v>
      </c>
      <c r="BL12" s="12">
        <v>2</v>
      </c>
      <c r="BM12" s="12">
        <v>6</v>
      </c>
      <c r="BN12" s="12">
        <v>1</v>
      </c>
      <c r="BO12" s="12">
        <v>8</v>
      </c>
      <c r="BP12" s="12">
        <v>4</v>
      </c>
      <c r="BQ12" s="12">
        <v>17</v>
      </c>
      <c r="BR12" s="12">
        <v>0</v>
      </c>
      <c r="BS12" s="12">
        <v>17</v>
      </c>
      <c r="BT12" s="12">
        <v>0</v>
      </c>
      <c r="BU12" s="12">
        <v>10</v>
      </c>
      <c r="BV12" s="12">
        <v>0</v>
      </c>
      <c r="BW12" s="12">
        <v>6</v>
      </c>
      <c r="BX12" s="12">
        <v>4</v>
      </c>
      <c r="BY12" s="12">
        <v>7</v>
      </c>
      <c r="BZ12" s="12">
        <v>0</v>
      </c>
      <c r="CA12" s="12">
        <v>11</v>
      </c>
      <c r="CB12" s="12">
        <v>4</v>
      </c>
      <c r="CC12" s="12">
        <v>21</v>
      </c>
      <c r="CD12" s="12">
        <v>4</v>
      </c>
      <c r="CE12" s="12">
        <v>24</v>
      </c>
      <c r="CF12" s="12">
        <v>5</v>
      </c>
      <c r="CG12" s="12">
        <v>20</v>
      </c>
      <c r="CH12" s="12">
        <v>2</v>
      </c>
      <c r="CI12" s="12">
        <v>13</v>
      </c>
      <c r="CJ12" s="12">
        <v>3</v>
      </c>
      <c r="CK12" s="12">
        <v>7</v>
      </c>
      <c r="CL12" s="12">
        <v>3</v>
      </c>
      <c r="CM12" s="12">
        <v>10</v>
      </c>
      <c r="CN12" s="12">
        <v>1</v>
      </c>
      <c r="CO12" s="12">
        <v>11</v>
      </c>
      <c r="CP12" s="12">
        <v>3</v>
      </c>
      <c r="CQ12" s="12">
        <v>9</v>
      </c>
      <c r="CR12" s="12">
        <v>1</v>
      </c>
      <c r="CS12" s="13">
        <v>15</v>
      </c>
    </row>
    <row r="13" spans="1:97" x14ac:dyDescent="0.2">
      <c r="A13" s="14">
        <v>106</v>
      </c>
      <c r="B13" s="15">
        <v>80</v>
      </c>
      <c r="C13" s="15">
        <v>80</v>
      </c>
      <c r="D13" s="15">
        <v>80</v>
      </c>
      <c r="E13" s="15">
        <v>80</v>
      </c>
      <c r="F13" s="15">
        <v>80</v>
      </c>
      <c r="G13" s="15">
        <v>80</v>
      </c>
      <c r="H13" s="15">
        <v>40</v>
      </c>
      <c r="I13" s="15">
        <v>40</v>
      </c>
      <c r="J13" s="15">
        <v>40</v>
      </c>
      <c r="K13" s="15">
        <v>40</v>
      </c>
      <c r="L13" s="15">
        <v>41</v>
      </c>
      <c r="M13" s="15">
        <v>41</v>
      </c>
      <c r="N13" s="15">
        <v>40</v>
      </c>
      <c r="O13" s="15">
        <v>40</v>
      </c>
      <c r="P13" s="15">
        <v>39</v>
      </c>
      <c r="Q13" s="15">
        <v>39</v>
      </c>
      <c r="R13" s="15">
        <v>40</v>
      </c>
      <c r="S13" s="15">
        <v>40</v>
      </c>
      <c r="T13" s="15">
        <v>41</v>
      </c>
      <c r="U13" s="15">
        <v>41</v>
      </c>
      <c r="V13" s="15">
        <v>39</v>
      </c>
      <c r="W13" s="15">
        <v>39</v>
      </c>
      <c r="X13" s="15">
        <v>21</v>
      </c>
      <c r="Y13" s="15">
        <v>21</v>
      </c>
      <c r="Z13" s="15">
        <v>19</v>
      </c>
      <c r="AA13" s="15">
        <v>19</v>
      </c>
      <c r="AB13" s="15">
        <v>20</v>
      </c>
      <c r="AC13" s="15">
        <v>20</v>
      </c>
      <c r="AD13" s="15">
        <v>20</v>
      </c>
      <c r="AE13" s="15">
        <v>20</v>
      </c>
      <c r="AF13" s="15">
        <v>41</v>
      </c>
      <c r="AG13" s="15">
        <v>41</v>
      </c>
      <c r="AH13" s="15">
        <v>41</v>
      </c>
      <c r="AI13" s="15">
        <v>41</v>
      </c>
      <c r="AJ13" s="15">
        <v>39</v>
      </c>
      <c r="AK13" s="15">
        <v>39</v>
      </c>
      <c r="AL13" s="15">
        <v>39</v>
      </c>
      <c r="AM13" s="15">
        <v>39</v>
      </c>
      <c r="AN13" s="15">
        <v>18</v>
      </c>
      <c r="AO13" s="15">
        <v>18</v>
      </c>
      <c r="AP13" s="15">
        <v>23</v>
      </c>
      <c r="AQ13" s="15">
        <v>23</v>
      </c>
      <c r="AR13" s="15">
        <v>22</v>
      </c>
      <c r="AS13" s="15">
        <v>22</v>
      </c>
      <c r="AT13" s="15">
        <v>17</v>
      </c>
      <c r="AU13" s="15">
        <v>17</v>
      </c>
      <c r="AV13" s="15">
        <v>20</v>
      </c>
      <c r="AW13" s="15">
        <v>20</v>
      </c>
      <c r="AX13" s="15">
        <v>21</v>
      </c>
      <c r="AY13" s="15">
        <v>21</v>
      </c>
      <c r="AZ13" s="15">
        <v>21</v>
      </c>
      <c r="BA13" s="15">
        <v>21</v>
      </c>
      <c r="BB13" s="15">
        <v>18</v>
      </c>
      <c r="BC13" s="15">
        <v>18</v>
      </c>
      <c r="BD13" s="15">
        <v>20</v>
      </c>
      <c r="BE13" s="15">
        <v>20</v>
      </c>
      <c r="BF13" s="15">
        <v>21</v>
      </c>
      <c r="BG13" s="15">
        <v>21</v>
      </c>
      <c r="BH13" s="15">
        <v>11</v>
      </c>
      <c r="BI13" s="15">
        <v>11</v>
      </c>
      <c r="BJ13" s="15">
        <v>12</v>
      </c>
      <c r="BK13" s="15">
        <v>12</v>
      </c>
      <c r="BL13" s="15">
        <v>9</v>
      </c>
      <c r="BM13" s="15">
        <v>9</v>
      </c>
      <c r="BN13" s="15">
        <v>9</v>
      </c>
      <c r="BO13" s="15">
        <v>9</v>
      </c>
      <c r="BP13" s="15">
        <v>21</v>
      </c>
      <c r="BQ13" s="15">
        <v>21</v>
      </c>
      <c r="BR13" s="15">
        <v>18</v>
      </c>
      <c r="BS13" s="15">
        <v>18</v>
      </c>
      <c r="BT13" s="15">
        <v>10</v>
      </c>
      <c r="BU13" s="15">
        <v>10</v>
      </c>
      <c r="BV13" s="15">
        <v>7</v>
      </c>
      <c r="BW13" s="15">
        <v>7</v>
      </c>
      <c r="BX13" s="15">
        <v>11</v>
      </c>
      <c r="BY13" s="15">
        <v>11</v>
      </c>
      <c r="BZ13" s="15">
        <v>11</v>
      </c>
      <c r="CA13" s="15">
        <v>11</v>
      </c>
      <c r="CB13" s="15">
        <v>26</v>
      </c>
      <c r="CC13" s="15">
        <v>26</v>
      </c>
      <c r="CD13" s="15">
        <v>28</v>
      </c>
      <c r="CE13" s="15">
        <v>28</v>
      </c>
      <c r="CF13" s="15">
        <v>26</v>
      </c>
      <c r="CG13" s="15">
        <v>26</v>
      </c>
      <c r="CH13" s="15">
        <v>15</v>
      </c>
      <c r="CI13" s="15">
        <v>15</v>
      </c>
      <c r="CJ13" s="15">
        <v>11</v>
      </c>
      <c r="CK13" s="15">
        <v>11</v>
      </c>
      <c r="CL13" s="15">
        <v>14</v>
      </c>
      <c r="CM13" s="15">
        <v>14</v>
      </c>
      <c r="CN13" s="15">
        <v>12</v>
      </c>
      <c r="CO13" s="15">
        <v>12</v>
      </c>
      <c r="CP13" s="15">
        <v>12</v>
      </c>
      <c r="CQ13" s="15">
        <v>12</v>
      </c>
      <c r="CR13" s="15">
        <v>16</v>
      </c>
      <c r="CS13" s="16">
        <v>16</v>
      </c>
    </row>
    <row r="14" spans="1:97" x14ac:dyDescent="0.2">
      <c r="A14" s="11">
        <v>107</v>
      </c>
      <c r="B14" s="12">
        <v>48</v>
      </c>
      <c r="C14" s="12">
        <v>31</v>
      </c>
      <c r="D14" s="12">
        <v>1</v>
      </c>
      <c r="E14" s="12">
        <v>78</v>
      </c>
      <c r="F14" s="12">
        <v>13</v>
      </c>
      <c r="G14" s="12">
        <v>66</v>
      </c>
      <c r="H14" s="12">
        <v>7</v>
      </c>
      <c r="I14" s="12">
        <v>33</v>
      </c>
      <c r="J14" s="12">
        <v>6</v>
      </c>
      <c r="K14" s="12">
        <v>33</v>
      </c>
      <c r="L14" s="12">
        <v>30</v>
      </c>
      <c r="M14" s="12">
        <v>10</v>
      </c>
      <c r="N14" s="12">
        <v>0</v>
      </c>
      <c r="O14" s="12">
        <v>40</v>
      </c>
      <c r="P14" s="12">
        <v>18</v>
      </c>
      <c r="Q14" s="12">
        <v>21</v>
      </c>
      <c r="R14" s="12">
        <v>1</v>
      </c>
      <c r="S14" s="12">
        <v>38</v>
      </c>
      <c r="T14" s="12">
        <v>9</v>
      </c>
      <c r="U14" s="12">
        <v>32</v>
      </c>
      <c r="V14" s="12">
        <v>4</v>
      </c>
      <c r="W14" s="12">
        <v>34</v>
      </c>
      <c r="X14" s="12">
        <v>4</v>
      </c>
      <c r="Y14" s="12">
        <v>17</v>
      </c>
      <c r="Z14" s="12">
        <v>2</v>
      </c>
      <c r="AA14" s="12">
        <v>16</v>
      </c>
      <c r="AB14" s="12">
        <v>5</v>
      </c>
      <c r="AC14" s="12">
        <v>15</v>
      </c>
      <c r="AD14" s="12">
        <v>2</v>
      </c>
      <c r="AE14" s="12">
        <v>18</v>
      </c>
      <c r="AF14" s="12">
        <v>17</v>
      </c>
      <c r="AG14" s="12">
        <v>17</v>
      </c>
      <c r="AH14" s="12">
        <v>9</v>
      </c>
      <c r="AI14" s="12">
        <v>26</v>
      </c>
      <c r="AJ14" s="12">
        <v>31</v>
      </c>
      <c r="AK14" s="12">
        <v>14</v>
      </c>
      <c r="AL14" s="12">
        <v>4</v>
      </c>
      <c r="AM14" s="12">
        <v>40</v>
      </c>
      <c r="AN14" s="12">
        <v>6</v>
      </c>
      <c r="AO14" s="12">
        <v>10</v>
      </c>
      <c r="AP14" s="12">
        <v>3</v>
      </c>
      <c r="AQ14" s="12">
        <v>16</v>
      </c>
      <c r="AR14" s="12">
        <v>1</v>
      </c>
      <c r="AS14" s="12">
        <v>23</v>
      </c>
      <c r="AT14" s="12">
        <v>3</v>
      </c>
      <c r="AU14" s="12">
        <v>17</v>
      </c>
      <c r="AV14" s="12">
        <v>7</v>
      </c>
      <c r="AW14" s="12">
        <v>7</v>
      </c>
      <c r="AX14" s="12">
        <v>23</v>
      </c>
      <c r="AY14" s="12">
        <v>3</v>
      </c>
      <c r="AZ14" s="12">
        <v>10</v>
      </c>
      <c r="BA14" s="12">
        <v>10</v>
      </c>
      <c r="BB14" s="12">
        <v>8</v>
      </c>
      <c r="BC14" s="12">
        <v>11</v>
      </c>
      <c r="BD14" s="12">
        <v>6</v>
      </c>
      <c r="BE14" s="12">
        <v>9</v>
      </c>
      <c r="BF14" s="12">
        <v>3</v>
      </c>
      <c r="BG14" s="12">
        <v>17</v>
      </c>
      <c r="BH14" s="12">
        <v>2</v>
      </c>
      <c r="BI14" s="12">
        <v>6</v>
      </c>
      <c r="BJ14" s="12">
        <v>1</v>
      </c>
      <c r="BK14" s="12">
        <v>10</v>
      </c>
      <c r="BL14" s="12">
        <v>4</v>
      </c>
      <c r="BM14" s="12">
        <v>3</v>
      </c>
      <c r="BN14" s="12">
        <v>2</v>
      </c>
      <c r="BO14" s="12">
        <v>7</v>
      </c>
      <c r="BP14" s="12">
        <v>3</v>
      </c>
      <c r="BQ14" s="12">
        <v>23</v>
      </c>
      <c r="BR14" s="12">
        <v>1</v>
      </c>
      <c r="BS14" s="12">
        <v>17</v>
      </c>
      <c r="BT14" s="12">
        <v>2</v>
      </c>
      <c r="BU14" s="12">
        <v>11</v>
      </c>
      <c r="BV14" s="12">
        <v>1</v>
      </c>
      <c r="BW14" s="12">
        <v>6</v>
      </c>
      <c r="BX14" s="12">
        <v>1</v>
      </c>
      <c r="BY14" s="12">
        <v>12</v>
      </c>
      <c r="BZ14" s="12">
        <v>0</v>
      </c>
      <c r="CA14" s="12">
        <v>11</v>
      </c>
      <c r="CB14" s="12">
        <v>5</v>
      </c>
      <c r="CC14" s="12">
        <v>21</v>
      </c>
      <c r="CD14" s="12">
        <v>5</v>
      </c>
      <c r="CE14" s="12">
        <v>23</v>
      </c>
      <c r="CF14" s="12">
        <v>3</v>
      </c>
      <c r="CG14" s="12">
        <v>22</v>
      </c>
      <c r="CH14" s="12">
        <v>3</v>
      </c>
      <c r="CI14" s="12">
        <v>12</v>
      </c>
      <c r="CJ14" s="12">
        <v>0</v>
      </c>
      <c r="CK14" s="12">
        <v>10</v>
      </c>
      <c r="CL14" s="12">
        <v>4</v>
      </c>
      <c r="CM14" s="12">
        <v>10</v>
      </c>
      <c r="CN14" s="12">
        <v>1</v>
      </c>
      <c r="CO14" s="12">
        <v>11</v>
      </c>
      <c r="CP14" s="12">
        <v>2</v>
      </c>
      <c r="CQ14" s="12">
        <v>10</v>
      </c>
      <c r="CR14" s="12">
        <v>3</v>
      </c>
      <c r="CS14" s="13">
        <v>13</v>
      </c>
    </row>
    <row r="15" spans="1:97" x14ac:dyDescent="0.2">
      <c r="A15" s="14">
        <v>107</v>
      </c>
      <c r="B15" s="15">
        <v>80</v>
      </c>
      <c r="C15" s="15">
        <v>80</v>
      </c>
      <c r="D15" s="15">
        <v>80</v>
      </c>
      <c r="E15" s="15">
        <v>80</v>
      </c>
      <c r="F15" s="15">
        <v>80</v>
      </c>
      <c r="G15" s="15">
        <v>80</v>
      </c>
      <c r="H15" s="15">
        <v>40</v>
      </c>
      <c r="I15" s="15">
        <v>40</v>
      </c>
      <c r="J15" s="15">
        <v>40</v>
      </c>
      <c r="K15" s="15">
        <v>40</v>
      </c>
      <c r="L15" s="15">
        <v>41</v>
      </c>
      <c r="M15" s="15">
        <v>41</v>
      </c>
      <c r="N15" s="15">
        <v>40</v>
      </c>
      <c r="O15" s="15">
        <v>40</v>
      </c>
      <c r="P15" s="15">
        <v>39</v>
      </c>
      <c r="Q15" s="15">
        <v>39</v>
      </c>
      <c r="R15" s="15">
        <v>40</v>
      </c>
      <c r="S15" s="15">
        <v>40</v>
      </c>
      <c r="T15" s="15">
        <v>41</v>
      </c>
      <c r="U15" s="15">
        <v>41</v>
      </c>
      <c r="V15" s="15">
        <v>39</v>
      </c>
      <c r="W15" s="15">
        <v>39</v>
      </c>
      <c r="X15" s="15">
        <v>21</v>
      </c>
      <c r="Y15" s="15">
        <v>21</v>
      </c>
      <c r="Z15" s="15">
        <v>19</v>
      </c>
      <c r="AA15" s="15">
        <v>19</v>
      </c>
      <c r="AB15" s="15">
        <v>20</v>
      </c>
      <c r="AC15" s="15">
        <v>20</v>
      </c>
      <c r="AD15" s="15">
        <v>20</v>
      </c>
      <c r="AE15" s="15">
        <v>20</v>
      </c>
      <c r="AF15" s="15">
        <v>35</v>
      </c>
      <c r="AG15" s="15">
        <v>35</v>
      </c>
      <c r="AH15" s="15">
        <v>35</v>
      </c>
      <c r="AI15" s="15">
        <v>35</v>
      </c>
      <c r="AJ15" s="15">
        <v>45</v>
      </c>
      <c r="AK15" s="15">
        <v>45</v>
      </c>
      <c r="AL15" s="15">
        <v>45</v>
      </c>
      <c r="AM15" s="15">
        <v>45</v>
      </c>
      <c r="AN15" s="15">
        <v>16</v>
      </c>
      <c r="AO15" s="15">
        <v>16</v>
      </c>
      <c r="AP15" s="15">
        <v>19</v>
      </c>
      <c r="AQ15" s="15">
        <v>19</v>
      </c>
      <c r="AR15" s="15">
        <v>24</v>
      </c>
      <c r="AS15" s="15">
        <v>24</v>
      </c>
      <c r="AT15" s="15">
        <v>21</v>
      </c>
      <c r="AU15" s="15">
        <v>21</v>
      </c>
      <c r="AV15" s="15">
        <v>15</v>
      </c>
      <c r="AW15" s="15">
        <v>15</v>
      </c>
      <c r="AX15" s="15">
        <v>26</v>
      </c>
      <c r="AY15" s="15">
        <v>26</v>
      </c>
      <c r="AZ15" s="15">
        <v>20</v>
      </c>
      <c r="BA15" s="15">
        <v>20</v>
      </c>
      <c r="BB15" s="15">
        <v>19</v>
      </c>
      <c r="BC15" s="15">
        <v>19</v>
      </c>
      <c r="BD15" s="15">
        <v>15</v>
      </c>
      <c r="BE15" s="15">
        <v>15</v>
      </c>
      <c r="BF15" s="15">
        <v>20</v>
      </c>
      <c r="BG15" s="15">
        <v>20</v>
      </c>
      <c r="BH15" s="15">
        <v>8</v>
      </c>
      <c r="BI15" s="15">
        <v>8</v>
      </c>
      <c r="BJ15" s="15">
        <v>11</v>
      </c>
      <c r="BK15" s="15">
        <v>11</v>
      </c>
      <c r="BL15" s="15">
        <v>7</v>
      </c>
      <c r="BM15" s="15">
        <v>7</v>
      </c>
      <c r="BN15" s="15">
        <v>9</v>
      </c>
      <c r="BO15" s="15">
        <v>9</v>
      </c>
      <c r="BP15" s="15">
        <v>26</v>
      </c>
      <c r="BQ15" s="15">
        <v>26</v>
      </c>
      <c r="BR15" s="15">
        <v>19</v>
      </c>
      <c r="BS15" s="15">
        <v>19</v>
      </c>
      <c r="BT15" s="15">
        <v>13</v>
      </c>
      <c r="BU15" s="15">
        <v>13</v>
      </c>
      <c r="BV15" s="15">
        <v>8</v>
      </c>
      <c r="BW15" s="15">
        <v>8</v>
      </c>
      <c r="BX15" s="15">
        <v>13</v>
      </c>
      <c r="BY15" s="15">
        <v>13</v>
      </c>
      <c r="BZ15" s="15">
        <v>11</v>
      </c>
      <c r="CA15" s="15">
        <v>11</v>
      </c>
      <c r="CB15" s="15">
        <v>26</v>
      </c>
      <c r="CC15" s="15">
        <v>26</v>
      </c>
      <c r="CD15" s="15">
        <v>28</v>
      </c>
      <c r="CE15" s="15">
        <v>28</v>
      </c>
      <c r="CF15" s="15">
        <v>26</v>
      </c>
      <c r="CG15" s="15">
        <v>26</v>
      </c>
      <c r="CH15" s="15">
        <v>15</v>
      </c>
      <c r="CI15" s="15">
        <v>15</v>
      </c>
      <c r="CJ15" s="15">
        <v>11</v>
      </c>
      <c r="CK15" s="15">
        <v>11</v>
      </c>
      <c r="CL15" s="15">
        <v>14</v>
      </c>
      <c r="CM15" s="15">
        <v>14</v>
      </c>
      <c r="CN15" s="15">
        <v>12</v>
      </c>
      <c r="CO15" s="15">
        <v>12</v>
      </c>
      <c r="CP15" s="15">
        <v>12</v>
      </c>
      <c r="CQ15" s="15">
        <v>12</v>
      </c>
      <c r="CR15" s="15">
        <v>16</v>
      </c>
      <c r="CS15" s="16">
        <v>16</v>
      </c>
    </row>
    <row r="16" spans="1:97" x14ac:dyDescent="0.2">
      <c r="A16" s="11">
        <v>108</v>
      </c>
      <c r="B16" s="12">
        <v>47</v>
      </c>
      <c r="C16" s="12">
        <v>32</v>
      </c>
      <c r="D16" s="12">
        <v>5</v>
      </c>
      <c r="E16" s="12">
        <v>74</v>
      </c>
      <c r="F16" s="12">
        <v>16</v>
      </c>
      <c r="G16" s="12">
        <v>64</v>
      </c>
      <c r="H16" s="12">
        <v>7</v>
      </c>
      <c r="I16" s="12">
        <v>33</v>
      </c>
      <c r="J16" s="12">
        <v>9</v>
      </c>
      <c r="K16" s="12">
        <v>31</v>
      </c>
      <c r="L16" s="12">
        <v>27</v>
      </c>
      <c r="M16" s="12">
        <v>13</v>
      </c>
      <c r="N16" s="12">
        <v>0</v>
      </c>
      <c r="O16" s="12">
        <v>39</v>
      </c>
      <c r="P16" s="12">
        <v>20</v>
      </c>
      <c r="Q16" s="12">
        <v>19</v>
      </c>
      <c r="R16" s="12">
        <v>5</v>
      </c>
      <c r="S16" s="12">
        <v>35</v>
      </c>
      <c r="T16" s="12">
        <v>7</v>
      </c>
      <c r="U16" s="12">
        <v>34</v>
      </c>
      <c r="V16" s="12">
        <v>9</v>
      </c>
      <c r="W16" s="12">
        <v>30</v>
      </c>
      <c r="X16" s="12">
        <v>3</v>
      </c>
      <c r="Y16" s="12">
        <v>18</v>
      </c>
      <c r="Z16" s="12">
        <v>6</v>
      </c>
      <c r="AA16" s="12">
        <v>13</v>
      </c>
      <c r="AB16" s="12">
        <v>4</v>
      </c>
      <c r="AC16" s="12">
        <v>16</v>
      </c>
      <c r="AD16" s="12">
        <v>3</v>
      </c>
      <c r="AE16" s="12">
        <v>17</v>
      </c>
      <c r="AF16" s="12">
        <v>35</v>
      </c>
      <c r="AG16" s="12">
        <v>16</v>
      </c>
      <c r="AH16" s="12">
        <v>13</v>
      </c>
      <c r="AI16" s="12">
        <v>39</v>
      </c>
      <c r="AJ16" s="12">
        <v>12</v>
      </c>
      <c r="AK16" s="12">
        <v>16</v>
      </c>
      <c r="AL16" s="12">
        <v>3</v>
      </c>
      <c r="AM16" s="12">
        <v>25</v>
      </c>
      <c r="AN16" s="12">
        <v>4</v>
      </c>
      <c r="AO16" s="12">
        <v>19</v>
      </c>
      <c r="AP16" s="12">
        <v>9</v>
      </c>
      <c r="AQ16" s="12">
        <v>20</v>
      </c>
      <c r="AR16" s="12">
        <v>3</v>
      </c>
      <c r="AS16" s="12">
        <v>14</v>
      </c>
      <c r="AT16" s="12">
        <v>0</v>
      </c>
      <c r="AU16" s="12">
        <v>11</v>
      </c>
      <c r="AV16" s="12">
        <v>19</v>
      </c>
      <c r="AW16" s="12">
        <v>6</v>
      </c>
      <c r="AX16" s="12">
        <v>8</v>
      </c>
      <c r="AY16" s="12">
        <v>7</v>
      </c>
      <c r="AZ16" s="12">
        <v>16</v>
      </c>
      <c r="BA16" s="12">
        <v>10</v>
      </c>
      <c r="BB16" s="12">
        <v>4</v>
      </c>
      <c r="BC16" s="12">
        <v>9</v>
      </c>
      <c r="BD16" s="12">
        <v>5</v>
      </c>
      <c r="BE16" s="12">
        <v>21</v>
      </c>
      <c r="BF16" s="12">
        <v>8</v>
      </c>
      <c r="BG16" s="12">
        <v>18</v>
      </c>
      <c r="BH16" s="12">
        <v>3</v>
      </c>
      <c r="BI16" s="12">
        <v>12</v>
      </c>
      <c r="BJ16" s="12">
        <v>6</v>
      </c>
      <c r="BK16" s="12">
        <v>8</v>
      </c>
      <c r="BL16" s="12">
        <v>2</v>
      </c>
      <c r="BM16" s="12">
        <v>9</v>
      </c>
      <c r="BN16" s="12">
        <v>2</v>
      </c>
      <c r="BO16" s="12">
        <v>10</v>
      </c>
      <c r="BP16" s="12">
        <v>2</v>
      </c>
      <c r="BQ16" s="12">
        <v>13</v>
      </c>
      <c r="BR16" s="12">
        <v>1</v>
      </c>
      <c r="BS16" s="12">
        <v>12</v>
      </c>
      <c r="BT16" s="12">
        <v>0</v>
      </c>
      <c r="BU16" s="12">
        <v>6</v>
      </c>
      <c r="BV16" s="12">
        <v>0</v>
      </c>
      <c r="BW16" s="12">
        <v>5</v>
      </c>
      <c r="BX16" s="12">
        <v>2</v>
      </c>
      <c r="BY16" s="12">
        <v>7</v>
      </c>
      <c r="BZ16" s="12">
        <v>1</v>
      </c>
      <c r="CA16" s="12">
        <v>7</v>
      </c>
      <c r="CB16" s="12">
        <v>3</v>
      </c>
      <c r="CC16" s="12">
        <v>23</v>
      </c>
      <c r="CD16" s="12">
        <v>7</v>
      </c>
      <c r="CE16" s="12">
        <v>21</v>
      </c>
      <c r="CF16" s="12">
        <v>6</v>
      </c>
      <c r="CG16" s="12">
        <v>20</v>
      </c>
      <c r="CH16" s="12">
        <v>2</v>
      </c>
      <c r="CI16" s="12">
        <v>13</v>
      </c>
      <c r="CJ16" s="12">
        <v>4</v>
      </c>
      <c r="CK16" s="12">
        <v>7</v>
      </c>
      <c r="CL16" s="12">
        <v>2</v>
      </c>
      <c r="CM16" s="12">
        <v>12</v>
      </c>
      <c r="CN16" s="12">
        <v>1</v>
      </c>
      <c r="CO16" s="12">
        <v>11</v>
      </c>
      <c r="CP16" s="12">
        <v>3</v>
      </c>
      <c r="CQ16" s="12">
        <v>9</v>
      </c>
      <c r="CR16" s="12">
        <v>4</v>
      </c>
      <c r="CS16" s="13">
        <v>12</v>
      </c>
    </row>
    <row r="17" spans="1:97" x14ac:dyDescent="0.2">
      <c r="A17" s="14">
        <v>108</v>
      </c>
      <c r="B17" s="15">
        <v>80</v>
      </c>
      <c r="C17" s="15">
        <v>80</v>
      </c>
      <c r="D17" s="15">
        <v>80</v>
      </c>
      <c r="E17" s="15">
        <v>80</v>
      </c>
      <c r="F17" s="15">
        <v>80</v>
      </c>
      <c r="G17" s="15">
        <v>80</v>
      </c>
      <c r="H17" s="15">
        <v>40</v>
      </c>
      <c r="I17" s="15">
        <v>40</v>
      </c>
      <c r="J17" s="15">
        <v>40</v>
      </c>
      <c r="K17" s="15">
        <v>40</v>
      </c>
      <c r="L17" s="15">
        <v>41</v>
      </c>
      <c r="M17" s="15">
        <v>41</v>
      </c>
      <c r="N17" s="15">
        <v>40</v>
      </c>
      <c r="O17" s="15">
        <v>40</v>
      </c>
      <c r="P17" s="15">
        <v>39</v>
      </c>
      <c r="Q17" s="15">
        <v>39</v>
      </c>
      <c r="R17" s="15">
        <v>40</v>
      </c>
      <c r="S17" s="15">
        <v>40</v>
      </c>
      <c r="T17" s="15">
        <v>41</v>
      </c>
      <c r="U17" s="15">
        <v>41</v>
      </c>
      <c r="V17" s="15">
        <v>39</v>
      </c>
      <c r="W17" s="15">
        <v>39</v>
      </c>
      <c r="X17" s="15">
        <v>21</v>
      </c>
      <c r="Y17" s="15">
        <v>21</v>
      </c>
      <c r="Z17" s="15">
        <v>19</v>
      </c>
      <c r="AA17" s="15">
        <v>19</v>
      </c>
      <c r="AB17" s="15">
        <v>20</v>
      </c>
      <c r="AC17" s="15">
        <v>20</v>
      </c>
      <c r="AD17" s="15">
        <v>20</v>
      </c>
      <c r="AE17" s="15">
        <v>20</v>
      </c>
      <c r="AF17" s="15">
        <v>52</v>
      </c>
      <c r="AG17" s="15">
        <v>52</v>
      </c>
      <c r="AH17" s="15">
        <v>52</v>
      </c>
      <c r="AI17" s="15">
        <v>52</v>
      </c>
      <c r="AJ17" s="15">
        <v>28</v>
      </c>
      <c r="AK17" s="15">
        <v>28</v>
      </c>
      <c r="AL17" s="15">
        <v>28</v>
      </c>
      <c r="AM17" s="15">
        <v>28</v>
      </c>
      <c r="AN17" s="15">
        <v>23</v>
      </c>
      <c r="AO17" s="15">
        <v>23</v>
      </c>
      <c r="AP17" s="15">
        <v>29</v>
      </c>
      <c r="AQ17" s="15">
        <v>29</v>
      </c>
      <c r="AR17" s="15">
        <v>17</v>
      </c>
      <c r="AS17" s="15">
        <v>17</v>
      </c>
      <c r="AT17" s="15">
        <v>11</v>
      </c>
      <c r="AU17" s="15">
        <v>11</v>
      </c>
      <c r="AV17" s="15">
        <v>26</v>
      </c>
      <c r="AW17" s="15">
        <v>26</v>
      </c>
      <c r="AX17" s="15">
        <v>15</v>
      </c>
      <c r="AY17" s="15">
        <v>15</v>
      </c>
      <c r="AZ17" s="15">
        <v>26</v>
      </c>
      <c r="BA17" s="15">
        <v>26</v>
      </c>
      <c r="BB17" s="15">
        <v>13</v>
      </c>
      <c r="BC17" s="15">
        <v>13</v>
      </c>
      <c r="BD17" s="15">
        <v>26</v>
      </c>
      <c r="BE17" s="15">
        <v>26</v>
      </c>
      <c r="BF17" s="15">
        <v>26</v>
      </c>
      <c r="BG17" s="15">
        <v>26</v>
      </c>
      <c r="BH17" s="15">
        <v>15</v>
      </c>
      <c r="BI17" s="15">
        <v>15</v>
      </c>
      <c r="BJ17" s="15">
        <v>14</v>
      </c>
      <c r="BK17" s="15">
        <v>14</v>
      </c>
      <c r="BL17" s="15">
        <v>11</v>
      </c>
      <c r="BM17" s="15">
        <v>11</v>
      </c>
      <c r="BN17" s="15">
        <v>12</v>
      </c>
      <c r="BO17" s="15">
        <v>12</v>
      </c>
      <c r="BP17" s="15">
        <v>15</v>
      </c>
      <c r="BQ17" s="15">
        <v>15</v>
      </c>
      <c r="BR17" s="15">
        <v>13</v>
      </c>
      <c r="BS17" s="15">
        <v>13</v>
      </c>
      <c r="BT17" s="15">
        <v>6</v>
      </c>
      <c r="BU17" s="15">
        <v>6</v>
      </c>
      <c r="BV17" s="15">
        <v>5</v>
      </c>
      <c r="BW17" s="15">
        <v>5</v>
      </c>
      <c r="BX17" s="15">
        <v>9</v>
      </c>
      <c r="BY17" s="15">
        <v>9</v>
      </c>
      <c r="BZ17" s="15">
        <v>8</v>
      </c>
      <c r="CA17" s="15">
        <v>8</v>
      </c>
      <c r="CB17" s="15">
        <v>26</v>
      </c>
      <c r="CC17" s="15">
        <v>26</v>
      </c>
      <c r="CD17" s="15">
        <v>28</v>
      </c>
      <c r="CE17" s="15">
        <v>28</v>
      </c>
      <c r="CF17" s="15">
        <v>26</v>
      </c>
      <c r="CG17" s="15">
        <v>26</v>
      </c>
      <c r="CH17" s="15">
        <v>15</v>
      </c>
      <c r="CI17" s="15">
        <v>15</v>
      </c>
      <c r="CJ17" s="15">
        <v>11</v>
      </c>
      <c r="CK17" s="15">
        <v>11</v>
      </c>
      <c r="CL17" s="15">
        <v>14</v>
      </c>
      <c r="CM17" s="15">
        <v>14</v>
      </c>
      <c r="CN17" s="15">
        <v>12</v>
      </c>
      <c r="CO17" s="15">
        <v>12</v>
      </c>
      <c r="CP17" s="15">
        <v>12</v>
      </c>
      <c r="CQ17" s="15">
        <v>12</v>
      </c>
      <c r="CR17" s="15">
        <v>16</v>
      </c>
      <c r="CS17" s="16">
        <v>16</v>
      </c>
    </row>
    <row r="18" spans="1:97" x14ac:dyDescent="0.2">
      <c r="A18" s="11">
        <v>109</v>
      </c>
      <c r="B18" s="12">
        <v>16</v>
      </c>
      <c r="C18" s="12">
        <v>61</v>
      </c>
      <c r="D18" s="12">
        <v>0</v>
      </c>
      <c r="E18" s="12">
        <v>78</v>
      </c>
      <c r="F18" s="12">
        <v>7</v>
      </c>
      <c r="G18" s="12">
        <v>73</v>
      </c>
      <c r="H18" s="12">
        <v>1</v>
      </c>
      <c r="I18" s="12">
        <v>39</v>
      </c>
      <c r="J18" s="12">
        <v>6</v>
      </c>
      <c r="K18" s="12">
        <v>34</v>
      </c>
      <c r="L18" s="12">
        <v>11</v>
      </c>
      <c r="M18" s="12">
        <v>28</v>
      </c>
      <c r="N18" s="12">
        <v>0</v>
      </c>
      <c r="O18" s="12">
        <v>39</v>
      </c>
      <c r="P18" s="12">
        <v>5</v>
      </c>
      <c r="Q18" s="12">
        <v>33</v>
      </c>
      <c r="R18" s="12">
        <v>0</v>
      </c>
      <c r="S18" s="12">
        <v>39</v>
      </c>
      <c r="T18" s="12">
        <v>3</v>
      </c>
      <c r="U18" s="12">
        <v>38</v>
      </c>
      <c r="V18" s="12">
        <v>4</v>
      </c>
      <c r="W18" s="12">
        <v>35</v>
      </c>
      <c r="X18" s="12">
        <v>3</v>
      </c>
      <c r="Y18" s="12">
        <v>18</v>
      </c>
      <c r="Z18" s="12">
        <v>3</v>
      </c>
      <c r="AA18" s="12">
        <v>16</v>
      </c>
      <c r="AB18" s="12">
        <v>0</v>
      </c>
      <c r="AC18" s="12">
        <v>20</v>
      </c>
      <c r="AD18" s="12">
        <v>1</v>
      </c>
      <c r="AE18" s="12">
        <v>19</v>
      </c>
      <c r="AF18" s="12">
        <v>3</v>
      </c>
      <c r="AG18" s="12">
        <v>38</v>
      </c>
      <c r="AH18" s="12">
        <v>7</v>
      </c>
      <c r="AI18" s="12">
        <v>37</v>
      </c>
      <c r="AJ18" s="12">
        <v>13</v>
      </c>
      <c r="AK18" s="12">
        <v>23</v>
      </c>
      <c r="AL18" s="12">
        <v>0</v>
      </c>
      <c r="AM18" s="12">
        <v>36</v>
      </c>
      <c r="AN18" s="12">
        <v>1</v>
      </c>
      <c r="AO18" s="12">
        <v>20</v>
      </c>
      <c r="AP18" s="12">
        <v>6</v>
      </c>
      <c r="AQ18" s="12">
        <v>17</v>
      </c>
      <c r="AR18" s="12">
        <v>0</v>
      </c>
      <c r="AS18" s="12">
        <v>19</v>
      </c>
      <c r="AT18" s="12">
        <v>0</v>
      </c>
      <c r="AU18" s="12">
        <v>17</v>
      </c>
      <c r="AV18" s="12">
        <v>3</v>
      </c>
      <c r="AW18" s="12">
        <v>14</v>
      </c>
      <c r="AX18" s="12">
        <v>8</v>
      </c>
      <c r="AY18" s="12">
        <v>14</v>
      </c>
      <c r="AZ18" s="12">
        <v>0</v>
      </c>
      <c r="BA18" s="12">
        <v>24</v>
      </c>
      <c r="BB18" s="12">
        <v>5</v>
      </c>
      <c r="BC18" s="12">
        <v>9</v>
      </c>
      <c r="BD18" s="12">
        <v>3</v>
      </c>
      <c r="BE18" s="12">
        <v>16</v>
      </c>
      <c r="BF18" s="12">
        <v>4</v>
      </c>
      <c r="BG18" s="12">
        <v>21</v>
      </c>
      <c r="BH18" s="12">
        <v>3</v>
      </c>
      <c r="BI18" s="12">
        <v>7</v>
      </c>
      <c r="BJ18" s="12">
        <v>3</v>
      </c>
      <c r="BK18" s="12">
        <v>10</v>
      </c>
      <c r="BL18" s="12">
        <v>0</v>
      </c>
      <c r="BM18" s="12">
        <v>9</v>
      </c>
      <c r="BN18" s="12">
        <v>1</v>
      </c>
      <c r="BO18" s="12">
        <v>11</v>
      </c>
      <c r="BP18" s="12">
        <v>0</v>
      </c>
      <c r="BQ18" s="12">
        <v>22</v>
      </c>
      <c r="BR18" s="12">
        <v>0</v>
      </c>
      <c r="BS18" s="12">
        <v>14</v>
      </c>
      <c r="BT18" s="12">
        <v>0</v>
      </c>
      <c r="BU18" s="12">
        <v>11</v>
      </c>
      <c r="BV18" s="12">
        <v>0</v>
      </c>
      <c r="BW18" s="12">
        <v>6</v>
      </c>
      <c r="BX18" s="12">
        <v>0</v>
      </c>
      <c r="BY18" s="12">
        <v>11</v>
      </c>
      <c r="BZ18" s="12">
        <v>0</v>
      </c>
      <c r="CA18" s="12">
        <v>8</v>
      </c>
      <c r="CB18" s="12">
        <v>1</v>
      </c>
      <c r="CC18" s="12">
        <v>25</v>
      </c>
      <c r="CD18" s="12">
        <v>2</v>
      </c>
      <c r="CE18" s="12">
        <v>26</v>
      </c>
      <c r="CF18" s="12">
        <v>4</v>
      </c>
      <c r="CG18" s="12">
        <v>22</v>
      </c>
      <c r="CH18" s="12">
        <v>2</v>
      </c>
      <c r="CI18" s="12">
        <v>13</v>
      </c>
      <c r="CJ18" s="12">
        <v>2</v>
      </c>
      <c r="CK18" s="12">
        <v>9</v>
      </c>
      <c r="CL18" s="12">
        <v>0</v>
      </c>
      <c r="CM18" s="12">
        <v>14</v>
      </c>
      <c r="CN18" s="12">
        <v>1</v>
      </c>
      <c r="CO18" s="12">
        <v>11</v>
      </c>
      <c r="CP18" s="12">
        <v>1</v>
      </c>
      <c r="CQ18" s="12">
        <v>11</v>
      </c>
      <c r="CR18" s="12">
        <v>1</v>
      </c>
      <c r="CS18" s="13">
        <v>15</v>
      </c>
    </row>
    <row r="19" spans="1:97" x14ac:dyDescent="0.2">
      <c r="A19" s="14">
        <v>109</v>
      </c>
      <c r="B19" s="15">
        <v>80</v>
      </c>
      <c r="C19" s="15">
        <v>80</v>
      </c>
      <c r="D19" s="15">
        <v>80</v>
      </c>
      <c r="E19" s="15">
        <v>80</v>
      </c>
      <c r="F19" s="15">
        <v>80</v>
      </c>
      <c r="G19" s="15">
        <v>80</v>
      </c>
      <c r="H19" s="15">
        <v>40</v>
      </c>
      <c r="I19" s="15">
        <v>40</v>
      </c>
      <c r="J19" s="15">
        <v>40</v>
      </c>
      <c r="K19" s="15">
        <v>40</v>
      </c>
      <c r="L19" s="15">
        <v>41</v>
      </c>
      <c r="M19" s="15">
        <v>41</v>
      </c>
      <c r="N19" s="15">
        <v>40</v>
      </c>
      <c r="O19" s="15">
        <v>40</v>
      </c>
      <c r="P19" s="15">
        <v>39</v>
      </c>
      <c r="Q19" s="15">
        <v>39</v>
      </c>
      <c r="R19" s="15">
        <v>40</v>
      </c>
      <c r="S19" s="15">
        <v>40</v>
      </c>
      <c r="T19" s="15">
        <v>41</v>
      </c>
      <c r="U19" s="15">
        <v>41</v>
      </c>
      <c r="V19" s="15">
        <v>39</v>
      </c>
      <c r="W19" s="15">
        <v>39</v>
      </c>
      <c r="X19" s="15">
        <v>21</v>
      </c>
      <c r="Y19" s="15">
        <v>21</v>
      </c>
      <c r="Z19" s="15">
        <v>19</v>
      </c>
      <c r="AA19" s="15">
        <v>19</v>
      </c>
      <c r="AB19" s="15">
        <v>20</v>
      </c>
      <c r="AC19" s="15">
        <v>20</v>
      </c>
      <c r="AD19" s="15">
        <v>20</v>
      </c>
      <c r="AE19" s="15">
        <v>20</v>
      </c>
      <c r="AF19" s="15">
        <v>44</v>
      </c>
      <c r="AG19" s="15">
        <v>44</v>
      </c>
      <c r="AH19" s="15">
        <v>44</v>
      </c>
      <c r="AI19" s="15">
        <v>44</v>
      </c>
      <c r="AJ19" s="15">
        <v>36</v>
      </c>
      <c r="AK19" s="15">
        <v>36</v>
      </c>
      <c r="AL19" s="15">
        <v>36</v>
      </c>
      <c r="AM19" s="15">
        <v>36</v>
      </c>
      <c r="AN19" s="15">
        <v>21</v>
      </c>
      <c r="AO19" s="15">
        <v>21</v>
      </c>
      <c r="AP19" s="15">
        <v>23</v>
      </c>
      <c r="AQ19" s="15">
        <v>23</v>
      </c>
      <c r="AR19" s="15">
        <v>19</v>
      </c>
      <c r="AS19" s="15">
        <v>19</v>
      </c>
      <c r="AT19" s="15">
        <v>17</v>
      </c>
      <c r="AU19" s="15">
        <v>17</v>
      </c>
      <c r="AV19" s="15">
        <v>19</v>
      </c>
      <c r="AW19" s="15">
        <v>19</v>
      </c>
      <c r="AX19" s="15">
        <v>22</v>
      </c>
      <c r="AY19" s="15">
        <v>22</v>
      </c>
      <c r="AZ19" s="15">
        <v>25</v>
      </c>
      <c r="BA19" s="15">
        <v>25</v>
      </c>
      <c r="BB19" s="15">
        <v>14</v>
      </c>
      <c r="BC19" s="15">
        <v>14</v>
      </c>
      <c r="BD19" s="15">
        <v>19</v>
      </c>
      <c r="BE19" s="15">
        <v>19</v>
      </c>
      <c r="BF19" s="15">
        <v>25</v>
      </c>
      <c r="BG19" s="15">
        <v>25</v>
      </c>
      <c r="BH19" s="15">
        <v>10</v>
      </c>
      <c r="BI19" s="15">
        <v>10</v>
      </c>
      <c r="BJ19" s="15">
        <v>13</v>
      </c>
      <c r="BK19" s="15">
        <v>13</v>
      </c>
      <c r="BL19" s="15">
        <v>9</v>
      </c>
      <c r="BM19" s="15">
        <v>9</v>
      </c>
      <c r="BN19" s="15">
        <v>12</v>
      </c>
      <c r="BO19" s="15">
        <v>12</v>
      </c>
      <c r="BP19" s="15">
        <v>22</v>
      </c>
      <c r="BQ19" s="15">
        <v>22</v>
      </c>
      <c r="BR19" s="15">
        <v>14</v>
      </c>
      <c r="BS19" s="15">
        <v>14</v>
      </c>
      <c r="BT19" s="15">
        <v>11</v>
      </c>
      <c r="BU19" s="15">
        <v>11</v>
      </c>
      <c r="BV19" s="15">
        <v>6</v>
      </c>
      <c r="BW19" s="15">
        <v>6</v>
      </c>
      <c r="BX19" s="15">
        <v>11</v>
      </c>
      <c r="BY19" s="15">
        <v>11</v>
      </c>
      <c r="BZ19" s="15">
        <v>8</v>
      </c>
      <c r="CA19" s="15">
        <v>8</v>
      </c>
      <c r="CB19" s="15">
        <v>26</v>
      </c>
      <c r="CC19" s="15">
        <v>26</v>
      </c>
      <c r="CD19" s="15">
        <v>28</v>
      </c>
      <c r="CE19" s="15">
        <v>28</v>
      </c>
      <c r="CF19" s="15">
        <v>26</v>
      </c>
      <c r="CG19" s="15">
        <v>26</v>
      </c>
      <c r="CH19" s="15">
        <v>15</v>
      </c>
      <c r="CI19" s="15">
        <v>15</v>
      </c>
      <c r="CJ19" s="15">
        <v>11</v>
      </c>
      <c r="CK19" s="15">
        <v>11</v>
      </c>
      <c r="CL19" s="15">
        <v>14</v>
      </c>
      <c r="CM19" s="15">
        <v>14</v>
      </c>
      <c r="CN19" s="15">
        <v>12</v>
      </c>
      <c r="CO19" s="15">
        <v>12</v>
      </c>
      <c r="CP19" s="15">
        <v>12</v>
      </c>
      <c r="CQ19" s="15">
        <v>12</v>
      </c>
      <c r="CR19" s="15">
        <v>16</v>
      </c>
      <c r="CS19" s="16">
        <v>16</v>
      </c>
    </row>
    <row r="20" spans="1:97" x14ac:dyDescent="0.2">
      <c r="A20" s="11">
        <v>110</v>
      </c>
      <c r="B20" s="12">
        <v>26</v>
      </c>
      <c r="C20" s="12">
        <v>54</v>
      </c>
      <c r="D20" s="12">
        <v>0</v>
      </c>
      <c r="E20" s="12">
        <v>79</v>
      </c>
      <c r="F20" s="12">
        <v>5</v>
      </c>
      <c r="G20" s="12">
        <v>73</v>
      </c>
      <c r="H20" s="12">
        <v>1</v>
      </c>
      <c r="I20" s="12">
        <v>38</v>
      </c>
      <c r="J20" s="12">
        <v>4</v>
      </c>
      <c r="K20" s="12">
        <v>35</v>
      </c>
      <c r="L20" s="12">
        <v>15</v>
      </c>
      <c r="M20" s="12">
        <v>26</v>
      </c>
      <c r="N20" s="12">
        <v>0</v>
      </c>
      <c r="O20" s="12">
        <v>39</v>
      </c>
      <c r="P20" s="12">
        <v>11</v>
      </c>
      <c r="Q20" s="12">
        <v>28</v>
      </c>
      <c r="R20" s="12">
        <v>0</v>
      </c>
      <c r="S20" s="12">
        <v>40</v>
      </c>
      <c r="T20" s="12">
        <v>2</v>
      </c>
      <c r="U20" s="12">
        <v>38</v>
      </c>
      <c r="V20" s="12">
        <v>3</v>
      </c>
      <c r="W20" s="12">
        <v>35</v>
      </c>
      <c r="X20" s="12">
        <v>2</v>
      </c>
      <c r="Y20" s="12">
        <v>18</v>
      </c>
      <c r="Z20" s="12">
        <v>2</v>
      </c>
      <c r="AA20" s="12">
        <v>17</v>
      </c>
      <c r="AB20" s="12">
        <v>0</v>
      </c>
      <c r="AC20" s="12">
        <v>20</v>
      </c>
      <c r="AD20" s="12">
        <v>1</v>
      </c>
      <c r="AE20" s="12">
        <v>18</v>
      </c>
      <c r="AF20" s="12">
        <v>18</v>
      </c>
      <c r="AG20" s="12">
        <v>32</v>
      </c>
      <c r="AH20" s="12">
        <v>3</v>
      </c>
      <c r="AI20" s="12">
        <v>46</v>
      </c>
      <c r="AJ20" s="12">
        <v>8</v>
      </c>
      <c r="AK20" s="12">
        <v>22</v>
      </c>
      <c r="AL20" s="12">
        <v>2</v>
      </c>
      <c r="AM20" s="12">
        <v>27</v>
      </c>
      <c r="AN20" s="12">
        <v>0</v>
      </c>
      <c r="AO20" s="12">
        <v>21</v>
      </c>
      <c r="AP20" s="12">
        <v>3</v>
      </c>
      <c r="AQ20" s="12">
        <v>25</v>
      </c>
      <c r="AR20" s="12">
        <v>1</v>
      </c>
      <c r="AS20" s="12">
        <v>17</v>
      </c>
      <c r="AT20" s="12">
        <v>1</v>
      </c>
      <c r="AU20" s="12">
        <v>10</v>
      </c>
      <c r="AV20" s="12">
        <v>10</v>
      </c>
      <c r="AW20" s="12">
        <v>17</v>
      </c>
      <c r="AX20" s="12">
        <v>5</v>
      </c>
      <c r="AY20" s="12">
        <v>9</v>
      </c>
      <c r="AZ20" s="12">
        <v>8</v>
      </c>
      <c r="BA20" s="12">
        <v>15</v>
      </c>
      <c r="BB20" s="12">
        <v>3</v>
      </c>
      <c r="BC20" s="12">
        <v>13</v>
      </c>
      <c r="BD20" s="12">
        <v>1</v>
      </c>
      <c r="BE20" s="12">
        <v>25</v>
      </c>
      <c r="BF20" s="12">
        <v>2</v>
      </c>
      <c r="BG20" s="12">
        <v>21</v>
      </c>
      <c r="BH20" s="12">
        <v>1</v>
      </c>
      <c r="BI20" s="12">
        <v>13</v>
      </c>
      <c r="BJ20" s="12">
        <v>2</v>
      </c>
      <c r="BK20" s="12">
        <v>12</v>
      </c>
      <c r="BL20" s="12">
        <v>0</v>
      </c>
      <c r="BM20" s="12">
        <v>12</v>
      </c>
      <c r="BN20" s="12">
        <v>0</v>
      </c>
      <c r="BO20" s="12">
        <v>9</v>
      </c>
      <c r="BP20" s="12">
        <v>1</v>
      </c>
      <c r="BQ20" s="12">
        <v>13</v>
      </c>
      <c r="BR20" s="12">
        <v>1</v>
      </c>
      <c r="BS20" s="12">
        <v>14</v>
      </c>
      <c r="BT20" s="12">
        <v>1</v>
      </c>
      <c r="BU20" s="12">
        <v>5</v>
      </c>
      <c r="BV20" s="12">
        <v>0</v>
      </c>
      <c r="BW20" s="12">
        <v>5</v>
      </c>
      <c r="BX20" s="12">
        <v>0</v>
      </c>
      <c r="BY20" s="12">
        <v>8</v>
      </c>
      <c r="BZ20" s="12">
        <v>1</v>
      </c>
      <c r="CA20" s="12">
        <v>9</v>
      </c>
      <c r="CB20" s="12">
        <v>1</v>
      </c>
      <c r="CC20" s="12">
        <v>25</v>
      </c>
      <c r="CD20" s="12">
        <v>1</v>
      </c>
      <c r="CE20" s="12">
        <v>26</v>
      </c>
      <c r="CF20" s="12">
        <v>3</v>
      </c>
      <c r="CG20" s="12">
        <v>22</v>
      </c>
      <c r="CH20" s="12">
        <v>2</v>
      </c>
      <c r="CI20" s="12">
        <v>12</v>
      </c>
      <c r="CJ20" s="12">
        <v>1</v>
      </c>
      <c r="CK20" s="12">
        <v>10</v>
      </c>
      <c r="CL20" s="12">
        <v>0</v>
      </c>
      <c r="CM20" s="12">
        <v>14</v>
      </c>
      <c r="CN20" s="12">
        <v>1</v>
      </c>
      <c r="CO20" s="12">
        <v>11</v>
      </c>
      <c r="CP20" s="12">
        <v>0</v>
      </c>
      <c r="CQ20" s="12">
        <v>12</v>
      </c>
      <c r="CR20" s="12">
        <v>1</v>
      </c>
      <c r="CS20" s="13">
        <v>14</v>
      </c>
    </row>
    <row r="21" spans="1:97" x14ac:dyDescent="0.2">
      <c r="A21" s="14">
        <v>110</v>
      </c>
      <c r="B21" s="15">
        <v>80</v>
      </c>
      <c r="C21" s="15">
        <v>80</v>
      </c>
      <c r="D21" s="15">
        <v>80</v>
      </c>
      <c r="E21" s="15">
        <v>80</v>
      </c>
      <c r="F21" s="15">
        <v>80</v>
      </c>
      <c r="G21" s="15">
        <v>80</v>
      </c>
      <c r="H21" s="15">
        <v>40</v>
      </c>
      <c r="I21" s="15">
        <v>40</v>
      </c>
      <c r="J21" s="15">
        <v>40</v>
      </c>
      <c r="K21" s="15">
        <v>40</v>
      </c>
      <c r="L21" s="15">
        <v>41</v>
      </c>
      <c r="M21" s="15">
        <v>41</v>
      </c>
      <c r="N21" s="15">
        <v>40</v>
      </c>
      <c r="O21" s="15">
        <v>40</v>
      </c>
      <c r="P21" s="15">
        <v>39</v>
      </c>
      <c r="Q21" s="15">
        <v>39</v>
      </c>
      <c r="R21" s="15">
        <v>40</v>
      </c>
      <c r="S21" s="15">
        <v>40</v>
      </c>
      <c r="T21" s="15">
        <v>41</v>
      </c>
      <c r="U21" s="15">
        <v>41</v>
      </c>
      <c r="V21" s="15">
        <v>39</v>
      </c>
      <c r="W21" s="15">
        <v>39</v>
      </c>
      <c r="X21" s="15">
        <v>21</v>
      </c>
      <c r="Y21" s="15">
        <v>21</v>
      </c>
      <c r="Z21" s="15">
        <v>19</v>
      </c>
      <c r="AA21" s="15">
        <v>19</v>
      </c>
      <c r="AB21" s="15">
        <v>20</v>
      </c>
      <c r="AC21" s="15">
        <v>20</v>
      </c>
      <c r="AD21" s="15">
        <v>20</v>
      </c>
      <c r="AE21" s="15">
        <v>20</v>
      </c>
      <c r="AF21" s="15">
        <v>50</v>
      </c>
      <c r="AG21" s="15">
        <v>50</v>
      </c>
      <c r="AH21" s="15">
        <v>50</v>
      </c>
      <c r="AI21" s="15">
        <v>50</v>
      </c>
      <c r="AJ21" s="15">
        <v>30</v>
      </c>
      <c r="AK21" s="15">
        <v>30</v>
      </c>
      <c r="AL21" s="15">
        <v>30</v>
      </c>
      <c r="AM21" s="15">
        <v>30</v>
      </c>
      <c r="AN21" s="15">
        <v>21</v>
      </c>
      <c r="AO21" s="15">
        <v>21</v>
      </c>
      <c r="AP21" s="15">
        <v>29</v>
      </c>
      <c r="AQ21" s="15">
        <v>29</v>
      </c>
      <c r="AR21" s="15">
        <v>19</v>
      </c>
      <c r="AS21" s="15">
        <v>19</v>
      </c>
      <c r="AT21" s="15">
        <v>11</v>
      </c>
      <c r="AU21" s="15">
        <v>11</v>
      </c>
      <c r="AV21" s="15">
        <v>27</v>
      </c>
      <c r="AW21" s="15">
        <v>27</v>
      </c>
      <c r="AX21" s="15">
        <v>14</v>
      </c>
      <c r="AY21" s="15">
        <v>14</v>
      </c>
      <c r="AZ21" s="15">
        <v>23</v>
      </c>
      <c r="BA21" s="15">
        <v>23</v>
      </c>
      <c r="BB21" s="15">
        <v>16</v>
      </c>
      <c r="BC21" s="15">
        <v>16</v>
      </c>
      <c r="BD21" s="15">
        <v>27</v>
      </c>
      <c r="BE21" s="15">
        <v>27</v>
      </c>
      <c r="BF21" s="15">
        <v>23</v>
      </c>
      <c r="BG21" s="15">
        <v>23</v>
      </c>
      <c r="BH21" s="15">
        <v>15</v>
      </c>
      <c r="BI21" s="15">
        <v>15</v>
      </c>
      <c r="BJ21" s="15">
        <v>14</v>
      </c>
      <c r="BK21" s="15">
        <v>14</v>
      </c>
      <c r="BL21" s="15">
        <v>12</v>
      </c>
      <c r="BM21" s="15">
        <v>12</v>
      </c>
      <c r="BN21" s="15">
        <v>9</v>
      </c>
      <c r="BO21" s="15">
        <v>9</v>
      </c>
      <c r="BP21" s="15">
        <v>14</v>
      </c>
      <c r="BQ21" s="15">
        <v>14</v>
      </c>
      <c r="BR21" s="15">
        <v>16</v>
      </c>
      <c r="BS21" s="15">
        <v>16</v>
      </c>
      <c r="BT21" s="15">
        <v>6</v>
      </c>
      <c r="BU21" s="15">
        <v>6</v>
      </c>
      <c r="BV21" s="15">
        <v>5</v>
      </c>
      <c r="BW21" s="15">
        <v>5</v>
      </c>
      <c r="BX21" s="15">
        <v>8</v>
      </c>
      <c r="BY21" s="15">
        <v>8</v>
      </c>
      <c r="BZ21" s="15">
        <v>11</v>
      </c>
      <c r="CA21" s="15">
        <v>11</v>
      </c>
      <c r="CB21" s="15">
        <v>26</v>
      </c>
      <c r="CC21" s="15">
        <v>26</v>
      </c>
      <c r="CD21" s="15">
        <v>28</v>
      </c>
      <c r="CE21" s="15">
        <v>28</v>
      </c>
      <c r="CF21" s="15">
        <v>26</v>
      </c>
      <c r="CG21" s="15">
        <v>26</v>
      </c>
      <c r="CH21" s="15">
        <v>15</v>
      </c>
      <c r="CI21" s="15">
        <v>15</v>
      </c>
      <c r="CJ21" s="15">
        <v>11</v>
      </c>
      <c r="CK21" s="15">
        <v>11</v>
      </c>
      <c r="CL21" s="15">
        <v>14</v>
      </c>
      <c r="CM21" s="15">
        <v>14</v>
      </c>
      <c r="CN21" s="15">
        <v>12</v>
      </c>
      <c r="CO21" s="15">
        <v>12</v>
      </c>
      <c r="CP21" s="15">
        <v>12</v>
      </c>
      <c r="CQ21" s="15">
        <v>12</v>
      </c>
      <c r="CR21" s="15">
        <v>16</v>
      </c>
      <c r="CS21" s="16">
        <v>16</v>
      </c>
    </row>
    <row r="22" spans="1:97" x14ac:dyDescent="0.2">
      <c r="A22" s="11">
        <v>111</v>
      </c>
      <c r="B22" s="12">
        <v>39</v>
      </c>
      <c r="C22" s="12">
        <v>41</v>
      </c>
      <c r="D22" s="12">
        <v>3</v>
      </c>
      <c r="E22" s="12">
        <v>77</v>
      </c>
      <c r="F22" s="12">
        <v>11</v>
      </c>
      <c r="G22" s="12">
        <v>69</v>
      </c>
      <c r="H22" s="12">
        <v>4</v>
      </c>
      <c r="I22" s="12">
        <v>36</v>
      </c>
      <c r="J22" s="12">
        <v>7</v>
      </c>
      <c r="K22" s="12">
        <v>33</v>
      </c>
      <c r="L22" s="12">
        <v>24</v>
      </c>
      <c r="M22" s="12">
        <v>17</v>
      </c>
      <c r="N22" s="12">
        <v>1</v>
      </c>
      <c r="O22" s="12">
        <v>39</v>
      </c>
      <c r="P22" s="12">
        <v>15</v>
      </c>
      <c r="Q22" s="12">
        <v>24</v>
      </c>
      <c r="R22" s="12">
        <v>2</v>
      </c>
      <c r="S22" s="12">
        <v>38</v>
      </c>
      <c r="T22" s="12">
        <v>5</v>
      </c>
      <c r="U22" s="12">
        <v>36</v>
      </c>
      <c r="V22" s="12">
        <v>6</v>
      </c>
      <c r="W22" s="12">
        <v>33</v>
      </c>
      <c r="X22" s="12">
        <v>4</v>
      </c>
      <c r="Y22" s="12">
        <v>17</v>
      </c>
      <c r="Z22" s="12">
        <v>3</v>
      </c>
      <c r="AA22" s="12">
        <v>16</v>
      </c>
      <c r="AB22" s="12">
        <v>1</v>
      </c>
      <c r="AC22" s="12">
        <v>19</v>
      </c>
      <c r="AD22" s="12">
        <v>3</v>
      </c>
      <c r="AE22" s="12">
        <v>17</v>
      </c>
      <c r="AF22" s="12">
        <v>22</v>
      </c>
      <c r="AG22" s="12">
        <v>20</v>
      </c>
      <c r="AH22" s="12">
        <v>6</v>
      </c>
      <c r="AI22" s="12">
        <v>36</v>
      </c>
      <c r="AJ22" s="12">
        <v>17</v>
      </c>
      <c r="AK22" s="12">
        <v>21</v>
      </c>
      <c r="AL22" s="12">
        <v>5</v>
      </c>
      <c r="AM22" s="12">
        <v>33</v>
      </c>
      <c r="AN22" s="12">
        <v>3</v>
      </c>
      <c r="AO22" s="12">
        <v>21</v>
      </c>
      <c r="AP22" s="12">
        <v>3</v>
      </c>
      <c r="AQ22" s="12">
        <v>15</v>
      </c>
      <c r="AR22" s="12">
        <v>1</v>
      </c>
      <c r="AS22" s="12">
        <v>15</v>
      </c>
      <c r="AT22" s="12">
        <v>4</v>
      </c>
      <c r="AU22" s="12">
        <v>18</v>
      </c>
      <c r="AV22" s="12">
        <v>14</v>
      </c>
      <c r="AW22" s="12">
        <v>7</v>
      </c>
      <c r="AX22" s="12">
        <v>10</v>
      </c>
      <c r="AY22" s="12">
        <v>10</v>
      </c>
      <c r="AZ22" s="12">
        <v>8</v>
      </c>
      <c r="BA22" s="12">
        <v>13</v>
      </c>
      <c r="BB22" s="12">
        <v>7</v>
      </c>
      <c r="BC22" s="12">
        <v>11</v>
      </c>
      <c r="BD22" s="12">
        <v>2</v>
      </c>
      <c r="BE22" s="12">
        <v>19</v>
      </c>
      <c r="BF22" s="12">
        <v>4</v>
      </c>
      <c r="BG22" s="12">
        <v>17</v>
      </c>
      <c r="BH22" s="12">
        <v>2</v>
      </c>
      <c r="BI22" s="12">
        <v>8</v>
      </c>
      <c r="BJ22" s="12">
        <v>1</v>
      </c>
      <c r="BK22" s="12">
        <v>7</v>
      </c>
      <c r="BL22" s="12">
        <v>0</v>
      </c>
      <c r="BM22" s="12">
        <v>11</v>
      </c>
      <c r="BN22" s="12">
        <v>3</v>
      </c>
      <c r="BO22" s="12">
        <v>10</v>
      </c>
      <c r="BP22" s="12">
        <v>3</v>
      </c>
      <c r="BQ22" s="12">
        <v>17</v>
      </c>
      <c r="BR22" s="12">
        <v>2</v>
      </c>
      <c r="BS22" s="12">
        <v>16</v>
      </c>
      <c r="BT22" s="12">
        <v>2</v>
      </c>
      <c r="BU22" s="12">
        <v>9</v>
      </c>
      <c r="BV22" s="12">
        <v>2</v>
      </c>
      <c r="BW22" s="12">
        <v>9</v>
      </c>
      <c r="BX22" s="12">
        <v>1</v>
      </c>
      <c r="BY22" s="12">
        <v>8</v>
      </c>
      <c r="BZ22" s="12">
        <v>0</v>
      </c>
      <c r="CA22" s="12">
        <v>7</v>
      </c>
      <c r="CB22" s="12">
        <v>3</v>
      </c>
      <c r="CC22" s="12">
        <v>23</v>
      </c>
      <c r="CD22" s="12">
        <v>3</v>
      </c>
      <c r="CE22" s="12">
        <v>25</v>
      </c>
      <c r="CF22" s="12">
        <v>5</v>
      </c>
      <c r="CG22" s="12">
        <v>21</v>
      </c>
      <c r="CH22" s="12">
        <v>3</v>
      </c>
      <c r="CI22" s="12">
        <v>12</v>
      </c>
      <c r="CJ22" s="12">
        <v>2</v>
      </c>
      <c r="CK22" s="12">
        <v>9</v>
      </c>
      <c r="CL22" s="12">
        <v>1</v>
      </c>
      <c r="CM22" s="12">
        <v>13</v>
      </c>
      <c r="CN22" s="12">
        <v>2</v>
      </c>
      <c r="CO22" s="12">
        <v>10</v>
      </c>
      <c r="CP22" s="12">
        <v>1</v>
      </c>
      <c r="CQ22" s="12">
        <v>11</v>
      </c>
      <c r="CR22" s="12">
        <v>2</v>
      </c>
      <c r="CS22" s="13">
        <v>14</v>
      </c>
    </row>
    <row r="23" spans="1:97" x14ac:dyDescent="0.2">
      <c r="A23" s="14">
        <v>111</v>
      </c>
      <c r="B23" s="15">
        <v>80</v>
      </c>
      <c r="C23" s="15">
        <v>80</v>
      </c>
      <c r="D23" s="15">
        <v>80</v>
      </c>
      <c r="E23" s="15">
        <v>80</v>
      </c>
      <c r="F23" s="15">
        <v>80</v>
      </c>
      <c r="G23" s="15">
        <v>80</v>
      </c>
      <c r="H23" s="15">
        <v>40</v>
      </c>
      <c r="I23" s="15">
        <v>40</v>
      </c>
      <c r="J23" s="15">
        <v>40</v>
      </c>
      <c r="K23" s="15">
        <v>40</v>
      </c>
      <c r="L23" s="15">
        <v>41</v>
      </c>
      <c r="M23" s="15">
        <v>41</v>
      </c>
      <c r="N23" s="15">
        <v>40</v>
      </c>
      <c r="O23" s="15">
        <v>40</v>
      </c>
      <c r="P23" s="15">
        <v>39</v>
      </c>
      <c r="Q23" s="15">
        <v>39</v>
      </c>
      <c r="R23" s="15">
        <v>40</v>
      </c>
      <c r="S23" s="15">
        <v>40</v>
      </c>
      <c r="T23" s="15">
        <v>41</v>
      </c>
      <c r="U23" s="15">
        <v>41</v>
      </c>
      <c r="V23" s="15">
        <v>39</v>
      </c>
      <c r="W23" s="15">
        <v>39</v>
      </c>
      <c r="X23" s="15">
        <v>21</v>
      </c>
      <c r="Y23" s="15">
        <v>21</v>
      </c>
      <c r="Z23" s="15">
        <v>19</v>
      </c>
      <c r="AA23" s="15">
        <v>19</v>
      </c>
      <c r="AB23" s="15">
        <v>20</v>
      </c>
      <c r="AC23" s="15">
        <v>20</v>
      </c>
      <c r="AD23" s="15">
        <v>20</v>
      </c>
      <c r="AE23" s="15">
        <v>20</v>
      </c>
      <c r="AF23" s="15">
        <v>42</v>
      </c>
      <c r="AG23" s="15">
        <v>42</v>
      </c>
      <c r="AH23" s="15">
        <v>42</v>
      </c>
      <c r="AI23" s="15">
        <v>42</v>
      </c>
      <c r="AJ23" s="15">
        <v>38</v>
      </c>
      <c r="AK23" s="15">
        <v>38</v>
      </c>
      <c r="AL23" s="15">
        <v>38</v>
      </c>
      <c r="AM23" s="15">
        <v>38</v>
      </c>
      <c r="AN23" s="15">
        <v>24</v>
      </c>
      <c r="AO23" s="15">
        <v>24</v>
      </c>
      <c r="AP23" s="15">
        <v>18</v>
      </c>
      <c r="AQ23" s="15">
        <v>18</v>
      </c>
      <c r="AR23" s="15">
        <v>16</v>
      </c>
      <c r="AS23" s="15">
        <v>16</v>
      </c>
      <c r="AT23" s="15">
        <v>22</v>
      </c>
      <c r="AU23" s="15">
        <v>22</v>
      </c>
      <c r="AV23" s="15">
        <v>21</v>
      </c>
      <c r="AW23" s="15">
        <v>21</v>
      </c>
      <c r="AX23" s="15">
        <v>20</v>
      </c>
      <c r="AY23" s="15">
        <v>20</v>
      </c>
      <c r="AZ23" s="15">
        <v>21</v>
      </c>
      <c r="BA23" s="15">
        <v>21</v>
      </c>
      <c r="BB23" s="15">
        <v>18</v>
      </c>
      <c r="BC23" s="15">
        <v>18</v>
      </c>
      <c r="BD23" s="15">
        <v>21</v>
      </c>
      <c r="BE23" s="15">
        <v>21</v>
      </c>
      <c r="BF23" s="15">
        <v>21</v>
      </c>
      <c r="BG23" s="15">
        <v>21</v>
      </c>
      <c r="BH23" s="15">
        <v>10</v>
      </c>
      <c r="BI23" s="15">
        <v>10</v>
      </c>
      <c r="BJ23" s="15">
        <v>8</v>
      </c>
      <c r="BK23" s="15">
        <v>8</v>
      </c>
      <c r="BL23" s="15">
        <v>11</v>
      </c>
      <c r="BM23" s="15">
        <v>11</v>
      </c>
      <c r="BN23" s="15">
        <v>13</v>
      </c>
      <c r="BO23" s="15">
        <v>13</v>
      </c>
      <c r="BP23" s="15">
        <v>20</v>
      </c>
      <c r="BQ23" s="15">
        <v>20</v>
      </c>
      <c r="BR23" s="15">
        <v>18</v>
      </c>
      <c r="BS23" s="15">
        <v>18</v>
      </c>
      <c r="BT23" s="15">
        <v>11</v>
      </c>
      <c r="BU23" s="15">
        <v>11</v>
      </c>
      <c r="BV23" s="15">
        <v>11</v>
      </c>
      <c r="BW23" s="15">
        <v>11</v>
      </c>
      <c r="BX23" s="15">
        <v>9</v>
      </c>
      <c r="BY23" s="15">
        <v>9</v>
      </c>
      <c r="BZ23" s="15">
        <v>7</v>
      </c>
      <c r="CA23" s="15">
        <v>7</v>
      </c>
      <c r="CB23" s="15">
        <v>26</v>
      </c>
      <c r="CC23" s="15">
        <v>26</v>
      </c>
      <c r="CD23" s="15">
        <v>28</v>
      </c>
      <c r="CE23" s="15">
        <v>28</v>
      </c>
      <c r="CF23" s="15">
        <v>26</v>
      </c>
      <c r="CG23" s="15">
        <v>26</v>
      </c>
      <c r="CH23" s="15">
        <v>15</v>
      </c>
      <c r="CI23" s="15">
        <v>15</v>
      </c>
      <c r="CJ23" s="15">
        <v>11</v>
      </c>
      <c r="CK23" s="15">
        <v>11</v>
      </c>
      <c r="CL23" s="15">
        <v>14</v>
      </c>
      <c r="CM23" s="15">
        <v>14</v>
      </c>
      <c r="CN23" s="15">
        <v>12</v>
      </c>
      <c r="CO23" s="15">
        <v>12</v>
      </c>
      <c r="CP23" s="15">
        <v>12</v>
      </c>
      <c r="CQ23" s="15">
        <v>12</v>
      </c>
      <c r="CR23" s="15">
        <v>16</v>
      </c>
      <c r="CS23" s="16">
        <v>16</v>
      </c>
    </row>
    <row r="24" spans="1:97" x14ac:dyDescent="0.2">
      <c r="A24" s="11">
        <v>112</v>
      </c>
      <c r="B24" s="12">
        <v>53</v>
      </c>
      <c r="C24" s="12">
        <v>24</v>
      </c>
      <c r="D24" s="12">
        <v>4</v>
      </c>
      <c r="E24" s="12">
        <v>76</v>
      </c>
      <c r="F24" s="12">
        <v>23</v>
      </c>
      <c r="G24" s="12">
        <v>57</v>
      </c>
      <c r="H24" s="12">
        <v>10</v>
      </c>
      <c r="I24" s="12">
        <v>30</v>
      </c>
      <c r="J24" s="12">
        <v>13</v>
      </c>
      <c r="K24" s="12">
        <v>27</v>
      </c>
      <c r="L24" s="12">
        <v>32</v>
      </c>
      <c r="M24" s="12">
        <v>8</v>
      </c>
      <c r="N24" s="12">
        <v>2</v>
      </c>
      <c r="O24" s="12">
        <v>38</v>
      </c>
      <c r="P24" s="12">
        <v>21</v>
      </c>
      <c r="Q24" s="12">
        <v>16</v>
      </c>
      <c r="R24" s="12">
        <v>2</v>
      </c>
      <c r="S24" s="12">
        <v>38</v>
      </c>
      <c r="T24" s="12">
        <v>8</v>
      </c>
      <c r="U24" s="12">
        <v>33</v>
      </c>
      <c r="V24" s="12">
        <v>15</v>
      </c>
      <c r="W24" s="12">
        <v>24</v>
      </c>
      <c r="X24" s="12">
        <v>5</v>
      </c>
      <c r="Y24" s="12">
        <v>16</v>
      </c>
      <c r="Z24" s="12">
        <v>8</v>
      </c>
      <c r="AA24" s="12">
        <v>11</v>
      </c>
      <c r="AB24" s="12">
        <v>3</v>
      </c>
      <c r="AC24" s="12">
        <v>17</v>
      </c>
      <c r="AD24" s="12">
        <v>7</v>
      </c>
      <c r="AE24" s="12">
        <v>13</v>
      </c>
      <c r="AF24" s="12">
        <v>31</v>
      </c>
      <c r="AG24" s="12">
        <v>14</v>
      </c>
      <c r="AH24" s="12">
        <v>15</v>
      </c>
      <c r="AI24" s="12">
        <v>33</v>
      </c>
      <c r="AJ24" s="12">
        <v>22</v>
      </c>
      <c r="AK24" s="12">
        <v>10</v>
      </c>
      <c r="AL24" s="12">
        <v>8</v>
      </c>
      <c r="AM24" s="12">
        <v>24</v>
      </c>
      <c r="AN24" s="12">
        <v>5</v>
      </c>
      <c r="AO24" s="12">
        <v>19</v>
      </c>
      <c r="AP24" s="12">
        <v>10</v>
      </c>
      <c r="AQ24" s="12">
        <v>14</v>
      </c>
      <c r="AR24" s="12">
        <v>5</v>
      </c>
      <c r="AS24" s="12">
        <v>11</v>
      </c>
      <c r="AT24" s="12">
        <v>3</v>
      </c>
      <c r="AU24" s="12">
        <v>13</v>
      </c>
      <c r="AV24" s="12">
        <v>20</v>
      </c>
      <c r="AW24" s="12">
        <v>5</v>
      </c>
      <c r="AX24" s="12">
        <v>12</v>
      </c>
      <c r="AY24" s="12">
        <v>3</v>
      </c>
      <c r="AZ24" s="12">
        <v>11</v>
      </c>
      <c r="BA24" s="12">
        <v>9</v>
      </c>
      <c r="BB24" s="12">
        <v>10</v>
      </c>
      <c r="BC24" s="12">
        <v>7</v>
      </c>
      <c r="BD24" s="12">
        <v>5</v>
      </c>
      <c r="BE24" s="12">
        <v>21</v>
      </c>
      <c r="BF24" s="12">
        <v>10</v>
      </c>
      <c r="BG24" s="12">
        <v>12</v>
      </c>
      <c r="BH24" s="12">
        <v>4</v>
      </c>
      <c r="BI24" s="12">
        <v>9</v>
      </c>
      <c r="BJ24" s="12">
        <v>6</v>
      </c>
      <c r="BK24" s="12">
        <v>5</v>
      </c>
      <c r="BL24" s="12">
        <v>1</v>
      </c>
      <c r="BM24" s="12">
        <v>12</v>
      </c>
      <c r="BN24" s="12">
        <v>4</v>
      </c>
      <c r="BO24" s="12">
        <v>7</v>
      </c>
      <c r="BP24" s="12">
        <v>3</v>
      </c>
      <c r="BQ24" s="12">
        <v>12</v>
      </c>
      <c r="BR24" s="12">
        <v>5</v>
      </c>
      <c r="BS24" s="12">
        <v>12</v>
      </c>
      <c r="BT24" s="12">
        <v>1</v>
      </c>
      <c r="BU24" s="12">
        <v>7</v>
      </c>
      <c r="BV24" s="12">
        <v>2</v>
      </c>
      <c r="BW24" s="12">
        <v>6</v>
      </c>
      <c r="BX24" s="12">
        <v>2</v>
      </c>
      <c r="BY24" s="12">
        <v>5</v>
      </c>
      <c r="BZ24" s="12">
        <v>3</v>
      </c>
      <c r="CA24" s="12">
        <v>6</v>
      </c>
      <c r="CB24" s="12">
        <v>7</v>
      </c>
      <c r="CC24" s="12">
        <v>19</v>
      </c>
      <c r="CD24" s="12">
        <v>7</v>
      </c>
      <c r="CE24" s="12">
        <v>21</v>
      </c>
      <c r="CF24" s="12">
        <v>9</v>
      </c>
      <c r="CG24" s="12">
        <v>17</v>
      </c>
      <c r="CH24" s="12">
        <v>4</v>
      </c>
      <c r="CI24" s="12">
        <v>11</v>
      </c>
      <c r="CJ24" s="12">
        <v>5</v>
      </c>
      <c r="CK24" s="12">
        <v>6</v>
      </c>
      <c r="CL24" s="12">
        <v>3</v>
      </c>
      <c r="CM24" s="12">
        <v>11</v>
      </c>
      <c r="CN24" s="12">
        <v>4</v>
      </c>
      <c r="CO24" s="12">
        <v>8</v>
      </c>
      <c r="CP24" s="12">
        <v>1</v>
      </c>
      <c r="CQ24" s="12">
        <v>11</v>
      </c>
      <c r="CR24" s="12">
        <v>6</v>
      </c>
      <c r="CS24" s="13">
        <v>10</v>
      </c>
    </row>
    <row r="25" spans="1:97" x14ac:dyDescent="0.2">
      <c r="A25" s="14">
        <v>112</v>
      </c>
      <c r="B25" s="15">
        <v>80</v>
      </c>
      <c r="C25" s="15">
        <v>80</v>
      </c>
      <c r="D25" s="15">
        <v>80</v>
      </c>
      <c r="E25" s="15">
        <v>80</v>
      </c>
      <c r="F25" s="15">
        <v>80</v>
      </c>
      <c r="G25" s="15">
        <v>80</v>
      </c>
      <c r="H25" s="15">
        <v>40</v>
      </c>
      <c r="I25" s="15">
        <v>40</v>
      </c>
      <c r="J25" s="15">
        <v>40</v>
      </c>
      <c r="K25" s="15">
        <v>40</v>
      </c>
      <c r="L25" s="15">
        <v>41</v>
      </c>
      <c r="M25" s="15">
        <v>41</v>
      </c>
      <c r="N25" s="15">
        <v>40</v>
      </c>
      <c r="O25" s="15">
        <v>40</v>
      </c>
      <c r="P25" s="15">
        <v>39</v>
      </c>
      <c r="Q25" s="15">
        <v>39</v>
      </c>
      <c r="R25" s="15">
        <v>40</v>
      </c>
      <c r="S25" s="15">
        <v>40</v>
      </c>
      <c r="T25" s="15">
        <v>41</v>
      </c>
      <c r="U25" s="15">
        <v>41</v>
      </c>
      <c r="V25" s="15">
        <v>39</v>
      </c>
      <c r="W25" s="15">
        <v>39</v>
      </c>
      <c r="X25" s="15">
        <v>21</v>
      </c>
      <c r="Y25" s="15">
        <v>21</v>
      </c>
      <c r="Z25" s="15">
        <v>19</v>
      </c>
      <c r="AA25" s="15">
        <v>19</v>
      </c>
      <c r="AB25" s="15">
        <v>20</v>
      </c>
      <c r="AC25" s="15">
        <v>20</v>
      </c>
      <c r="AD25" s="15">
        <v>20</v>
      </c>
      <c r="AE25" s="15">
        <v>20</v>
      </c>
      <c r="AF25" s="15">
        <v>48</v>
      </c>
      <c r="AG25" s="15">
        <v>48</v>
      </c>
      <c r="AH25" s="15">
        <v>48</v>
      </c>
      <c r="AI25" s="15">
        <v>48</v>
      </c>
      <c r="AJ25" s="15">
        <v>32</v>
      </c>
      <c r="AK25" s="15">
        <v>32</v>
      </c>
      <c r="AL25" s="15">
        <v>32</v>
      </c>
      <c r="AM25" s="15">
        <v>32</v>
      </c>
      <c r="AN25" s="15">
        <v>24</v>
      </c>
      <c r="AO25" s="15">
        <v>24</v>
      </c>
      <c r="AP25" s="15">
        <v>24</v>
      </c>
      <c r="AQ25" s="15">
        <v>24</v>
      </c>
      <c r="AR25" s="15">
        <v>16</v>
      </c>
      <c r="AS25" s="15">
        <v>16</v>
      </c>
      <c r="AT25" s="15">
        <v>16</v>
      </c>
      <c r="AU25" s="15">
        <v>16</v>
      </c>
      <c r="AV25" s="15">
        <v>26</v>
      </c>
      <c r="AW25" s="15">
        <v>26</v>
      </c>
      <c r="AX25" s="15">
        <v>15</v>
      </c>
      <c r="AY25" s="15">
        <v>15</v>
      </c>
      <c r="AZ25" s="15">
        <v>22</v>
      </c>
      <c r="BA25" s="15">
        <v>22</v>
      </c>
      <c r="BB25" s="15">
        <v>17</v>
      </c>
      <c r="BC25" s="15">
        <v>17</v>
      </c>
      <c r="BD25" s="15">
        <v>26</v>
      </c>
      <c r="BE25" s="15">
        <v>26</v>
      </c>
      <c r="BF25" s="15">
        <v>22</v>
      </c>
      <c r="BG25" s="15">
        <v>22</v>
      </c>
      <c r="BH25" s="15">
        <v>13</v>
      </c>
      <c r="BI25" s="15">
        <v>13</v>
      </c>
      <c r="BJ25" s="15">
        <v>11</v>
      </c>
      <c r="BK25" s="15">
        <v>11</v>
      </c>
      <c r="BL25" s="15">
        <v>13</v>
      </c>
      <c r="BM25" s="15">
        <v>13</v>
      </c>
      <c r="BN25" s="15">
        <v>11</v>
      </c>
      <c r="BO25" s="15">
        <v>11</v>
      </c>
      <c r="BP25" s="15">
        <v>15</v>
      </c>
      <c r="BQ25" s="15">
        <v>15</v>
      </c>
      <c r="BR25" s="15">
        <v>17</v>
      </c>
      <c r="BS25" s="15">
        <v>17</v>
      </c>
      <c r="BT25" s="15">
        <v>8</v>
      </c>
      <c r="BU25" s="15">
        <v>8</v>
      </c>
      <c r="BV25" s="15">
        <v>8</v>
      </c>
      <c r="BW25" s="15">
        <v>8</v>
      </c>
      <c r="BX25" s="15">
        <v>7</v>
      </c>
      <c r="BY25" s="15">
        <v>7</v>
      </c>
      <c r="BZ25" s="15">
        <v>9</v>
      </c>
      <c r="CA25" s="15">
        <v>9</v>
      </c>
      <c r="CB25" s="15">
        <v>26</v>
      </c>
      <c r="CC25" s="15">
        <v>26</v>
      </c>
      <c r="CD25" s="15">
        <v>28</v>
      </c>
      <c r="CE25" s="15">
        <v>28</v>
      </c>
      <c r="CF25" s="15">
        <v>26</v>
      </c>
      <c r="CG25" s="15">
        <v>26</v>
      </c>
      <c r="CH25" s="15">
        <v>15</v>
      </c>
      <c r="CI25" s="15">
        <v>15</v>
      </c>
      <c r="CJ25" s="15">
        <v>11</v>
      </c>
      <c r="CK25" s="15">
        <v>11</v>
      </c>
      <c r="CL25" s="15">
        <v>14</v>
      </c>
      <c r="CM25" s="15">
        <v>14</v>
      </c>
      <c r="CN25" s="15">
        <v>12</v>
      </c>
      <c r="CO25" s="15">
        <v>12</v>
      </c>
      <c r="CP25" s="15">
        <v>12</v>
      </c>
      <c r="CQ25" s="15">
        <v>12</v>
      </c>
      <c r="CR25" s="15">
        <v>16</v>
      </c>
      <c r="CS25" s="16">
        <v>16</v>
      </c>
    </row>
    <row r="26" spans="1:97" x14ac:dyDescent="0.2">
      <c r="A26" s="11">
        <v>113</v>
      </c>
      <c r="B26" s="12">
        <v>16</v>
      </c>
      <c r="C26" s="12">
        <v>63</v>
      </c>
      <c r="D26" s="12">
        <v>0</v>
      </c>
      <c r="E26" s="12">
        <v>80</v>
      </c>
      <c r="F26" s="12">
        <v>1</v>
      </c>
      <c r="G26" s="12">
        <v>79</v>
      </c>
      <c r="H26" s="12">
        <v>0</v>
      </c>
      <c r="I26" s="12">
        <v>40</v>
      </c>
      <c r="J26" s="12">
        <v>1</v>
      </c>
      <c r="K26" s="12">
        <v>39</v>
      </c>
      <c r="L26" s="12">
        <v>13</v>
      </c>
      <c r="M26" s="12">
        <v>27</v>
      </c>
      <c r="N26" s="12">
        <v>0</v>
      </c>
      <c r="O26" s="12">
        <v>40</v>
      </c>
      <c r="P26" s="12">
        <v>3</v>
      </c>
      <c r="Q26" s="12">
        <v>36</v>
      </c>
      <c r="R26" s="12">
        <v>0</v>
      </c>
      <c r="S26" s="12">
        <v>40</v>
      </c>
      <c r="T26" s="12">
        <v>1</v>
      </c>
      <c r="U26" s="12">
        <v>40</v>
      </c>
      <c r="V26" s="12">
        <v>0</v>
      </c>
      <c r="W26" s="12">
        <v>39</v>
      </c>
      <c r="X26" s="12">
        <v>1</v>
      </c>
      <c r="Y26" s="12">
        <v>20</v>
      </c>
      <c r="Z26" s="12">
        <v>0</v>
      </c>
      <c r="AA26" s="12">
        <v>19</v>
      </c>
      <c r="AB26" s="12">
        <v>0</v>
      </c>
      <c r="AC26" s="12">
        <v>20</v>
      </c>
      <c r="AD26" s="12">
        <v>0</v>
      </c>
      <c r="AE26" s="12">
        <v>20</v>
      </c>
      <c r="AF26" s="12">
        <v>4</v>
      </c>
      <c r="AG26" s="12">
        <v>39</v>
      </c>
      <c r="AH26" s="12">
        <v>0</v>
      </c>
      <c r="AI26" s="12">
        <v>44</v>
      </c>
      <c r="AJ26" s="12">
        <v>12</v>
      </c>
      <c r="AK26" s="12">
        <v>24</v>
      </c>
      <c r="AL26" s="12">
        <v>1</v>
      </c>
      <c r="AM26" s="12">
        <v>35</v>
      </c>
      <c r="AN26" s="12">
        <v>0</v>
      </c>
      <c r="AO26" s="12">
        <v>24</v>
      </c>
      <c r="AP26" s="12">
        <v>0</v>
      </c>
      <c r="AQ26" s="12">
        <v>20</v>
      </c>
      <c r="AR26" s="12">
        <v>0</v>
      </c>
      <c r="AS26" s="12">
        <v>16</v>
      </c>
      <c r="AT26" s="12">
        <v>1</v>
      </c>
      <c r="AU26" s="12">
        <v>19</v>
      </c>
      <c r="AV26" s="12">
        <v>3</v>
      </c>
      <c r="AW26" s="12">
        <v>17</v>
      </c>
      <c r="AX26" s="12">
        <v>10</v>
      </c>
      <c r="AY26" s="12">
        <v>10</v>
      </c>
      <c r="AZ26" s="12">
        <v>1</v>
      </c>
      <c r="BA26" s="12">
        <v>22</v>
      </c>
      <c r="BB26" s="12">
        <v>2</v>
      </c>
      <c r="BC26" s="12">
        <v>14</v>
      </c>
      <c r="BD26" s="12">
        <v>0</v>
      </c>
      <c r="BE26" s="12">
        <v>21</v>
      </c>
      <c r="BF26" s="12">
        <v>0</v>
      </c>
      <c r="BG26" s="12">
        <v>23</v>
      </c>
      <c r="BH26" s="12">
        <v>0</v>
      </c>
      <c r="BI26" s="12">
        <v>10</v>
      </c>
      <c r="BJ26" s="12">
        <v>0</v>
      </c>
      <c r="BK26" s="12">
        <v>10</v>
      </c>
      <c r="BL26" s="12">
        <v>0</v>
      </c>
      <c r="BM26" s="12">
        <v>11</v>
      </c>
      <c r="BN26" s="12">
        <v>0</v>
      </c>
      <c r="BO26" s="12">
        <v>13</v>
      </c>
      <c r="BP26" s="12">
        <v>1</v>
      </c>
      <c r="BQ26" s="12">
        <v>19</v>
      </c>
      <c r="BR26" s="12">
        <v>0</v>
      </c>
      <c r="BS26" s="12">
        <v>16</v>
      </c>
      <c r="BT26" s="12">
        <v>1</v>
      </c>
      <c r="BU26" s="12">
        <v>10</v>
      </c>
      <c r="BV26" s="12">
        <v>0</v>
      </c>
      <c r="BW26" s="12">
        <v>9</v>
      </c>
      <c r="BX26" s="12">
        <v>0</v>
      </c>
      <c r="BY26" s="12">
        <v>9</v>
      </c>
      <c r="BZ26" s="12">
        <v>0</v>
      </c>
      <c r="CA26" s="12">
        <v>7</v>
      </c>
      <c r="CB26" s="12">
        <v>0</v>
      </c>
      <c r="CC26" s="12">
        <v>26</v>
      </c>
      <c r="CD26" s="12">
        <v>0</v>
      </c>
      <c r="CE26" s="12">
        <v>28</v>
      </c>
      <c r="CF26" s="12">
        <v>1</v>
      </c>
      <c r="CG26" s="12">
        <v>25</v>
      </c>
      <c r="CH26" s="12">
        <v>1</v>
      </c>
      <c r="CI26" s="12">
        <v>14</v>
      </c>
      <c r="CJ26" s="12">
        <v>0</v>
      </c>
      <c r="CK26" s="12">
        <v>11</v>
      </c>
      <c r="CL26" s="12">
        <v>0</v>
      </c>
      <c r="CM26" s="12">
        <v>14</v>
      </c>
      <c r="CN26" s="12">
        <v>0</v>
      </c>
      <c r="CO26" s="12">
        <v>12</v>
      </c>
      <c r="CP26" s="12">
        <v>0</v>
      </c>
      <c r="CQ26" s="12">
        <v>12</v>
      </c>
      <c r="CR26" s="12">
        <v>0</v>
      </c>
      <c r="CS26" s="13">
        <v>16</v>
      </c>
    </row>
    <row r="27" spans="1:97" x14ac:dyDescent="0.2">
      <c r="A27" s="14">
        <v>113</v>
      </c>
      <c r="B27" s="15">
        <v>80</v>
      </c>
      <c r="C27" s="15">
        <v>80</v>
      </c>
      <c r="D27" s="15">
        <v>80</v>
      </c>
      <c r="E27" s="15">
        <v>80</v>
      </c>
      <c r="F27" s="15">
        <v>80</v>
      </c>
      <c r="G27" s="15">
        <v>80</v>
      </c>
      <c r="H27" s="15">
        <v>40</v>
      </c>
      <c r="I27" s="15">
        <v>40</v>
      </c>
      <c r="J27" s="15">
        <v>40</v>
      </c>
      <c r="K27" s="15">
        <v>40</v>
      </c>
      <c r="L27" s="15">
        <v>41</v>
      </c>
      <c r="M27" s="15">
        <v>41</v>
      </c>
      <c r="N27" s="15">
        <v>40</v>
      </c>
      <c r="O27" s="15">
        <v>40</v>
      </c>
      <c r="P27" s="15">
        <v>39</v>
      </c>
      <c r="Q27" s="15">
        <v>39</v>
      </c>
      <c r="R27" s="15">
        <v>40</v>
      </c>
      <c r="S27" s="15">
        <v>40</v>
      </c>
      <c r="T27" s="15">
        <v>41</v>
      </c>
      <c r="U27" s="15">
        <v>41</v>
      </c>
      <c r="V27" s="15">
        <v>39</v>
      </c>
      <c r="W27" s="15">
        <v>39</v>
      </c>
      <c r="X27" s="15">
        <v>21</v>
      </c>
      <c r="Y27" s="15">
        <v>21</v>
      </c>
      <c r="Z27" s="15">
        <v>19</v>
      </c>
      <c r="AA27" s="15">
        <v>19</v>
      </c>
      <c r="AB27" s="15">
        <v>20</v>
      </c>
      <c r="AC27" s="15">
        <v>20</v>
      </c>
      <c r="AD27" s="15">
        <v>20</v>
      </c>
      <c r="AE27" s="15">
        <v>20</v>
      </c>
      <c r="AF27" s="15">
        <v>44</v>
      </c>
      <c r="AG27" s="15">
        <v>44</v>
      </c>
      <c r="AH27" s="15">
        <v>44</v>
      </c>
      <c r="AI27" s="15">
        <v>44</v>
      </c>
      <c r="AJ27" s="15">
        <v>36</v>
      </c>
      <c r="AK27" s="15">
        <v>36</v>
      </c>
      <c r="AL27" s="15">
        <v>36</v>
      </c>
      <c r="AM27" s="15">
        <v>36</v>
      </c>
      <c r="AN27" s="15">
        <v>24</v>
      </c>
      <c r="AO27" s="15">
        <v>24</v>
      </c>
      <c r="AP27" s="15">
        <v>20</v>
      </c>
      <c r="AQ27" s="15">
        <v>20</v>
      </c>
      <c r="AR27" s="15">
        <v>16</v>
      </c>
      <c r="AS27" s="15">
        <v>16</v>
      </c>
      <c r="AT27" s="15">
        <v>20</v>
      </c>
      <c r="AU27" s="15">
        <v>20</v>
      </c>
      <c r="AV27" s="15">
        <v>21</v>
      </c>
      <c r="AW27" s="15">
        <v>21</v>
      </c>
      <c r="AX27" s="15">
        <v>20</v>
      </c>
      <c r="AY27" s="15">
        <v>20</v>
      </c>
      <c r="AZ27" s="15">
        <v>23</v>
      </c>
      <c r="BA27" s="15">
        <v>23</v>
      </c>
      <c r="BB27" s="15">
        <v>16</v>
      </c>
      <c r="BC27" s="15">
        <v>16</v>
      </c>
      <c r="BD27" s="15">
        <v>21</v>
      </c>
      <c r="BE27" s="15">
        <v>21</v>
      </c>
      <c r="BF27" s="15">
        <v>23</v>
      </c>
      <c r="BG27" s="15">
        <v>23</v>
      </c>
      <c r="BH27" s="15">
        <v>10</v>
      </c>
      <c r="BI27" s="15">
        <v>10</v>
      </c>
      <c r="BJ27" s="15">
        <v>10</v>
      </c>
      <c r="BK27" s="15">
        <v>10</v>
      </c>
      <c r="BL27" s="15">
        <v>11</v>
      </c>
      <c r="BM27" s="15">
        <v>11</v>
      </c>
      <c r="BN27" s="15">
        <v>13</v>
      </c>
      <c r="BO27" s="15">
        <v>13</v>
      </c>
      <c r="BP27" s="15">
        <v>20</v>
      </c>
      <c r="BQ27" s="15">
        <v>20</v>
      </c>
      <c r="BR27" s="15">
        <v>16</v>
      </c>
      <c r="BS27" s="15">
        <v>16</v>
      </c>
      <c r="BT27" s="15">
        <v>11</v>
      </c>
      <c r="BU27" s="15">
        <v>11</v>
      </c>
      <c r="BV27" s="15">
        <v>9</v>
      </c>
      <c r="BW27" s="15">
        <v>9</v>
      </c>
      <c r="BX27" s="15">
        <v>9</v>
      </c>
      <c r="BY27" s="15">
        <v>9</v>
      </c>
      <c r="BZ27" s="15">
        <v>7</v>
      </c>
      <c r="CA27" s="15">
        <v>7</v>
      </c>
      <c r="CB27" s="15">
        <v>26</v>
      </c>
      <c r="CC27" s="15">
        <v>26</v>
      </c>
      <c r="CD27" s="15">
        <v>28</v>
      </c>
      <c r="CE27" s="15">
        <v>28</v>
      </c>
      <c r="CF27" s="15">
        <v>26</v>
      </c>
      <c r="CG27" s="15">
        <v>26</v>
      </c>
      <c r="CH27" s="15">
        <v>15</v>
      </c>
      <c r="CI27" s="15">
        <v>15</v>
      </c>
      <c r="CJ27" s="15">
        <v>11</v>
      </c>
      <c r="CK27" s="15">
        <v>11</v>
      </c>
      <c r="CL27" s="15">
        <v>14</v>
      </c>
      <c r="CM27" s="15">
        <v>14</v>
      </c>
      <c r="CN27" s="15">
        <v>12</v>
      </c>
      <c r="CO27" s="15">
        <v>12</v>
      </c>
      <c r="CP27" s="15">
        <v>12</v>
      </c>
      <c r="CQ27" s="15">
        <v>12</v>
      </c>
      <c r="CR27" s="15">
        <v>16</v>
      </c>
      <c r="CS27" s="16">
        <v>16</v>
      </c>
    </row>
    <row r="28" spans="1:97" x14ac:dyDescent="0.2">
      <c r="A28" s="11">
        <v>114</v>
      </c>
      <c r="B28" s="12">
        <v>28</v>
      </c>
      <c r="C28" s="12">
        <v>51</v>
      </c>
      <c r="D28" s="12">
        <v>2</v>
      </c>
      <c r="E28" s="12">
        <v>74</v>
      </c>
      <c r="F28" s="12">
        <v>14</v>
      </c>
      <c r="G28" s="12">
        <v>65</v>
      </c>
      <c r="H28" s="12">
        <v>4</v>
      </c>
      <c r="I28" s="12">
        <v>35</v>
      </c>
      <c r="J28" s="12">
        <v>10</v>
      </c>
      <c r="K28" s="12">
        <v>30</v>
      </c>
      <c r="L28" s="12">
        <v>20</v>
      </c>
      <c r="M28" s="12">
        <v>21</v>
      </c>
      <c r="N28" s="12">
        <v>0</v>
      </c>
      <c r="O28" s="12">
        <v>38</v>
      </c>
      <c r="P28" s="12">
        <v>8</v>
      </c>
      <c r="Q28" s="12">
        <v>30</v>
      </c>
      <c r="R28" s="12">
        <v>2</v>
      </c>
      <c r="S28" s="12">
        <v>36</v>
      </c>
      <c r="T28" s="12">
        <v>8</v>
      </c>
      <c r="U28" s="12">
        <v>33</v>
      </c>
      <c r="V28" s="12">
        <v>6</v>
      </c>
      <c r="W28" s="12">
        <v>32</v>
      </c>
      <c r="X28" s="12">
        <v>7</v>
      </c>
      <c r="Y28" s="12">
        <v>14</v>
      </c>
      <c r="Z28" s="12">
        <v>3</v>
      </c>
      <c r="AA28" s="12">
        <v>16</v>
      </c>
      <c r="AB28" s="12">
        <v>1</v>
      </c>
      <c r="AC28" s="12">
        <v>19</v>
      </c>
      <c r="AD28" s="12">
        <v>3</v>
      </c>
      <c r="AE28" s="12">
        <v>16</v>
      </c>
      <c r="AF28" s="12">
        <v>15</v>
      </c>
      <c r="AG28" s="12">
        <v>27</v>
      </c>
      <c r="AH28" s="12">
        <v>6</v>
      </c>
      <c r="AI28" s="12">
        <v>36</v>
      </c>
      <c r="AJ28" s="12">
        <v>13</v>
      </c>
      <c r="AK28" s="12">
        <v>24</v>
      </c>
      <c r="AL28" s="12">
        <v>8</v>
      </c>
      <c r="AM28" s="12">
        <v>29</v>
      </c>
      <c r="AN28" s="12">
        <v>2</v>
      </c>
      <c r="AO28" s="12">
        <v>17</v>
      </c>
      <c r="AP28" s="12">
        <v>4</v>
      </c>
      <c r="AQ28" s="12">
        <v>19</v>
      </c>
      <c r="AR28" s="12">
        <v>2</v>
      </c>
      <c r="AS28" s="12">
        <v>18</v>
      </c>
      <c r="AT28" s="12">
        <v>6</v>
      </c>
      <c r="AU28" s="12">
        <v>11</v>
      </c>
      <c r="AV28" s="12">
        <v>11</v>
      </c>
      <c r="AW28" s="12">
        <v>11</v>
      </c>
      <c r="AX28" s="12">
        <v>9</v>
      </c>
      <c r="AY28" s="12">
        <v>10</v>
      </c>
      <c r="AZ28" s="12">
        <v>4</v>
      </c>
      <c r="BA28" s="12">
        <v>16</v>
      </c>
      <c r="BB28" s="12">
        <v>4</v>
      </c>
      <c r="BC28" s="12">
        <v>14</v>
      </c>
      <c r="BD28" s="12">
        <v>4</v>
      </c>
      <c r="BE28" s="12">
        <v>18</v>
      </c>
      <c r="BF28" s="12">
        <v>2</v>
      </c>
      <c r="BG28" s="12">
        <v>18</v>
      </c>
      <c r="BH28" s="12">
        <v>3</v>
      </c>
      <c r="BI28" s="12">
        <v>9</v>
      </c>
      <c r="BJ28" s="12">
        <v>1</v>
      </c>
      <c r="BK28" s="12">
        <v>10</v>
      </c>
      <c r="BL28" s="12">
        <v>1</v>
      </c>
      <c r="BM28" s="12">
        <v>9</v>
      </c>
      <c r="BN28" s="12">
        <v>1</v>
      </c>
      <c r="BO28" s="12">
        <v>8</v>
      </c>
      <c r="BP28" s="12">
        <v>4</v>
      </c>
      <c r="BQ28" s="12">
        <v>15</v>
      </c>
      <c r="BR28" s="12">
        <v>4</v>
      </c>
      <c r="BS28" s="12">
        <v>14</v>
      </c>
      <c r="BT28" s="12">
        <v>4</v>
      </c>
      <c r="BU28" s="12">
        <v>5</v>
      </c>
      <c r="BV28" s="12">
        <v>2</v>
      </c>
      <c r="BW28" s="12">
        <v>6</v>
      </c>
      <c r="BX28" s="12">
        <v>0</v>
      </c>
      <c r="BY28" s="12">
        <v>10</v>
      </c>
      <c r="BZ28" s="12">
        <v>2</v>
      </c>
      <c r="CA28" s="12">
        <v>8</v>
      </c>
      <c r="CB28" s="12">
        <v>2</v>
      </c>
      <c r="CC28" s="12">
        <v>24</v>
      </c>
      <c r="CD28" s="12">
        <v>5</v>
      </c>
      <c r="CE28" s="12">
        <v>22</v>
      </c>
      <c r="CF28" s="12">
        <v>7</v>
      </c>
      <c r="CG28" s="12">
        <v>19</v>
      </c>
      <c r="CH28" s="12">
        <v>5</v>
      </c>
      <c r="CI28" s="12">
        <v>10</v>
      </c>
      <c r="CJ28" s="12">
        <v>2</v>
      </c>
      <c r="CK28" s="12">
        <v>9</v>
      </c>
      <c r="CL28" s="12">
        <v>0</v>
      </c>
      <c r="CM28" s="12">
        <v>14</v>
      </c>
      <c r="CN28" s="12">
        <v>2</v>
      </c>
      <c r="CO28" s="12">
        <v>10</v>
      </c>
      <c r="CP28" s="12">
        <v>3</v>
      </c>
      <c r="CQ28" s="12">
        <v>9</v>
      </c>
      <c r="CR28" s="12">
        <v>2</v>
      </c>
      <c r="CS28" s="13">
        <v>13</v>
      </c>
    </row>
    <row r="29" spans="1:97" x14ac:dyDescent="0.2">
      <c r="A29" s="14">
        <v>114</v>
      </c>
      <c r="B29" s="15">
        <v>80</v>
      </c>
      <c r="C29" s="15">
        <v>80</v>
      </c>
      <c r="D29" s="15">
        <v>80</v>
      </c>
      <c r="E29" s="15">
        <v>80</v>
      </c>
      <c r="F29" s="15">
        <v>80</v>
      </c>
      <c r="G29" s="15">
        <v>80</v>
      </c>
      <c r="H29" s="15">
        <v>40</v>
      </c>
      <c r="I29" s="15">
        <v>40</v>
      </c>
      <c r="J29" s="15">
        <v>40</v>
      </c>
      <c r="K29" s="15">
        <v>40</v>
      </c>
      <c r="L29" s="15">
        <v>41</v>
      </c>
      <c r="M29" s="15">
        <v>41</v>
      </c>
      <c r="N29" s="15">
        <v>40</v>
      </c>
      <c r="O29" s="15">
        <v>40</v>
      </c>
      <c r="P29" s="15">
        <v>39</v>
      </c>
      <c r="Q29" s="15">
        <v>39</v>
      </c>
      <c r="R29" s="15">
        <v>40</v>
      </c>
      <c r="S29" s="15">
        <v>40</v>
      </c>
      <c r="T29" s="15">
        <v>41</v>
      </c>
      <c r="U29" s="15">
        <v>41</v>
      </c>
      <c r="V29" s="15">
        <v>39</v>
      </c>
      <c r="W29" s="15">
        <v>39</v>
      </c>
      <c r="X29" s="15">
        <v>21</v>
      </c>
      <c r="Y29" s="15">
        <v>21</v>
      </c>
      <c r="Z29" s="15">
        <v>19</v>
      </c>
      <c r="AA29" s="15">
        <v>19</v>
      </c>
      <c r="AB29" s="15">
        <v>20</v>
      </c>
      <c r="AC29" s="15">
        <v>20</v>
      </c>
      <c r="AD29" s="15">
        <v>20</v>
      </c>
      <c r="AE29" s="15">
        <v>20</v>
      </c>
      <c r="AF29" s="15">
        <v>42</v>
      </c>
      <c r="AG29" s="15">
        <v>42</v>
      </c>
      <c r="AH29" s="15">
        <v>42</v>
      </c>
      <c r="AI29" s="15">
        <v>42</v>
      </c>
      <c r="AJ29" s="15">
        <v>38</v>
      </c>
      <c r="AK29" s="15">
        <v>38</v>
      </c>
      <c r="AL29" s="15">
        <v>38</v>
      </c>
      <c r="AM29" s="15">
        <v>38</v>
      </c>
      <c r="AN29" s="15">
        <v>19</v>
      </c>
      <c r="AO29" s="15">
        <v>19</v>
      </c>
      <c r="AP29" s="15">
        <v>23</v>
      </c>
      <c r="AQ29" s="15">
        <v>23</v>
      </c>
      <c r="AR29" s="15">
        <v>21</v>
      </c>
      <c r="AS29" s="15">
        <v>21</v>
      </c>
      <c r="AT29" s="15">
        <v>17</v>
      </c>
      <c r="AU29" s="15">
        <v>17</v>
      </c>
      <c r="AV29" s="15">
        <v>22</v>
      </c>
      <c r="AW29" s="15">
        <v>22</v>
      </c>
      <c r="AX29" s="15">
        <v>19</v>
      </c>
      <c r="AY29" s="15">
        <v>19</v>
      </c>
      <c r="AZ29" s="15">
        <v>20</v>
      </c>
      <c r="BA29" s="15">
        <v>20</v>
      </c>
      <c r="BB29" s="15">
        <v>19</v>
      </c>
      <c r="BC29" s="15">
        <v>19</v>
      </c>
      <c r="BD29" s="15">
        <v>22</v>
      </c>
      <c r="BE29" s="15">
        <v>22</v>
      </c>
      <c r="BF29" s="15">
        <v>20</v>
      </c>
      <c r="BG29" s="15">
        <v>20</v>
      </c>
      <c r="BH29" s="15">
        <v>12</v>
      </c>
      <c r="BI29" s="15">
        <v>12</v>
      </c>
      <c r="BJ29" s="15">
        <v>11</v>
      </c>
      <c r="BK29" s="15">
        <v>11</v>
      </c>
      <c r="BL29" s="15">
        <v>10</v>
      </c>
      <c r="BM29" s="15">
        <v>10</v>
      </c>
      <c r="BN29" s="15">
        <v>9</v>
      </c>
      <c r="BO29" s="15">
        <v>9</v>
      </c>
      <c r="BP29" s="15">
        <v>19</v>
      </c>
      <c r="BQ29" s="15">
        <v>19</v>
      </c>
      <c r="BR29" s="15">
        <v>19</v>
      </c>
      <c r="BS29" s="15">
        <v>19</v>
      </c>
      <c r="BT29" s="15">
        <v>9</v>
      </c>
      <c r="BU29" s="15">
        <v>9</v>
      </c>
      <c r="BV29" s="15">
        <v>8</v>
      </c>
      <c r="BW29" s="15">
        <v>8</v>
      </c>
      <c r="BX29" s="15">
        <v>10</v>
      </c>
      <c r="BY29" s="15">
        <v>10</v>
      </c>
      <c r="BZ29" s="15">
        <v>11</v>
      </c>
      <c r="CA29" s="15">
        <v>11</v>
      </c>
      <c r="CB29" s="15">
        <v>26</v>
      </c>
      <c r="CC29" s="15">
        <v>26</v>
      </c>
      <c r="CD29" s="15">
        <v>28</v>
      </c>
      <c r="CE29" s="15">
        <v>28</v>
      </c>
      <c r="CF29" s="15">
        <v>26</v>
      </c>
      <c r="CG29" s="15">
        <v>26</v>
      </c>
      <c r="CH29" s="15">
        <v>15</v>
      </c>
      <c r="CI29" s="15">
        <v>15</v>
      </c>
      <c r="CJ29" s="15">
        <v>11</v>
      </c>
      <c r="CK29" s="15">
        <v>11</v>
      </c>
      <c r="CL29" s="15">
        <v>14</v>
      </c>
      <c r="CM29" s="15">
        <v>14</v>
      </c>
      <c r="CN29" s="15">
        <v>12</v>
      </c>
      <c r="CO29" s="15">
        <v>12</v>
      </c>
      <c r="CP29" s="15">
        <v>12</v>
      </c>
      <c r="CQ29" s="15">
        <v>12</v>
      </c>
      <c r="CR29" s="15">
        <v>16</v>
      </c>
      <c r="CS29" s="16">
        <v>16</v>
      </c>
    </row>
    <row r="30" spans="1:97" x14ac:dyDescent="0.2">
      <c r="A30" s="11">
        <v>115</v>
      </c>
      <c r="B30" s="12">
        <v>49</v>
      </c>
      <c r="C30" s="12">
        <v>29</v>
      </c>
      <c r="D30" s="12">
        <v>0</v>
      </c>
      <c r="E30" s="12">
        <v>80</v>
      </c>
      <c r="F30" s="12">
        <v>5</v>
      </c>
      <c r="G30" s="12">
        <v>74</v>
      </c>
      <c r="H30" s="12">
        <v>1</v>
      </c>
      <c r="I30" s="12">
        <v>39</v>
      </c>
      <c r="J30" s="12">
        <v>4</v>
      </c>
      <c r="K30" s="12">
        <v>35</v>
      </c>
      <c r="L30" s="12">
        <v>32</v>
      </c>
      <c r="M30" s="12">
        <v>8</v>
      </c>
      <c r="N30" s="12">
        <v>0</v>
      </c>
      <c r="O30" s="12">
        <v>40</v>
      </c>
      <c r="P30" s="12">
        <v>17</v>
      </c>
      <c r="Q30" s="12">
        <v>21</v>
      </c>
      <c r="R30" s="12">
        <v>0</v>
      </c>
      <c r="S30" s="12">
        <v>40</v>
      </c>
      <c r="T30" s="12">
        <v>4</v>
      </c>
      <c r="U30" s="12">
        <v>37</v>
      </c>
      <c r="V30" s="12">
        <v>1</v>
      </c>
      <c r="W30" s="12">
        <v>37</v>
      </c>
      <c r="X30" s="12">
        <v>3</v>
      </c>
      <c r="Y30" s="12">
        <v>18</v>
      </c>
      <c r="Z30" s="12">
        <v>1</v>
      </c>
      <c r="AA30" s="12">
        <v>17</v>
      </c>
      <c r="AB30" s="12">
        <v>1</v>
      </c>
      <c r="AC30" s="12">
        <v>19</v>
      </c>
      <c r="AD30" s="12">
        <v>0</v>
      </c>
      <c r="AE30" s="12">
        <v>20</v>
      </c>
      <c r="AF30" s="12">
        <v>30</v>
      </c>
      <c r="AG30" s="12">
        <v>14</v>
      </c>
      <c r="AH30" s="12">
        <v>4</v>
      </c>
      <c r="AI30" s="12">
        <v>41</v>
      </c>
      <c r="AJ30" s="12">
        <v>19</v>
      </c>
      <c r="AK30" s="12">
        <v>15</v>
      </c>
      <c r="AL30" s="12">
        <v>1</v>
      </c>
      <c r="AM30" s="12">
        <v>33</v>
      </c>
      <c r="AN30" s="12">
        <v>0</v>
      </c>
      <c r="AO30" s="12">
        <v>21</v>
      </c>
      <c r="AP30" s="12">
        <v>4</v>
      </c>
      <c r="AQ30" s="12">
        <v>20</v>
      </c>
      <c r="AR30" s="12">
        <v>1</v>
      </c>
      <c r="AS30" s="12">
        <v>18</v>
      </c>
      <c r="AT30" s="12">
        <v>0</v>
      </c>
      <c r="AU30" s="12">
        <v>15</v>
      </c>
      <c r="AV30" s="12">
        <v>19</v>
      </c>
      <c r="AW30" s="12">
        <v>3</v>
      </c>
      <c r="AX30" s="12">
        <v>13</v>
      </c>
      <c r="AY30" s="12">
        <v>5</v>
      </c>
      <c r="AZ30" s="12">
        <v>11</v>
      </c>
      <c r="BA30" s="12">
        <v>11</v>
      </c>
      <c r="BB30" s="12">
        <v>6</v>
      </c>
      <c r="BC30" s="12">
        <v>10</v>
      </c>
      <c r="BD30" s="12">
        <v>3</v>
      </c>
      <c r="BE30" s="12">
        <v>19</v>
      </c>
      <c r="BF30" s="12">
        <v>1</v>
      </c>
      <c r="BG30" s="12">
        <v>22</v>
      </c>
      <c r="BH30" s="12">
        <v>3</v>
      </c>
      <c r="BI30" s="12">
        <v>9</v>
      </c>
      <c r="BJ30" s="12">
        <v>1</v>
      </c>
      <c r="BK30" s="12">
        <v>11</v>
      </c>
      <c r="BL30" s="12">
        <v>0</v>
      </c>
      <c r="BM30" s="12">
        <v>10</v>
      </c>
      <c r="BN30" s="12">
        <v>0</v>
      </c>
      <c r="BO30" s="12">
        <v>11</v>
      </c>
      <c r="BP30" s="12">
        <v>1</v>
      </c>
      <c r="BQ30" s="12">
        <v>18</v>
      </c>
      <c r="BR30" s="12">
        <v>0</v>
      </c>
      <c r="BS30" s="12">
        <v>15</v>
      </c>
      <c r="BT30" s="12">
        <v>0</v>
      </c>
      <c r="BU30" s="12">
        <v>9</v>
      </c>
      <c r="BV30" s="12">
        <v>0</v>
      </c>
      <c r="BW30" s="12">
        <v>6</v>
      </c>
      <c r="BX30" s="12">
        <v>1</v>
      </c>
      <c r="BY30" s="12">
        <v>9</v>
      </c>
      <c r="BZ30" s="12">
        <v>0</v>
      </c>
      <c r="CA30" s="12">
        <v>9</v>
      </c>
      <c r="CB30" s="12">
        <v>1</v>
      </c>
      <c r="CC30" s="12">
        <v>25</v>
      </c>
      <c r="CD30" s="12">
        <v>0</v>
      </c>
      <c r="CE30" s="12">
        <v>27</v>
      </c>
      <c r="CF30" s="12">
        <v>4</v>
      </c>
      <c r="CG30" s="12">
        <v>22</v>
      </c>
      <c r="CH30" s="12">
        <v>3</v>
      </c>
      <c r="CI30" s="12">
        <v>12</v>
      </c>
      <c r="CJ30" s="12">
        <v>1</v>
      </c>
      <c r="CK30" s="12">
        <v>10</v>
      </c>
      <c r="CL30" s="12">
        <v>1</v>
      </c>
      <c r="CM30" s="12">
        <v>13</v>
      </c>
      <c r="CN30" s="12">
        <v>0</v>
      </c>
      <c r="CO30" s="12">
        <v>12</v>
      </c>
      <c r="CP30" s="12">
        <v>0</v>
      </c>
      <c r="CQ30" s="12">
        <v>12</v>
      </c>
      <c r="CR30" s="12">
        <v>0</v>
      </c>
      <c r="CS30" s="13">
        <v>15</v>
      </c>
    </row>
    <row r="31" spans="1:97" x14ac:dyDescent="0.2">
      <c r="A31" s="14">
        <v>115</v>
      </c>
      <c r="B31" s="15">
        <v>80</v>
      </c>
      <c r="C31" s="15">
        <v>80</v>
      </c>
      <c r="D31" s="15">
        <v>80</v>
      </c>
      <c r="E31" s="15">
        <v>80</v>
      </c>
      <c r="F31" s="15">
        <v>80</v>
      </c>
      <c r="G31" s="15">
        <v>80</v>
      </c>
      <c r="H31" s="15">
        <v>40</v>
      </c>
      <c r="I31" s="15">
        <v>40</v>
      </c>
      <c r="J31" s="15">
        <v>40</v>
      </c>
      <c r="K31" s="15">
        <v>40</v>
      </c>
      <c r="L31" s="15">
        <v>41</v>
      </c>
      <c r="M31" s="15">
        <v>41</v>
      </c>
      <c r="N31" s="15">
        <v>40</v>
      </c>
      <c r="O31" s="15">
        <v>40</v>
      </c>
      <c r="P31" s="15">
        <v>39</v>
      </c>
      <c r="Q31" s="15">
        <v>39</v>
      </c>
      <c r="R31" s="15">
        <v>40</v>
      </c>
      <c r="S31" s="15">
        <v>40</v>
      </c>
      <c r="T31" s="15">
        <v>41</v>
      </c>
      <c r="U31" s="15">
        <v>41</v>
      </c>
      <c r="V31" s="15">
        <v>39</v>
      </c>
      <c r="W31" s="15">
        <v>39</v>
      </c>
      <c r="X31" s="15">
        <v>21</v>
      </c>
      <c r="Y31" s="15">
        <v>21</v>
      </c>
      <c r="Z31" s="15">
        <v>19</v>
      </c>
      <c r="AA31" s="15">
        <v>19</v>
      </c>
      <c r="AB31" s="15">
        <v>20</v>
      </c>
      <c r="AC31" s="15">
        <v>20</v>
      </c>
      <c r="AD31" s="15">
        <v>20</v>
      </c>
      <c r="AE31" s="15">
        <v>20</v>
      </c>
      <c r="AF31" s="15">
        <v>45</v>
      </c>
      <c r="AG31" s="15">
        <v>45</v>
      </c>
      <c r="AH31" s="15">
        <v>45</v>
      </c>
      <c r="AI31" s="15">
        <v>45</v>
      </c>
      <c r="AJ31" s="15">
        <v>35</v>
      </c>
      <c r="AK31" s="15">
        <v>35</v>
      </c>
      <c r="AL31" s="15">
        <v>35</v>
      </c>
      <c r="AM31" s="15">
        <v>35</v>
      </c>
      <c r="AN31" s="15">
        <v>21</v>
      </c>
      <c r="AO31" s="15">
        <v>21</v>
      </c>
      <c r="AP31" s="15">
        <v>24</v>
      </c>
      <c r="AQ31" s="15">
        <v>24</v>
      </c>
      <c r="AR31" s="15">
        <v>19</v>
      </c>
      <c r="AS31" s="15">
        <v>19</v>
      </c>
      <c r="AT31" s="15">
        <v>16</v>
      </c>
      <c r="AU31" s="15">
        <v>16</v>
      </c>
      <c r="AV31" s="15">
        <v>22</v>
      </c>
      <c r="AW31" s="15">
        <v>22</v>
      </c>
      <c r="AX31" s="15">
        <v>19</v>
      </c>
      <c r="AY31" s="15">
        <v>19</v>
      </c>
      <c r="AZ31" s="15">
        <v>23</v>
      </c>
      <c r="BA31" s="15">
        <v>23</v>
      </c>
      <c r="BB31" s="15">
        <v>16</v>
      </c>
      <c r="BC31" s="15">
        <v>16</v>
      </c>
      <c r="BD31" s="15">
        <v>22</v>
      </c>
      <c r="BE31" s="15">
        <v>22</v>
      </c>
      <c r="BF31" s="15">
        <v>23</v>
      </c>
      <c r="BG31" s="15">
        <v>23</v>
      </c>
      <c r="BH31" s="15">
        <v>12</v>
      </c>
      <c r="BI31" s="15">
        <v>12</v>
      </c>
      <c r="BJ31" s="15">
        <v>12</v>
      </c>
      <c r="BK31" s="15">
        <v>12</v>
      </c>
      <c r="BL31" s="15">
        <v>10</v>
      </c>
      <c r="BM31" s="15">
        <v>10</v>
      </c>
      <c r="BN31" s="15">
        <v>11</v>
      </c>
      <c r="BO31" s="15">
        <v>11</v>
      </c>
      <c r="BP31" s="15">
        <v>19</v>
      </c>
      <c r="BQ31" s="15">
        <v>19</v>
      </c>
      <c r="BR31" s="15">
        <v>16</v>
      </c>
      <c r="BS31" s="15">
        <v>16</v>
      </c>
      <c r="BT31" s="15">
        <v>9</v>
      </c>
      <c r="BU31" s="15">
        <v>9</v>
      </c>
      <c r="BV31" s="15">
        <v>7</v>
      </c>
      <c r="BW31" s="15">
        <v>7</v>
      </c>
      <c r="BX31" s="15">
        <v>10</v>
      </c>
      <c r="BY31" s="15">
        <v>10</v>
      </c>
      <c r="BZ31" s="15">
        <v>9</v>
      </c>
      <c r="CA31" s="15">
        <v>9</v>
      </c>
      <c r="CB31" s="15">
        <v>26</v>
      </c>
      <c r="CC31" s="15">
        <v>26</v>
      </c>
      <c r="CD31" s="15">
        <v>28</v>
      </c>
      <c r="CE31" s="15">
        <v>28</v>
      </c>
      <c r="CF31" s="15">
        <v>26</v>
      </c>
      <c r="CG31" s="15">
        <v>26</v>
      </c>
      <c r="CH31" s="15">
        <v>15</v>
      </c>
      <c r="CI31" s="15">
        <v>15</v>
      </c>
      <c r="CJ31" s="15">
        <v>11</v>
      </c>
      <c r="CK31" s="15">
        <v>11</v>
      </c>
      <c r="CL31" s="15">
        <v>14</v>
      </c>
      <c r="CM31" s="15">
        <v>14</v>
      </c>
      <c r="CN31" s="15">
        <v>12</v>
      </c>
      <c r="CO31" s="15">
        <v>12</v>
      </c>
      <c r="CP31" s="15">
        <v>12</v>
      </c>
      <c r="CQ31" s="15">
        <v>12</v>
      </c>
      <c r="CR31" s="15">
        <v>16</v>
      </c>
      <c r="CS31" s="16">
        <v>16</v>
      </c>
    </row>
    <row r="32" spans="1:97" x14ac:dyDescent="0.2">
      <c r="A32" s="11">
        <v>116</v>
      </c>
      <c r="B32" s="12">
        <v>37</v>
      </c>
      <c r="C32" s="12">
        <v>42</v>
      </c>
      <c r="D32" s="12">
        <v>5</v>
      </c>
      <c r="E32" s="12">
        <v>74</v>
      </c>
      <c r="F32" s="12">
        <v>24</v>
      </c>
      <c r="G32" s="12">
        <v>56</v>
      </c>
      <c r="H32" s="12">
        <v>11</v>
      </c>
      <c r="I32" s="12">
        <v>29</v>
      </c>
      <c r="J32" s="12">
        <v>13</v>
      </c>
      <c r="K32" s="12">
        <v>27</v>
      </c>
      <c r="L32" s="12">
        <v>23</v>
      </c>
      <c r="M32" s="12">
        <v>18</v>
      </c>
      <c r="N32" s="12">
        <v>1</v>
      </c>
      <c r="O32" s="12">
        <v>39</v>
      </c>
      <c r="P32" s="12">
        <v>14</v>
      </c>
      <c r="Q32" s="12">
        <v>24</v>
      </c>
      <c r="R32" s="12">
        <v>4</v>
      </c>
      <c r="S32" s="12">
        <v>35</v>
      </c>
      <c r="T32" s="12">
        <v>15</v>
      </c>
      <c r="U32" s="12">
        <v>26</v>
      </c>
      <c r="V32" s="12">
        <v>9</v>
      </c>
      <c r="W32" s="12">
        <v>30</v>
      </c>
      <c r="X32" s="12">
        <v>9</v>
      </c>
      <c r="Y32" s="12">
        <v>12</v>
      </c>
      <c r="Z32" s="12">
        <v>4</v>
      </c>
      <c r="AA32" s="12">
        <v>15</v>
      </c>
      <c r="AB32" s="12">
        <v>6</v>
      </c>
      <c r="AC32" s="12">
        <v>14</v>
      </c>
      <c r="AD32" s="12">
        <v>5</v>
      </c>
      <c r="AE32" s="12">
        <v>15</v>
      </c>
      <c r="AF32" s="12">
        <v>16</v>
      </c>
      <c r="AG32" s="12">
        <v>22</v>
      </c>
      <c r="AH32" s="12">
        <v>14</v>
      </c>
      <c r="AI32" s="12">
        <v>25</v>
      </c>
      <c r="AJ32" s="12">
        <v>21</v>
      </c>
      <c r="AK32" s="12">
        <v>20</v>
      </c>
      <c r="AL32" s="12">
        <v>10</v>
      </c>
      <c r="AM32" s="12">
        <v>31</v>
      </c>
      <c r="AN32" s="12">
        <v>7</v>
      </c>
      <c r="AO32" s="12">
        <v>14</v>
      </c>
      <c r="AP32" s="12">
        <v>7</v>
      </c>
      <c r="AQ32" s="12">
        <v>11</v>
      </c>
      <c r="AR32" s="12">
        <v>4</v>
      </c>
      <c r="AS32" s="12">
        <v>15</v>
      </c>
      <c r="AT32" s="12">
        <v>6</v>
      </c>
      <c r="AU32" s="12">
        <v>16</v>
      </c>
      <c r="AV32" s="12">
        <v>13</v>
      </c>
      <c r="AW32" s="12">
        <v>11</v>
      </c>
      <c r="AX32" s="12">
        <v>10</v>
      </c>
      <c r="AY32" s="12">
        <v>7</v>
      </c>
      <c r="AZ32" s="12">
        <v>3</v>
      </c>
      <c r="BA32" s="12">
        <v>11</v>
      </c>
      <c r="BB32" s="12">
        <v>11</v>
      </c>
      <c r="BC32" s="12">
        <v>13</v>
      </c>
      <c r="BD32" s="12">
        <v>12</v>
      </c>
      <c r="BE32" s="12">
        <v>12</v>
      </c>
      <c r="BF32" s="12">
        <v>2</v>
      </c>
      <c r="BG32" s="12">
        <v>13</v>
      </c>
      <c r="BH32" s="12">
        <v>6</v>
      </c>
      <c r="BI32" s="12">
        <v>4</v>
      </c>
      <c r="BJ32" s="12">
        <v>1</v>
      </c>
      <c r="BK32" s="12">
        <v>7</v>
      </c>
      <c r="BL32" s="12">
        <v>6</v>
      </c>
      <c r="BM32" s="12">
        <v>8</v>
      </c>
      <c r="BN32" s="12">
        <v>1</v>
      </c>
      <c r="BO32" s="12">
        <v>6</v>
      </c>
      <c r="BP32" s="12">
        <v>3</v>
      </c>
      <c r="BQ32" s="12">
        <v>14</v>
      </c>
      <c r="BR32" s="12">
        <v>7</v>
      </c>
      <c r="BS32" s="12">
        <v>17</v>
      </c>
      <c r="BT32" s="12">
        <v>3</v>
      </c>
      <c r="BU32" s="12">
        <v>8</v>
      </c>
      <c r="BV32" s="12">
        <v>3</v>
      </c>
      <c r="BW32" s="12">
        <v>8</v>
      </c>
      <c r="BX32" s="12">
        <v>0</v>
      </c>
      <c r="BY32" s="12">
        <v>6</v>
      </c>
      <c r="BZ32" s="12">
        <v>4</v>
      </c>
      <c r="CA32" s="12">
        <v>9</v>
      </c>
      <c r="CB32" s="12">
        <v>7</v>
      </c>
      <c r="CC32" s="12">
        <v>19</v>
      </c>
      <c r="CD32" s="12">
        <v>8</v>
      </c>
      <c r="CE32" s="12">
        <v>20</v>
      </c>
      <c r="CF32" s="12">
        <v>9</v>
      </c>
      <c r="CG32" s="12">
        <v>17</v>
      </c>
      <c r="CH32" s="12">
        <v>7</v>
      </c>
      <c r="CI32" s="12">
        <v>8</v>
      </c>
      <c r="CJ32" s="12">
        <v>2</v>
      </c>
      <c r="CK32" s="12">
        <v>9</v>
      </c>
      <c r="CL32" s="12">
        <v>4</v>
      </c>
      <c r="CM32" s="12">
        <v>10</v>
      </c>
      <c r="CN32" s="12">
        <v>3</v>
      </c>
      <c r="CO32" s="12">
        <v>9</v>
      </c>
      <c r="CP32" s="12">
        <v>4</v>
      </c>
      <c r="CQ32" s="12">
        <v>8</v>
      </c>
      <c r="CR32" s="12">
        <v>4</v>
      </c>
      <c r="CS32" s="13">
        <v>12</v>
      </c>
    </row>
    <row r="33" spans="1:97" x14ac:dyDescent="0.2">
      <c r="A33" s="14">
        <v>116</v>
      </c>
      <c r="B33" s="15">
        <v>80</v>
      </c>
      <c r="C33" s="15">
        <v>80</v>
      </c>
      <c r="D33" s="15">
        <v>80</v>
      </c>
      <c r="E33" s="15">
        <v>80</v>
      </c>
      <c r="F33" s="15">
        <v>80</v>
      </c>
      <c r="G33" s="15">
        <v>80</v>
      </c>
      <c r="H33" s="15">
        <v>40</v>
      </c>
      <c r="I33" s="15">
        <v>40</v>
      </c>
      <c r="J33" s="15">
        <v>40</v>
      </c>
      <c r="K33" s="15">
        <v>40</v>
      </c>
      <c r="L33" s="15">
        <v>41</v>
      </c>
      <c r="M33" s="15">
        <v>41</v>
      </c>
      <c r="N33" s="15">
        <v>40</v>
      </c>
      <c r="O33" s="15">
        <v>40</v>
      </c>
      <c r="P33" s="15">
        <v>39</v>
      </c>
      <c r="Q33" s="15">
        <v>39</v>
      </c>
      <c r="R33" s="15">
        <v>40</v>
      </c>
      <c r="S33" s="15">
        <v>40</v>
      </c>
      <c r="T33" s="15">
        <v>41</v>
      </c>
      <c r="U33" s="15">
        <v>41</v>
      </c>
      <c r="V33" s="15">
        <v>39</v>
      </c>
      <c r="W33" s="15">
        <v>39</v>
      </c>
      <c r="X33" s="15">
        <v>21</v>
      </c>
      <c r="Y33" s="15">
        <v>21</v>
      </c>
      <c r="Z33" s="15">
        <v>19</v>
      </c>
      <c r="AA33" s="15">
        <v>19</v>
      </c>
      <c r="AB33" s="15">
        <v>20</v>
      </c>
      <c r="AC33" s="15">
        <v>20</v>
      </c>
      <c r="AD33" s="15">
        <v>20</v>
      </c>
      <c r="AE33" s="15">
        <v>20</v>
      </c>
      <c r="AF33" s="15">
        <v>39</v>
      </c>
      <c r="AG33" s="15">
        <v>39</v>
      </c>
      <c r="AH33" s="15">
        <v>39</v>
      </c>
      <c r="AI33" s="15">
        <v>39</v>
      </c>
      <c r="AJ33" s="15">
        <v>41</v>
      </c>
      <c r="AK33" s="15">
        <v>41</v>
      </c>
      <c r="AL33" s="15">
        <v>41</v>
      </c>
      <c r="AM33" s="15">
        <v>41</v>
      </c>
      <c r="AN33" s="15">
        <v>21</v>
      </c>
      <c r="AO33" s="15">
        <v>21</v>
      </c>
      <c r="AP33" s="15">
        <v>18</v>
      </c>
      <c r="AQ33" s="15">
        <v>18</v>
      </c>
      <c r="AR33" s="15">
        <v>19</v>
      </c>
      <c r="AS33" s="15">
        <v>19</v>
      </c>
      <c r="AT33" s="15">
        <v>22</v>
      </c>
      <c r="AU33" s="15">
        <v>22</v>
      </c>
      <c r="AV33" s="15">
        <v>24</v>
      </c>
      <c r="AW33" s="15">
        <v>24</v>
      </c>
      <c r="AX33" s="15">
        <v>17</v>
      </c>
      <c r="AY33" s="15">
        <v>17</v>
      </c>
      <c r="AZ33" s="15">
        <v>15</v>
      </c>
      <c r="BA33" s="15">
        <v>15</v>
      </c>
      <c r="BB33" s="15">
        <v>24</v>
      </c>
      <c r="BC33" s="15">
        <v>24</v>
      </c>
      <c r="BD33" s="15">
        <v>24</v>
      </c>
      <c r="BE33" s="15">
        <v>24</v>
      </c>
      <c r="BF33" s="15">
        <v>15</v>
      </c>
      <c r="BG33" s="15">
        <v>15</v>
      </c>
      <c r="BH33" s="15">
        <v>10</v>
      </c>
      <c r="BI33" s="15">
        <v>10</v>
      </c>
      <c r="BJ33" s="15">
        <v>8</v>
      </c>
      <c r="BK33" s="15">
        <v>8</v>
      </c>
      <c r="BL33" s="15">
        <v>14</v>
      </c>
      <c r="BM33" s="15">
        <v>14</v>
      </c>
      <c r="BN33" s="15">
        <v>7</v>
      </c>
      <c r="BO33" s="15">
        <v>7</v>
      </c>
      <c r="BP33" s="15">
        <v>17</v>
      </c>
      <c r="BQ33" s="15">
        <v>17</v>
      </c>
      <c r="BR33" s="15">
        <v>24</v>
      </c>
      <c r="BS33" s="15">
        <v>24</v>
      </c>
      <c r="BT33" s="15">
        <v>11</v>
      </c>
      <c r="BU33" s="15">
        <v>11</v>
      </c>
      <c r="BV33" s="15">
        <v>11</v>
      </c>
      <c r="BW33" s="15">
        <v>11</v>
      </c>
      <c r="BX33" s="15">
        <v>6</v>
      </c>
      <c r="BY33" s="15">
        <v>6</v>
      </c>
      <c r="BZ33" s="15">
        <v>13</v>
      </c>
      <c r="CA33" s="15">
        <v>13</v>
      </c>
      <c r="CB33" s="15">
        <v>26</v>
      </c>
      <c r="CC33" s="15">
        <v>26</v>
      </c>
      <c r="CD33" s="15">
        <v>28</v>
      </c>
      <c r="CE33" s="15">
        <v>28</v>
      </c>
      <c r="CF33" s="15">
        <v>26</v>
      </c>
      <c r="CG33" s="15">
        <v>26</v>
      </c>
      <c r="CH33" s="15">
        <v>15</v>
      </c>
      <c r="CI33" s="15">
        <v>15</v>
      </c>
      <c r="CJ33" s="15">
        <v>11</v>
      </c>
      <c r="CK33" s="15">
        <v>11</v>
      </c>
      <c r="CL33" s="15">
        <v>14</v>
      </c>
      <c r="CM33" s="15">
        <v>14</v>
      </c>
      <c r="CN33" s="15">
        <v>12</v>
      </c>
      <c r="CO33" s="15">
        <v>12</v>
      </c>
      <c r="CP33" s="15">
        <v>12</v>
      </c>
      <c r="CQ33" s="15">
        <v>12</v>
      </c>
      <c r="CR33" s="15">
        <v>16</v>
      </c>
      <c r="CS33" s="16">
        <v>16</v>
      </c>
    </row>
    <row r="34" spans="1:97" x14ac:dyDescent="0.2">
      <c r="A34" s="11">
        <v>117</v>
      </c>
      <c r="B34" s="12">
        <v>55</v>
      </c>
      <c r="C34" s="12">
        <v>25</v>
      </c>
      <c r="D34" s="12">
        <v>8</v>
      </c>
      <c r="E34" s="12">
        <v>72</v>
      </c>
      <c r="F34" s="12">
        <v>17</v>
      </c>
      <c r="G34" s="12">
        <v>62</v>
      </c>
      <c r="H34" s="12">
        <v>6</v>
      </c>
      <c r="I34" s="12">
        <v>33</v>
      </c>
      <c r="J34" s="12">
        <v>11</v>
      </c>
      <c r="K34" s="12">
        <v>29</v>
      </c>
      <c r="L34" s="12">
        <v>32</v>
      </c>
      <c r="M34" s="12">
        <v>9</v>
      </c>
      <c r="N34" s="12">
        <v>3</v>
      </c>
      <c r="O34" s="12">
        <v>37</v>
      </c>
      <c r="P34" s="12">
        <v>23</v>
      </c>
      <c r="Q34" s="12">
        <v>16</v>
      </c>
      <c r="R34" s="12">
        <v>5</v>
      </c>
      <c r="S34" s="12">
        <v>35</v>
      </c>
      <c r="T34" s="12">
        <v>7</v>
      </c>
      <c r="U34" s="12">
        <v>34</v>
      </c>
      <c r="V34" s="12">
        <v>10</v>
      </c>
      <c r="W34" s="12">
        <v>28</v>
      </c>
      <c r="X34" s="12">
        <v>5</v>
      </c>
      <c r="Y34" s="12">
        <v>16</v>
      </c>
      <c r="Z34" s="12">
        <v>6</v>
      </c>
      <c r="AA34" s="12">
        <v>13</v>
      </c>
      <c r="AB34" s="12">
        <v>2</v>
      </c>
      <c r="AC34" s="12">
        <v>18</v>
      </c>
      <c r="AD34" s="12">
        <v>4</v>
      </c>
      <c r="AE34" s="12">
        <v>15</v>
      </c>
      <c r="AF34" s="12">
        <v>31</v>
      </c>
      <c r="AG34" s="12">
        <v>14</v>
      </c>
      <c r="AH34" s="12">
        <v>7</v>
      </c>
      <c r="AI34" s="12">
        <v>37</v>
      </c>
      <c r="AJ34" s="12">
        <v>24</v>
      </c>
      <c r="AK34" s="12">
        <v>11</v>
      </c>
      <c r="AL34" s="12">
        <v>10</v>
      </c>
      <c r="AM34" s="12">
        <v>25</v>
      </c>
      <c r="AN34" s="12">
        <v>2</v>
      </c>
      <c r="AO34" s="12">
        <v>22</v>
      </c>
      <c r="AP34" s="12">
        <v>5</v>
      </c>
      <c r="AQ34" s="12">
        <v>15</v>
      </c>
      <c r="AR34" s="12">
        <v>4</v>
      </c>
      <c r="AS34" s="12">
        <v>11</v>
      </c>
      <c r="AT34" s="12">
        <v>6</v>
      </c>
      <c r="AU34" s="12">
        <v>14</v>
      </c>
      <c r="AV34" s="12">
        <v>20</v>
      </c>
      <c r="AW34" s="12">
        <v>5</v>
      </c>
      <c r="AX34" s="12">
        <v>12</v>
      </c>
      <c r="AY34" s="12">
        <v>4</v>
      </c>
      <c r="AZ34" s="12">
        <v>11</v>
      </c>
      <c r="BA34" s="12">
        <v>9</v>
      </c>
      <c r="BB34" s="12">
        <v>12</v>
      </c>
      <c r="BC34" s="12">
        <v>7</v>
      </c>
      <c r="BD34" s="12">
        <v>3</v>
      </c>
      <c r="BE34" s="12">
        <v>22</v>
      </c>
      <c r="BF34" s="12">
        <v>4</v>
      </c>
      <c r="BG34" s="12">
        <v>15</v>
      </c>
      <c r="BH34" s="12">
        <v>2</v>
      </c>
      <c r="BI34" s="12">
        <v>11</v>
      </c>
      <c r="BJ34" s="12">
        <v>3</v>
      </c>
      <c r="BK34" s="12">
        <v>4</v>
      </c>
      <c r="BL34" s="12">
        <v>1</v>
      </c>
      <c r="BM34" s="12">
        <v>11</v>
      </c>
      <c r="BN34" s="12">
        <v>1</v>
      </c>
      <c r="BO34" s="12">
        <v>11</v>
      </c>
      <c r="BP34" s="12">
        <v>4</v>
      </c>
      <c r="BQ34" s="12">
        <v>12</v>
      </c>
      <c r="BR34" s="12">
        <v>6</v>
      </c>
      <c r="BS34" s="12">
        <v>13</v>
      </c>
      <c r="BT34" s="12">
        <v>3</v>
      </c>
      <c r="BU34" s="12">
        <v>5</v>
      </c>
      <c r="BV34" s="12">
        <v>3</v>
      </c>
      <c r="BW34" s="12">
        <v>9</v>
      </c>
      <c r="BX34" s="12">
        <v>1</v>
      </c>
      <c r="BY34" s="12">
        <v>7</v>
      </c>
      <c r="BZ34" s="12">
        <v>3</v>
      </c>
      <c r="CA34" s="12">
        <v>4</v>
      </c>
      <c r="CB34" s="12">
        <v>2</v>
      </c>
      <c r="CC34" s="12">
        <v>23</v>
      </c>
      <c r="CD34" s="12">
        <v>9</v>
      </c>
      <c r="CE34" s="12">
        <v>19</v>
      </c>
      <c r="CF34" s="12">
        <v>6</v>
      </c>
      <c r="CG34" s="12">
        <v>20</v>
      </c>
      <c r="CH34" s="12">
        <v>3</v>
      </c>
      <c r="CI34" s="12">
        <v>12</v>
      </c>
      <c r="CJ34" s="12">
        <v>3</v>
      </c>
      <c r="CK34" s="12">
        <v>8</v>
      </c>
      <c r="CL34" s="12">
        <v>1</v>
      </c>
      <c r="CM34" s="12">
        <v>13</v>
      </c>
      <c r="CN34" s="12">
        <v>1</v>
      </c>
      <c r="CO34" s="12">
        <v>10</v>
      </c>
      <c r="CP34" s="12">
        <v>3</v>
      </c>
      <c r="CQ34" s="12">
        <v>9</v>
      </c>
      <c r="CR34" s="12">
        <v>6</v>
      </c>
      <c r="CS34" s="13">
        <v>10</v>
      </c>
    </row>
    <row r="35" spans="1:97" x14ac:dyDescent="0.2">
      <c r="A35" s="14">
        <v>117</v>
      </c>
      <c r="B35" s="15">
        <v>80</v>
      </c>
      <c r="C35" s="15">
        <v>80</v>
      </c>
      <c r="D35" s="15">
        <v>80</v>
      </c>
      <c r="E35" s="15">
        <v>80</v>
      </c>
      <c r="F35" s="15">
        <v>80</v>
      </c>
      <c r="G35" s="15">
        <v>80</v>
      </c>
      <c r="H35" s="15">
        <v>40</v>
      </c>
      <c r="I35" s="15">
        <v>40</v>
      </c>
      <c r="J35" s="15">
        <v>40</v>
      </c>
      <c r="K35" s="15">
        <v>40</v>
      </c>
      <c r="L35" s="15">
        <v>41</v>
      </c>
      <c r="M35" s="15">
        <v>41</v>
      </c>
      <c r="N35" s="15">
        <v>40</v>
      </c>
      <c r="O35" s="15">
        <v>40</v>
      </c>
      <c r="P35" s="15">
        <v>39</v>
      </c>
      <c r="Q35" s="15">
        <v>39</v>
      </c>
      <c r="R35" s="15">
        <v>40</v>
      </c>
      <c r="S35" s="15">
        <v>40</v>
      </c>
      <c r="T35" s="15">
        <v>41</v>
      </c>
      <c r="U35" s="15">
        <v>41</v>
      </c>
      <c r="V35" s="15">
        <v>39</v>
      </c>
      <c r="W35" s="15">
        <v>39</v>
      </c>
      <c r="X35" s="15">
        <v>21</v>
      </c>
      <c r="Y35" s="15">
        <v>21</v>
      </c>
      <c r="Z35" s="15">
        <v>19</v>
      </c>
      <c r="AA35" s="15">
        <v>19</v>
      </c>
      <c r="AB35" s="15">
        <v>20</v>
      </c>
      <c r="AC35" s="15">
        <v>20</v>
      </c>
      <c r="AD35" s="15">
        <v>20</v>
      </c>
      <c r="AE35" s="15">
        <v>20</v>
      </c>
      <c r="AF35" s="15">
        <v>45</v>
      </c>
      <c r="AG35" s="15">
        <v>45</v>
      </c>
      <c r="AH35" s="15">
        <v>45</v>
      </c>
      <c r="AI35" s="15">
        <v>45</v>
      </c>
      <c r="AJ35" s="15">
        <v>35</v>
      </c>
      <c r="AK35" s="15">
        <v>35</v>
      </c>
      <c r="AL35" s="15">
        <v>35</v>
      </c>
      <c r="AM35" s="15">
        <v>35</v>
      </c>
      <c r="AN35" s="15">
        <v>25</v>
      </c>
      <c r="AO35" s="15">
        <v>25</v>
      </c>
      <c r="AP35" s="15">
        <v>20</v>
      </c>
      <c r="AQ35" s="15">
        <v>20</v>
      </c>
      <c r="AR35" s="15">
        <v>15</v>
      </c>
      <c r="AS35" s="15">
        <v>15</v>
      </c>
      <c r="AT35" s="15">
        <v>20</v>
      </c>
      <c r="AU35" s="15">
        <v>20</v>
      </c>
      <c r="AV35" s="15">
        <v>25</v>
      </c>
      <c r="AW35" s="15">
        <v>25</v>
      </c>
      <c r="AX35" s="15">
        <v>16</v>
      </c>
      <c r="AY35" s="15">
        <v>16</v>
      </c>
      <c r="AZ35" s="15">
        <v>20</v>
      </c>
      <c r="BA35" s="15">
        <v>20</v>
      </c>
      <c r="BB35" s="15">
        <v>19</v>
      </c>
      <c r="BC35" s="15">
        <v>19</v>
      </c>
      <c r="BD35" s="15">
        <v>25</v>
      </c>
      <c r="BE35" s="15">
        <v>25</v>
      </c>
      <c r="BF35" s="15">
        <v>20</v>
      </c>
      <c r="BG35" s="15">
        <v>20</v>
      </c>
      <c r="BH35" s="15">
        <v>13</v>
      </c>
      <c r="BI35" s="15">
        <v>13</v>
      </c>
      <c r="BJ35" s="15">
        <v>7</v>
      </c>
      <c r="BK35" s="15">
        <v>7</v>
      </c>
      <c r="BL35" s="15">
        <v>12</v>
      </c>
      <c r="BM35" s="15">
        <v>12</v>
      </c>
      <c r="BN35" s="15">
        <v>13</v>
      </c>
      <c r="BO35" s="15">
        <v>13</v>
      </c>
      <c r="BP35" s="15">
        <v>16</v>
      </c>
      <c r="BQ35" s="15">
        <v>16</v>
      </c>
      <c r="BR35" s="15">
        <v>19</v>
      </c>
      <c r="BS35" s="15">
        <v>19</v>
      </c>
      <c r="BT35" s="15">
        <v>8</v>
      </c>
      <c r="BU35" s="15">
        <v>8</v>
      </c>
      <c r="BV35" s="15">
        <v>12</v>
      </c>
      <c r="BW35" s="15">
        <v>12</v>
      </c>
      <c r="BX35" s="15">
        <v>8</v>
      </c>
      <c r="BY35" s="15">
        <v>8</v>
      </c>
      <c r="BZ35" s="15">
        <v>7</v>
      </c>
      <c r="CA35" s="15">
        <v>7</v>
      </c>
      <c r="CB35" s="15">
        <v>26</v>
      </c>
      <c r="CC35" s="15">
        <v>26</v>
      </c>
      <c r="CD35" s="15">
        <v>28</v>
      </c>
      <c r="CE35" s="15">
        <v>28</v>
      </c>
      <c r="CF35" s="15">
        <v>26</v>
      </c>
      <c r="CG35" s="15">
        <v>26</v>
      </c>
      <c r="CH35" s="15">
        <v>15</v>
      </c>
      <c r="CI35" s="15">
        <v>15</v>
      </c>
      <c r="CJ35" s="15">
        <v>11</v>
      </c>
      <c r="CK35" s="15">
        <v>11</v>
      </c>
      <c r="CL35" s="15">
        <v>14</v>
      </c>
      <c r="CM35" s="15">
        <v>14</v>
      </c>
      <c r="CN35" s="15">
        <v>12</v>
      </c>
      <c r="CO35" s="15">
        <v>12</v>
      </c>
      <c r="CP35" s="15">
        <v>12</v>
      </c>
      <c r="CQ35" s="15">
        <v>12</v>
      </c>
      <c r="CR35" s="15">
        <v>16</v>
      </c>
      <c r="CS35" s="16">
        <v>16</v>
      </c>
    </row>
    <row r="36" spans="1:97" x14ac:dyDescent="0.2">
      <c r="A36" s="11">
        <v>118</v>
      </c>
      <c r="B36" s="12">
        <v>57</v>
      </c>
      <c r="C36" s="12">
        <v>23</v>
      </c>
      <c r="D36" s="12">
        <v>2</v>
      </c>
      <c r="E36" s="12">
        <v>78</v>
      </c>
      <c r="F36" s="12">
        <v>9</v>
      </c>
      <c r="G36" s="12">
        <v>71</v>
      </c>
      <c r="H36" s="12">
        <v>3</v>
      </c>
      <c r="I36" s="12">
        <v>37</v>
      </c>
      <c r="J36" s="12">
        <v>6</v>
      </c>
      <c r="K36" s="12">
        <v>34</v>
      </c>
      <c r="L36" s="12">
        <v>30</v>
      </c>
      <c r="M36" s="12">
        <v>11</v>
      </c>
      <c r="N36" s="12">
        <v>1</v>
      </c>
      <c r="O36" s="12">
        <v>39</v>
      </c>
      <c r="P36" s="12">
        <v>27</v>
      </c>
      <c r="Q36" s="12">
        <v>12</v>
      </c>
      <c r="R36" s="12">
        <v>1</v>
      </c>
      <c r="S36" s="12">
        <v>39</v>
      </c>
      <c r="T36" s="12">
        <v>4</v>
      </c>
      <c r="U36" s="12">
        <v>37</v>
      </c>
      <c r="V36" s="12">
        <v>5</v>
      </c>
      <c r="W36" s="12">
        <v>34</v>
      </c>
      <c r="X36" s="12">
        <v>2</v>
      </c>
      <c r="Y36" s="12">
        <v>19</v>
      </c>
      <c r="Z36" s="12">
        <v>4</v>
      </c>
      <c r="AA36" s="12">
        <v>15</v>
      </c>
      <c r="AB36" s="12">
        <v>2</v>
      </c>
      <c r="AC36" s="12">
        <v>18</v>
      </c>
      <c r="AD36" s="12">
        <v>1</v>
      </c>
      <c r="AE36" s="12">
        <v>19</v>
      </c>
      <c r="AF36" s="12">
        <v>38</v>
      </c>
      <c r="AG36" s="12">
        <v>14</v>
      </c>
      <c r="AH36" s="12">
        <v>8</v>
      </c>
      <c r="AI36" s="12">
        <v>44</v>
      </c>
      <c r="AJ36" s="12">
        <v>19</v>
      </c>
      <c r="AK36" s="12">
        <v>9</v>
      </c>
      <c r="AL36" s="12">
        <v>1</v>
      </c>
      <c r="AM36" s="12">
        <v>27</v>
      </c>
      <c r="AN36" s="12">
        <v>2</v>
      </c>
      <c r="AO36" s="12">
        <v>25</v>
      </c>
      <c r="AP36" s="12">
        <v>6</v>
      </c>
      <c r="AQ36" s="12">
        <v>19</v>
      </c>
      <c r="AR36" s="12">
        <v>1</v>
      </c>
      <c r="AS36" s="12">
        <v>12</v>
      </c>
      <c r="AT36" s="12">
        <v>0</v>
      </c>
      <c r="AU36" s="12">
        <v>15</v>
      </c>
      <c r="AV36" s="12">
        <v>20</v>
      </c>
      <c r="AW36" s="12">
        <v>7</v>
      </c>
      <c r="AX36" s="12">
        <v>10</v>
      </c>
      <c r="AY36" s="12">
        <v>4</v>
      </c>
      <c r="AZ36" s="12">
        <v>18</v>
      </c>
      <c r="BA36" s="12">
        <v>7</v>
      </c>
      <c r="BB36" s="12">
        <v>9</v>
      </c>
      <c r="BC36" s="12">
        <v>5</v>
      </c>
      <c r="BD36" s="12">
        <v>4</v>
      </c>
      <c r="BE36" s="12">
        <v>23</v>
      </c>
      <c r="BF36" s="12">
        <v>4</v>
      </c>
      <c r="BG36" s="12">
        <v>21</v>
      </c>
      <c r="BH36" s="12">
        <v>2</v>
      </c>
      <c r="BI36" s="12">
        <v>10</v>
      </c>
      <c r="BJ36" s="12">
        <v>4</v>
      </c>
      <c r="BK36" s="12">
        <v>9</v>
      </c>
      <c r="BL36" s="12">
        <v>2</v>
      </c>
      <c r="BM36" s="12">
        <v>13</v>
      </c>
      <c r="BN36" s="12">
        <v>0</v>
      </c>
      <c r="BO36" s="12">
        <v>12</v>
      </c>
      <c r="BP36" s="12">
        <v>0</v>
      </c>
      <c r="BQ36" s="12">
        <v>14</v>
      </c>
      <c r="BR36" s="12">
        <v>1</v>
      </c>
      <c r="BS36" s="12">
        <v>13</v>
      </c>
      <c r="BT36" s="12">
        <v>0</v>
      </c>
      <c r="BU36" s="12">
        <v>9</v>
      </c>
      <c r="BV36" s="12">
        <v>0</v>
      </c>
      <c r="BW36" s="12">
        <v>6</v>
      </c>
      <c r="BX36" s="12">
        <v>0</v>
      </c>
      <c r="BY36" s="12">
        <v>5</v>
      </c>
      <c r="BZ36" s="12">
        <v>1</v>
      </c>
      <c r="CA36" s="12">
        <v>7</v>
      </c>
      <c r="CB36" s="12">
        <v>3</v>
      </c>
      <c r="CC36" s="12">
        <v>23</v>
      </c>
      <c r="CD36" s="12">
        <v>2</v>
      </c>
      <c r="CE36" s="12">
        <v>26</v>
      </c>
      <c r="CF36" s="12">
        <v>4</v>
      </c>
      <c r="CG36" s="12">
        <v>22</v>
      </c>
      <c r="CH36" s="12">
        <v>2</v>
      </c>
      <c r="CI36" s="12">
        <v>13</v>
      </c>
      <c r="CJ36" s="12">
        <v>2</v>
      </c>
      <c r="CK36" s="12">
        <v>9</v>
      </c>
      <c r="CL36" s="12">
        <v>2</v>
      </c>
      <c r="CM36" s="12">
        <v>12</v>
      </c>
      <c r="CN36" s="12">
        <v>1</v>
      </c>
      <c r="CO36" s="12">
        <v>11</v>
      </c>
      <c r="CP36" s="12">
        <v>0</v>
      </c>
      <c r="CQ36" s="12">
        <v>12</v>
      </c>
      <c r="CR36" s="12">
        <v>2</v>
      </c>
      <c r="CS36" s="13">
        <v>14</v>
      </c>
    </row>
    <row r="37" spans="1:97" x14ac:dyDescent="0.2">
      <c r="A37" s="14">
        <v>118</v>
      </c>
      <c r="B37" s="15">
        <v>80</v>
      </c>
      <c r="C37" s="15">
        <v>80</v>
      </c>
      <c r="D37" s="15">
        <v>80</v>
      </c>
      <c r="E37" s="15">
        <v>80</v>
      </c>
      <c r="F37" s="15">
        <v>80</v>
      </c>
      <c r="G37" s="15">
        <v>80</v>
      </c>
      <c r="H37" s="15">
        <v>40</v>
      </c>
      <c r="I37" s="15">
        <v>40</v>
      </c>
      <c r="J37" s="15">
        <v>40</v>
      </c>
      <c r="K37" s="15">
        <v>40</v>
      </c>
      <c r="L37" s="15">
        <v>41</v>
      </c>
      <c r="M37" s="15">
        <v>41</v>
      </c>
      <c r="N37" s="15">
        <v>40</v>
      </c>
      <c r="O37" s="15">
        <v>40</v>
      </c>
      <c r="P37" s="15">
        <v>39</v>
      </c>
      <c r="Q37" s="15">
        <v>39</v>
      </c>
      <c r="R37" s="15">
        <v>40</v>
      </c>
      <c r="S37" s="15">
        <v>40</v>
      </c>
      <c r="T37" s="15">
        <v>41</v>
      </c>
      <c r="U37" s="15">
        <v>41</v>
      </c>
      <c r="V37" s="15">
        <v>39</v>
      </c>
      <c r="W37" s="15">
        <v>39</v>
      </c>
      <c r="X37" s="15">
        <v>21</v>
      </c>
      <c r="Y37" s="15">
        <v>21</v>
      </c>
      <c r="Z37" s="15">
        <v>19</v>
      </c>
      <c r="AA37" s="15">
        <v>19</v>
      </c>
      <c r="AB37" s="15">
        <v>20</v>
      </c>
      <c r="AC37" s="15">
        <v>20</v>
      </c>
      <c r="AD37" s="15">
        <v>20</v>
      </c>
      <c r="AE37" s="15">
        <v>20</v>
      </c>
      <c r="AF37" s="15">
        <v>52</v>
      </c>
      <c r="AG37" s="15">
        <v>52</v>
      </c>
      <c r="AH37" s="15">
        <v>52</v>
      </c>
      <c r="AI37" s="15">
        <v>52</v>
      </c>
      <c r="AJ37" s="15">
        <v>28</v>
      </c>
      <c r="AK37" s="15">
        <v>28</v>
      </c>
      <c r="AL37" s="15">
        <v>28</v>
      </c>
      <c r="AM37" s="15">
        <v>28</v>
      </c>
      <c r="AN37" s="15">
        <v>27</v>
      </c>
      <c r="AO37" s="15">
        <v>27</v>
      </c>
      <c r="AP37" s="15">
        <v>25</v>
      </c>
      <c r="AQ37" s="15">
        <v>25</v>
      </c>
      <c r="AR37" s="15">
        <v>13</v>
      </c>
      <c r="AS37" s="15">
        <v>13</v>
      </c>
      <c r="AT37" s="15">
        <v>15</v>
      </c>
      <c r="AU37" s="15">
        <v>15</v>
      </c>
      <c r="AV37" s="15">
        <v>27</v>
      </c>
      <c r="AW37" s="15">
        <v>27</v>
      </c>
      <c r="AX37" s="15">
        <v>14</v>
      </c>
      <c r="AY37" s="15">
        <v>14</v>
      </c>
      <c r="AZ37" s="15">
        <v>25</v>
      </c>
      <c r="BA37" s="15">
        <v>25</v>
      </c>
      <c r="BB37" s="15">
        <v>14</v>
      </c>
      <c r="BC37" s="15">
        <v>14</v>
      </c>
      <c r="BD37" s="15">
        <v>27</v>
      </c>
      <c r="BE37" s="15">
        <v>27</v>
      </c>
      <c r="BF37" s="15">
        <v>25</v>
      </c>
      <c r="BG37" s="15">
        <v>25</v>
      </c>
      <c r="BH37" s="15">
        <v>12</v>
      </c>
      <c r="BI37" s="15">
        <v>12</v>
      </c>
      <c r="BJ37" s="15">
        <v>13</v>
      </c>
      <c r="BK37" s="15">
        <v>13</v>
      </c>
      <c r="BL37" s="15">
        <v>15</v>
      </c>
      <c r="BM37" s="15">
        <v>15</v>
      </c>
      <c r="BN37" s="15">
        <v>12</v>
      </c>
      <c r="BO37" s="15">
        <v>12</v>
      </c>
      <c r="BP37" s="15">
        <v>14</v>
      </c>
      <c r="BQ37" s="15">
        <v>14</v>
      </c>
      <c r="BR37" s="15">
        <v>14</v>
      </c>
      <c r="BS37" s="15">
        <v>14</v>
      </c>
      <c r="BT37" s="15">
        <v>9</v>
      </c>
      <c r="BU37" s="15">
        <v>9</v>
      </c>
      <c r="BV37" s="15">
        <v>6</v>
      </c>
      <c r="BW37" s="15">
        <v>6</v>
      </c>
      <c r="BX37" s="15">
        <v>5</v>
      </c>
      <c r="BY37" s="15">
        <v>5</v>
      </c>
      <c r="BZ37" s="15">
        <v>8</v>
      </c>
      <c r="CA37" s="15">
        <v>8</v>
      </c>
      <c r="CB37" s="15">
        <v>26</v>
      </c>
      <c r="CC37" s="15">
        <v>26</v>
      </c>
      <c r="CD37" s="15">
        <v>28</v>
      </c>
      <c r="CE37" s="15">
        <v>28</v>
      </c>
      <c r="CF37" s="15">
        <v>26</v>
      </c>
      <c r="CG37" s="15">
        <v>26</v>
      </c>
      <c r="CH37" s="15">
        <v>15</v>
      </c>
      <c r="CI37" s="15">
        <v>15</v>
      </c>
      <c r="CJ37" s="15">
        <v>11</v>
      </c>
      <c r="CK37" s="15">
        <v>11</v>
      </c>
      <c r="CL37" s="15">
        <v>14</v>
      </c>
      <c r="CM37" s="15">
        <v>14</v>
      </c>
      <c r="CN37" s="15">
        <v>12</v>
      </c>
      <c r="CO37" s="15">
        <v>12</v>
      </c>
      <c r="CP37" s="15">
        <v>12</v>
      </c>
      <c r="CQ37" s="15">
        <v>12</v>
      </c>
      <c r="CR37" s="15">
        <v>16</v>
      </c>
      <c r="CS37" s="16">
        <v>16</v>
      </c>
    </row>
    <row r="38" spans="1:97" x14ac:dyDescent="0.2">
      <c r="A38" s="11">
        <v>119</v>
      </c>
      <c r="B38" s="12">
        <v>46</v>
      </c>
      <c r="C38" s="12">
        <v>34</v>
      </c>
      <c r="D38" s="12">
        <v>1</v>
      </c>
      <c r="E38" s="12">
        <v>79</v>
      </c>
      <c r="F38" s="12">
        <v>10</v>
      </c>
      <c r="G38" s="12">
        <v>68</v>
      </c>
      <c r="H38" s="12">
        <v>3</v>
      </c>
      <c r="I38" s="12">
        <v>37</v>
      </c>
      <c r="J38" s="12">
        <v>7</v>
      </c>
      <c r="K38" s="12">
        <v>31</v>
      </c>
      <c r="L38" s="12">
        <v>28</v>
      </c>
      <c r="M38" s="12">
        <v>13</v>
      </c>
      <c r="N38" s="12">
        <v>1</v>
      </c>
      <c r="O38" s="12">
        <v>39</v>
      </c>
      <c r="P38" s="12">
        <v>18</v>
      </c>
      <c r="Q38" s="12">
        <v>21</v>
      </c>
      <c r="R38" s="12">
        <v>0</v>
      </c>
      <c r="S38" s="12">
        <v>40</v>
      </c>
      <c r="T38" s="12">
        <v>6</v>
      </c>
      <c r="U38" s="12">
        <v>34</v>
      </c>
      <c r="V38" s="12">
        <v>4</v>
      </c>
      <c r="W38" s="12">
        <v>34</v>
      </c>
      <c r="X38" s="12">
        <v>5</v>
      </c>
      <c r="Y38" s="12">
        <v>15</v>
      </c>
      <c r="Z38" s="12">
        <v>2</v>
      </c>
      <c r="AA38" s="12">
        <v>16</v>
      </c>
      <c r="AB38" s="12">
        <v>1</v>
      </c>
      <c r="AC38" s="12">
        <v>19</v>
      </c>
      <c r="AD38" s="12">
        <v>2</v>
      </c>
      <c r="AE38" s="12">
        <v>18</v>
      </c>
      <c r="AF38" s="12">
        <v>25</v>
      </c>
      <c r="AG38" s="12">
        <v>20</v>
      </c>
      <c r="AH38" s="12">
        <v>7</v>
      </c>
      <c r="AI38" s="12">
        <v>38</v>
      </c>
      <c r="AJ38" s="12">
        <v>21</v>
      </c>
      <c r="AK38" s="12">
        <v>14</v>
      </c>
      <c r="AL38" s="12">
        <v>3</v>
      </c>
      <c r="AM38" s="12">
        <v>30</v>
      </c>
      <c r="AN38" s="12">
        <v>2</v>
      </c>
      <c r="AO38" s="12">
        <v>19</v>
      </c>
      <c r="AP38" s="12">
        <v>5</v>
      </c>
      <c r="AQ38" s="12">
        <v>19</v>
      </c>
      <c r="AR38" s="12">
        <v>1</v>
      </c>
      <c r="AS38" s="12">
        <v>18</v>
      </c>
      <c r="AT38" s="12">
        <v>2</v>
      </c>
      <c r="AU38" s="12">
        <v>12</v>
      </c>
      <c r="AV38" s="12">
        <v>13</v>
      </c>
      <c r="AW38" s="12">
        <v>9</v>
      </c>
      <c r="AX38" s="12">
        <v>15</v>
      </c>
      <c r="AY38" s="12">
        <v>4</v>
      </c>
      <c r="AZ38" s="12">
        <v>12</v>
      </c>
      <c r="BA38" s="12">
        <v>11</v>
      </c>
      <c r="BB38" s="12">
        <v>6</v>
      </c>
      <c r="BC38" s="12">
        <v>10</v>
      </c>
      <c r="BD38" s="12">
        <v>3</v>
      </c>
      <c r="BE38" s="12">
        <v>19</v>
      </c>
      <c r="BF38" s="12">
        <v>4</v>
      </c>
      <c r="BG38" s="12">
        <v>19</v>
      </c>
      <c r="BH38" s="12">
        <v>3</v>
      </c>
      <c r="BI38" s="12">
        <v>8</v>
      </c>
      <c r="BJ38" s="12">
        <v>2</v>
      </c>
      <c r="BK38" s="12">
        <v>11</v>
      </c>
      <c r="BL38" s="12">
        <v>0</v>
      </c>
      <c r="BM38" s="12">
        <v>11</v>
      </c>
      <c r="BN38" s="12">
        <v>2</v>
      </c>
      <c r="BO38" s="12">
        <v>8</v>
      </c>
      <c r="BP38" s="12">
        <v>3</v>
      </c>
      <c r="BQ38" s="12">
        <v>15</v>
      </c>
      <c r="BR38" s="12">
        <v>0</v>
      </c>
      <c r="BS38" s="12">
        <v>15</v>
      </c>
      <c r="BT38" s="12">
        <v>2</v>
      </c>
      <c r="BU38" s="12">
        <v>7</v>
      </c>
      <c r="BV38" s="12">
        <v>0</v>
      </c>
      <c r="BW38" s="12">
        <v>5</v>
      </c>
      <c r="BX38" s="12">
        <v>1</v>
      </c>
      <c r="BY38" s="12">
        <v>8</v>
      </c>
      <c r="BZ38" s="12">
        <v>0</v>
      </c>
      <c r="CA38" s="12">
        <v>10</v>
      </c>
      <c r="CB38" s="12">
        <v>3</v>
      </c>
      <c r="CC38" s="12">
        <v>23</v>
      </c>
      <c r="CD38" s="12">
        <v>2</v>
      </c>
      <c r="CE38" s="12">
        <v>26</v>
      </c>
      <c r="CF38" s="12">
        <v>5</v>
      </c>
      <c r="CG38" s="12">
        <v>19</v>
      </c>
      <c r="CH38" s="12">
        <v>3</v>
      </c>
      <c r="CI38" s="12">
        <v>11</v>
      </c>
      <c r="CJ38" s="12">
        <v>2</v>
      </c>
      <c r="CK38" s="12">
        <v>8</v>
      </c>
      <c r="CL38" s="12">
        <v>1</v>
      </c>
      <c r="CM38" s="12">
        <v>13</v>
      </c>
      <c r="CN38" s="12">
        <v>2</v>
      </c>
      <c r="CO38" s="12">
        <v>10</v>
      </c>
      <c r="CP38" s="12">
        <v>2</v>
      </c>
      <c r="CQ38" s="12">
        <v>10</v>
      </c>
      <c r="CR38" s="12">
        <v>0</v>
      </c>
      <c r="CS38" s="13">
        <v>16</v>
      </c>
    </row>
    <row r="39" spans="1:97" x14ac:dyDescent="0.2">
      <c r="A39" s="14">
        <v>119</v>
      </c>
      <c r="B39" s="15">
        <v>80</v>
      </c>
      <c r="C39" s="15">
        <v>80</v>
      </c>
      <c r="D39" s="15">
        <v>80</v>
      </c>
      <c r="E39" s="15">
        <v>80</v>
      </c>
      <c r="F39" s="15">
        <v>80</v>
      </c>
      <c r="G39" s="15">
        <v>80</v>
      </c>
      <c r="H39" s="15">
        <v>40</v>
      </c>
      <c r="I39" s="15">
        <v>40</v>
      </c>
      <c r="J39" s="15">
        <v>40</v>
      </c>
      <c r="K39" s="15">
        <v>40</v>
      </c>
      <c r="L39" s="15">
        <v>41</v>
      </c>
      <c r="M39" s="15">
        <v>41</v>
      </c>
      <c r="N39" s="15">
        <v>40</v>
      </c>
      <c r="O39" s="15">
        <v>40</v>
      </c>
      <c r="P39" s="15">
        <v>39</v>
      </c>
      <c r="Q39" s="15">
        <v>39</v>
      </c>
      <c r="R39" s="15">
        <v>40</v>
      </c>
      <c r="S39" s="15">
        <v>40</v>
      </c>
      <c r="T39" s="15">
        <v>41</v>
      </c>
      <c r="U39" s="15">
        <v>41</v>
      </c>
      <c r="V39" s="15">
        <v>39</v>
      </c>
      <c r="W39" s="15">
        <v>39</v>
      </c>
      <c r="X39" s="15">
        <v>21</v>
      </c>
      <c r="Y39" s="15">
        <v>21</v>
      </c>
      <c r="Z39" s="15">
        <v>19</v>
      </c>
      <c r="AA39" s="15">
        <v>19</v>
      </c>
      <c r="AB39" s="15">
        <v>20</v>
      </c>
      <c r="AC39" s="15">
        <v>20</v>
      </c>
      <c r="AD39" s="15">
        <v>20</v>
      </c>
      <c r="AE39" s="15">
        <v>20</v>
      </c>
      <c r="AF39" s="15">
        <v>45</v>
      </c>
      <c r="AG39" s="15">
        <v>45</v>
      </c>
      <c r="AH39" s="15">
        <v>45</v>
      </c>
      <c r="AI39" s="15">
        <v>45</v>
      </c>
      <c r="AJ39" s="15">
        <v>35</v>
      </c>
      <c r="AK39" s="15">
        <v>35</v>
      </c>
      <c r="AL39" s="15">
        <v>35</v>
      </c>
      <c r="AM39" s="15">
        <v>35</v>
      </c>
      <c r="AN39" s="15">
        <v>21</v>
      </c>
      <c r="AO39" s="15">
        <v>21</v>
      </c>
      <c r="AP39" s="15">
        <v>24</v>
      </c>
      <c r="AQ39" s="15">
        <v>24</v>
      </c>
      <c r="AR39" s="15">
        <v>19</v>
      </c>
      <c r="AS39" s="15">
        <v>19</v>
      </c>
      <c r="AT39" s="15">
        <v>16</v>
      </c>
      <c r="AU39" s="15">
        <v>16</v>
      </c>
      <c r="AV39" s="15">
        <v>22</v>
      </c>
      <c r="AW39" s="15">
        <v>22</v>
      </c>
      <c r="AX39" s="15">
        <v>19</v>
      </c>
      <c r="AY39" s="15">
        <v>19</v>
      </c>
      <c r="AZ39" s="15">
        <v>23</v>
      </c>
      <c r="BA39" s="15">
        <v>23</v>
      </c>
      <c r="BB39" s="15">
        <v>16</v>
      </c>
      <c r="BC39" s="15">
        <v>16</v>
      </c>
      <c r="BD39" s="15">
        <v>22</v>
      </c>
      <c r="BE39" s="15">
        <v>22</v>
      </c>
      <c r="BF39" s="15">
        <v>23</v>
      </c>
      <c r="BG39" s="15">
        <v>23</v>
      </c>
      <c r="BH39" s="15">
        <v>11</v>
      </c>
      <c r="BI39" s="15">
        <v>11</v>
      </c>
      <c r="BJ39" s="15">
        <v>13</v>
      </c>
      <c r="BK39" s="15">
        <v>13</v>
      </c>
      <c r="BL39" s="15">
        <v>11</v>
      </c>
      <c r="BM39" s="15">
        <v>11</v>
      </c>
      <c r="BN39" s="15">
        <v>10</v>
      </c>
      <c r="BO39" s="15">
        <v>10</v>
      </c>
      <c r="BP39" s="15">
        <v>19</v>
      </c>
      <c r="BQ39" s="15">
        <v>19</v>
      </c>
      <c r="BR39" s="15">
        <v>16</v>
      </c>
      <c r="BS39" s="15">
        <v>16</v>
      </c>
      <c r="BT39" s="15">
        <v>10</v>
      </c>
      <c r="BU39" s="15">
        <v>10</v>
      </c>
      <c r="BV39" s="15">
        <v>6</v>
      </c>
      <c r="BW39" s="15">
        <v>6</v>
      </c>
      <c r="BX39" s="15">
        <v>9</v>
      </c>
      <c r="BY39" s="15">
        <v>9</v>
      </c>
      <c r="BZ39" s="15">
        <v>10</v>
      </c>
      <c r="CA39" s="15">
        <v>10</v>
      </c>
      <c r="CB39" s="15">
        <v>26</v>
      </c>
      <c r="CC39" s="15">
        <v>26</v>
      </c>
      <c r="CD39" s="15">
        <v>28</v>
      </c>
      <c r="CE39" s="15">
        <v>28</v>
      </c>
      <c r="CF39" s="15">
        <v>26</v>
      </c>
      <c r="CG39" s="15">
        <v>26</v>
      </c>
      <c r="CH39" s="15">
        <v>15</v>
      </c>
      <c r="CI39" s="15">
        <v>15</v>
      </c>
      <c r="CJ39" s="15">
        <v>11</v>
      </c>
      <c r="CK39" s="15">
        <v>11</v>
      </c>
      <c r="CL39" s="15">
        <v>14</v>
      </c>
      <c r="CM39" s="15">
        <v>14</v>
      </c>
      <c r="CN39" s="15">
        <v>12</v>
      </c>
      <c r="CO39" s="15">
        <v>12</v>
      </c>
      <c r="CP39" s="15">
        <v>12</v>
      </c>
      <c r="CQ39" s="15">
        <v>12</v>
      </c>
      <c r="CR39" s="15">
        <v>16</v>
      </c>
      <c r="CS39" s="16">
        <v>16</v>
      </c>
    </row>
    <row r="40" spans="1:97" x14ac:dyDescent="0.2">
      <c r="A40" s="11">
        <v>120</v>
      </c>
      <c r="B40" s="12">
        <v>34</v>
      </c>
      <c r="C40" s="12">
        <v>44</v>
      </c>
      <c r="D40" s="12">
        <v>1</v>
      </c>
      <c r="E40" s="12">
        <v>73</v>
      </c>
      <c r="F40" s="12">
        <v>5</v>
      </c>
      <c r="G40" s="12">
        <v>72</v>
      </c>
      <c r="H40" s="12">
        <v>1</v>
      </c>
      <c r="I40" s="12">
        <v>38</v>
      </c>
      <c r="J40" s="12">
        <v>4</v>
      </c>
      <c r="K40" s="12">
        <v>34</v>
      </c>
      <c r="L40" s="12">
        <v>19</v>
      </c>
      <c r="M40" s="12">
        <v>20</v>
      </c>
      <c r="N40" s="12">
        <v>1</v>
      </c>
      <c r="O40" s="12">
        <v>38</v>
      </c>
      <c r="P40" s="12">
        <v>15</v>
      </c>
      <c r="Q40" s="12">
        <v>24</v>
      </c>
      <c r="R40" s="12">
        <v>0</v>
      </c>
      <c r="S40" s="12">
        <v>35</v>
      </c>
      <c r="T40" s="12">
        <v>3</v>
      </c>
      <c r="U40" s="12">
        <v>37</v>
      </c>
      <c r="V40" s="12">
        <v>2</v>
      </c>
      <c r="W40" s="12">
        <v>35</v>
      </c>
      <c r="X40" s="12">
        <v>3</v>
      </c>
      <c r="Y40" s="12">
        <v>18</v>
      </c>
      <c r="Z40" s="12">
        <v>1</v>
      </c>
      <c r="AA40" s="12">
        <v>16</v>
      </c>
      <c r="AB40" s="12">
        <v>0</v>
      </c>
      <c r="AC40" s="12">
        <v>19</v>
      </c>
      <c r="AD40" s="12">
        <v>1</v>
      </c>
      <c r="AE40" s="12">
        <v>19</v>
      </c>
      <c r="AF40" s="12">
        <v>21</v>
      </c>
      <c r="AG40" s="12">
        <v>20</v>
      </c>
      <c r="AH40" s="12">
        <v>3</v>
      </c>
      <c r="AI40" s="12">
        <v>37</v>
      </c>
      <c r="AJ40" s="12">
        <v>13</v>
      </c>
      <c r="AK40" s="12">
        <v>24</v>
      </c>
      <c r="AL40" s="12">
        <v>2</v>
      </c>
      <c r="AM40" s="12">
        <v>35</v>
      </c>
      <c r="AN40" s="12">
        <v>1</v>
      </c>
      <c r="AO40" s="12">
        <v>20</v>
      </c>
      <c r="AP40" s="12">
        <v>2</v>
      </c>
      <c r="AQ40" s="12">
        <v>17</v>
      </c>
      <c r="AR40" s="12">
        <v>0</v>
      </c>
      <c r="AS40" s="12">
        <v>18</v>
      </c>
      <c r="AT40" s="12">
        <v>2</v>
      </c>
      <c r="AU40" s="12">
        <v>17</v>
      </c>
      <c r="AV40" s="12">
        <v>11</v>
      </c>
      <c r="AW40" s="12">
        <v>8</v>
      </c>
      <c r="AX40" s="12">
        <v>8</v>
      </c>
      <c r="AY40" s="12">
        <v>12</v>
      </c>
      <c r="AZ40" s="12">
        <v>10</v>
      </c>
      <c r="BA40" s="12">
        <v>12</v>
      </c>
      <c r="BB40" s="12">
        <v>5</v>
      </c>
      <c r="BC40" s="12">
        <v>12</v>
      </c>
      <c r="BD40" s="12">
        <v>2</v>
      </c>
      <c r="BE40" s="12">
        <v>18</v>
      </c>
      <c r="BF40" s="12">
        <v>1</v>
      </c>
      <c r="BG40" s="12">
        <v>19</v>
      </c>
      <c r="BH40" s="12">
        <v>2</v>
      </c>
      <c r="BI40" s="12">
        <v>7</v>
      </c>
      <c r="BJ40" s="12">
        <v>0</v>
      </c>
      <c r="BK40" s="12">
        <v>10</v>
      </c>
      <c r="BL40" s="12">
        <v>0</v>
      </c>
      <c r="BM40" s="12">
        <v>11</v>
      </c>
      <c r="BN40" s="12">
        <v>1</v>
      </c>
      <c r="BO40" s="12">
        <v>9</v>
      </c>
      <c r="BP40" s="12">
        <v>1</v>
      </c>
      <c r="BQ40" s="12">
        <v>19</v>
      </c>
      <c r="BR40" s="12">
        <v>1</v>
      </c>
      <c r="BS40" s="12">
        <v>16</v>
      </c>
      <c r="BT40" s="12">
        <v>1</v>
      </c>
      <c r="BU40" s="12">
        <v>11</v>
      </c>
      <c r="BV40" s="12">
        <v>1</v>
      </c>
      <c r="BW40" s="12">
        <v>6</v>
      </c>
      <c r="BX40" s="12">
        <v>0</v>
      </c>
      <c r="BY40" s="12">
        <v>8</v>
      </c>
      <c r="BZ40" s="12">
        <v>0</v>
      </c>
      <c r="CA40" s="12">
        <v>10</v>
      </c>
      <c r="CB40" s="12">
        <v>1</v>
      </c>
      <c r="CC40" s="12">
        <v>24</v>
      </c>
      <c r="CD40" s="12">
        <v>2</v>
      </c>
      <c r="CE40" s="12">
        <v>25</v>
      </c>
      <c r="CF40" s="12">
        <v>2</v>
      </c>
      <c r="CG40" s="12">
        <v>23</v>
      </c>
      <c r="CH40" s="12">
        <v>2</v>
      </c>
      <c r="CI40" s="12">
        <v>13</v>
      </c>
      <c r="CJ40" s="12">
        <v>0</v>
      </c>
      <c r="CK40" s="12">
        <v>10</v>
      </c>
      <c r="CL40" s="12">
        <v>0</v>
      </c>
      <c r="CM40" s="12">
        <v>13</v>
      </c>
      <c r="CN40" s="12">
        <v>1</v>
      </c>
      <c r="CO40" s="12">
        <v>11</v>
      </c>
      <c r="CP40" s="12">
        <v>1</v>
      </c>
      <c r="CQ40" s="12">
        <v>11</v>
      </c>
      <c r="CR40" s="12">
        <v>1</v>
      </c>
      <c r="CS40" s="13">
        <v>14</v>
      </c>
    </row>
    <row r="41" spans="1:97" x14ac:dyDescent="0.2">
      <c r="A41" s="14">
        <v>120</v>
      </c>
      <c r="B41" s="15">
        <v>80</v>
      </c>
      <c r="C41" s="15">
        <v>80</v>
      </c>
      <c r="D41" s="15">
        <v>80</v>
      </c>
      <c r="E41" s="15">
        <v>80</v>
      </c>
      <c r="F41" s="15">
        <v>80</v>
      </c>
      <c r="G41" s="15">
        <v>80</v>
      </c>
      <c r="H41" s="15">
        <v>40</v>
      </c>
      <c r="I41" s="15">
        <v>40</v>
      </c>
      <c r="J41" s="15">
        <v>40</v>
      </c>
      <c r="K41" s="15">
        <v>40</v>
      </c>
      <c r="L41" s="15">
        <v>41</v>
      </c>
      <c r="M41" s="15">
        <v>41</v>
      </c>
      <c r="N41" s="15">
        <v>40</v>
      </c>
      <c r="O41" s="15">
        <v>40</v>
      </c>
      <c r="P41" s="15">
        <v>39</v>
      </c>
      <c r="Q41" s="15">
        <v>39</v>
      </c>
      <c r="R41" s="15">
        <v>40</v>
      </c>
      <c r="S41" s="15">
        <v>40</v>
      </c>
      <c r="T41" s="15">
        <v>41</v>
      </c>
      <c r="U41" s="15">
        <v>41</v>
      </c>
      <c r="V41" s="15">
        <v>39</v>
      </c>
      <c r="W41" s="15">
        <v>39</v>
      </c>
      <c r="X41" s="15">
        <v>21</v>
      </c>
      <c r="Y41" s="15">
        <v>21</v>
      </c>
      <c r="Z41" s="15">
        <v>19</v>
      </c>
      <c r="AA41" s="15">
        <v>19</v>
      </c>
      <c r="AB41" s="15">
        <v>20</v>
      </c>
      <c r="AC41" s="15">
        <v>20</v>
      </c>
      <c r="AD41" s="15">
        <v>20</v>
      </c>
      <c r="AE41" s="15">
        <v>20</v>
      </c>
      <c r="AF41" s="15">
        <v>43</v>
      </c>
      <c r="AG41" s="15">
        <v>43</v>
      </c>
      <c r="AH41" s="15">
        <v>43</v>
      </c>
      <c r="AI41" s="15">
        <v>43</v>
      </c>
      <c r="AJ41" s="15">
        <v>37</v>
      </c>
      <c r="AK41" s="15">
        <v>37</v>
      </c>
      <c r="AL41" s="15">
        <v>37</v>
      </c>
      <c r="AM41" s="15">
        <v>37</v>
      </c>
      <c r="AN41" s="15">
        <v>22</v>
      </c>
      <c r="AO41" s="15">
        <v>22</v>
      </c>
      <c r="AP41" s="15">
        <v>21</v>
      </c>
      <c r="AQ41" s="15">
        <v>21</v>
      </c>
      <c r="AR41" s="15">
        <v>18</v>
      </c>
      <c r="AS41" s="15">
        <v>18</v>
      </c>
      <c r="AT41" s="15">
        <v>19</v>
      </c>
      <c r="AU41" s="15">
        <v>19</v>
      </c>
      <c r="AV41" s="15">
        <v>21</v>
      </c>
      <c r="AW41" s="15">
        <v>21</v>
      </c>
      <c r="AX41" s="15">
        <v>20</v>
      </c>
      <c r="AY41" s="15">
        <v>20</v>
      </c>
      <c r="AZ41" s="15">
        <v>22</v>
      </c>
      <c r="BA41" s="15">
        <v>22</v>
      </c>
      <c r="BB41" s="15">
        <v>17</v>
      </c>
      <c r="BC41" s="15">
        <v>17</v>
      </c>
      <c r="BD41" s="15">
        <v>21</v>
      </c>
      <c r="BE41" s="15">
        <v>21</v>
      </c>
      <c r="BF41" s="15">
        <v>22</v>
      </c>
      <c r="BG41" s="15">
        <v>22</v>
      </c>
      <c r="BH41" s="15">
        <v>9</v>
      </c>
      <c r="BI41" s="15">
        <v>9</v>
      </c>
      <c r="BJ41" s="15">
        <v>12</v>
      </c>
      <c r="BK41" s="15">
        <v>12</v>
      </c>
      <c r="BL41" s="15">
        <v>12</v>
      </c>
      <c r="BM41" s="15">
        <v>12</v>
      </c>
      <c r="BN41" s="15">
        <v>10</v>
      </c>
      <c r="BO41" s="15">
        <v>10</v>
      </c>
      <c r="BP41" s="15">
        <v>20</v>
      </c>
      <c r="BQ41" s="15">
        <v>20</v>
      </c>
      <c r="BR41" s="15">
        <v>17</v>
      </c>
      <c r="BS41" s="15">
        <v>17</v>
      </c>
      <c r="BT41" s="15">
        <v>12</v>
      </c>
      <c r="BU41" s="15">
        <v>12</v>
      </c>
      <c r="BV41" s="15">
        <v>7</v>
      </c>
      <c r="BW41" s="15">
        <v>7</v>
      </c>
      <c r="BX41" s="15">
        <v>8</v>
      </c>
      <c r="BY41" s="15">
        <v>8</v>
      </c>
      <c r="BZ41" s="15">
        <v>10</v>
      </c>
      <c r="CA41" s="15">
        <v>10</v>
      </c>
      <c r="CB41" s="15">
        <v>26</v>
      </c>
      <c r="CC41" s="15">
        <v>26</v>
      </c>
      <c r="CD41" s="15">
        <v>28</v>
      </c>
      <c r="CE41" s="15">
        <v>28</v>
      </c>
      <c r="CF41" s="15">
        <v>26</v>
      </c>
      <c r="CG41" s="15">
        <v>26</v>
      </c>
      <c r="CH41" s="15">
        <v>15</v>
      </c>
      <c r="CI41" s="15">
        <v>15</v>
      </c>
      <c r="CJ41" s="15">
        <v>11</v>
      </c>
      <c r="CK41" s="15">
        <v>11</v>
      </c>
      <c r="CL41" s="15">
        <v>14</v>
      </c>
      <c r="CM41" s="15">
        <v>14</v>
      </c>
      <c r="CN41" s="15">
        <v>12</v>
      </c>
      <c r="CO41" s="15">
        <v>12</v>
      </c>
      <c r="CP41" s="15">
        <v>12</v>
      </c>
      <c r="CQ41" s="15">
        <v>12</v>
      </c>
      <c r="CR41" s="15">
        <v>16</v>
      </c>
      <c r="CS41" s="16">
        <v>16</v>
      </c>
    </row>
    <row r="42" spans="1:97" x14ac:dyDescent="0.2">
      <c r="A42" s="11">
        <v>121</v>
      </c>
      <c r="B42" s="12">
        <v>29</v>
      </c>
      <c r="C42" s="12">
        <v>42</v>
      </c>
      <c r="D42" s="12">
        <v>1</v>
      </c>
      <c r="E42" s="12">
        <v>77</v>
      </c>
      <c r="F42" s="12">
        <v>11</v>
      </c>
      <c r="G42" s="12">
        <v>66</v>
      </c>
      <c r="H42" s="12">
        <v>2</v>
      </c>
      <c r="I42" s="12">
        <v>36</v>
      </c>
      <c r="J42" s="12">
        <v>9</v>
      </c>
      <c r="K42" s="12">
        <v>30</v>
      </c>
      <c r="L42" s="12">
        <v>16</v>
      </c>
      <c r="M42" s="12">
        <v>21</v>
      </c>
      <c r="N42" s="12">
        <v>1</v>
      </c>
      <c r="O42" s="12">
        <v>39</v>
      </c>
      <c r="P42" s="12">
        <v>13</v>
      </c>
      <c r="Q42" s="12">
        <v>21</v>
      </c>
      <c r="R42" s="12">
        <v>0</v>
      </c>
      <c r="S42" s="12">
        <v>38</v>
      </c>
      <c r="T42" s="12">
        <v>5</v>
      </c>
      <c r="U42" s="12">
        <v>35</v>
      </c>
      <c r="V42" s="12">
        <v>6</v>
      </c>
      <c r="W42" s="12">
        <v>31</v>
      </c>
      <c r="X42" s="12">
        <v>5</v>
      </c>
      <c r="Y42" s="12">
        <v>15</v>
      </c>
      <c r="Z42" s="12">
        <v>4</v>
      </c>
      <c r="AA42" s="12">
        <v>15</v>
      </c>
      <c r="AB42" s="12">
        <v>0</v>
      </c>
      <c r="AC42" s="12">
        <v>20</v>
      </c>
      <c r="AD42" s="12">
        <v>2</v>
      </c>
      <c r="AE42" s="12">
        <v>16</v>
      </c>
      <c r="AF42" s="12">
        <v>18</v>
      </c>
      <c r="AG42" s="12">
        <v>19</v>
      </c>
      <c r="AH42" s="12">
        <v>5</v>
      </c>
      <c r="AI42" s="12">
        <v>35</v>
      </c>
      <c r="AJ42" s="12">
        <v>11</v>
      </c>
      <c r="AK42" s="12">
        <v>23</v>
      </c>
      <c r="AL42" s="12">
        <v>6</v>
      </c>
      <c r="AM42" s="12">
        <v>31</v>
      </c>
      <c r="AN42" s="12">
        <v>1</v>
      </c>
      <c r="AO42" s="12">
        <v>21</v>
      </c>
      <c r="AP42" s="12">
        <v>4</v>
      </c>
      <c r="AQ42" s="12">
        <v>14</v>
      </c>
      <c r="AR42" s="12">
        <v>1</v>
      </c>
      <c r="AS42" s="12">
        <v>15</v>
      </c>
      <c r="AT42" s="12">
        <v>5</v>
      </c>
      <c r="AU42" s="12">
        <v>16</v>
      </c>
      <c r="AV42" s="12">
        <v>8</v>
      </c>
      <c r="AW42" s="12">
        <v>7</v>
      </c>
      <c r="AX42" s="12">
        <v>8</v>
      </c>
      <c r="AY42" s="12">
        <v>14</v>
      </c>
      <c r="AZ42" s="12">
        <v>10</v>
      </c>
      <c r="BA42" s="12">
        <v>12</v>
      </c>
      <c r="BB42" s="12">
        <v>3</v>
      </c>
      <c r="BC42" s="12">
        <v>9</v>
      </c>
      <c r="BD42" s="12">
        <v>1</v>
      </c>
      <c r="BE42" s="12">
        <v>17</v>
      </c>
      <c r="BF42" s="12">
        <v>4</v>
      </c>
      <c r="BG42" s="12">
        <v>18</v>
      </c>
      <c r="BH42" s="12">
        <v>1</v>
      </c>
      <c r="BI42" s="12">
        <v>5</v>
      </c>
      <c r="BJ42" s="12">
        <v>3</v>
      </c>
      <c r="BK42" s="12">
        <v>9</v>
      </c>
      <c r="BL42" s="12">
        <v>0</v>
      </c>
      <c r="BM42" s="12">
        <v>12</v>
      </c>
      <c r="BN42" s="12">
        <v>1</v>
      </c>
      <c r="BO42" s="12">
        <v>9</v>
      </c>
      <c r="BP42" s="12">
        <v>4</v>
      </c>
      <c r="BQ42" s="12">
        <v>18</v>
      </c>
      <c r="BR42" s="12">
        <v>2</v>
      </c>
      <c r="BS42" s="12">
        <v>13</v>
      </c>
      <c r="BT42" s="12">
        <v>4</v>
      </c>
      <c r="BU42" s="12">
        <v>10</v>
      </c>
      <c r="BV42" s="12">
        <v>1</v>
      </c>
      <c r="BW42" s="12">
        <v>6</v>
      </c>
      <c r="BX42" s="12">
        <v>0</v>
      </c>
      <c r="BY42" s="12">
        <v>8</v>
      </c>
      <c r="BZ42" s="12">
        <v>1</v>
      </c>
      <c r="CA42" s="12">
        <v>7</v>
      </c>
      <c r="CB42" s="12">
        <v>0</v>
      </c>
      <c r="CC42" s="12">
        <v>25</v>
      </c>
      <c r="CD42" s="12">
        <v>4</v>
      </c>
      <c r="CE42" s="12">
        <v>22</v>
      </c>
      <c r="CF42" s="12">
        <v>7</v>
      </c>
      <c r="CG42" s="12">
        <v>19</v>
      </c>
      <c r="CH42" s="12">
        <v>4</v>
      </c>
      <c r="CI42" s="12">
        <v>11</v>
      </c>
      <c r="CJ42" s="12">
        <v>3</v>
      </c>
      <c r="CK42" s="12">
        <v>8</v>
      </c>
      <c r="CL42" s="12">
        <v>0</v>
      </c>
      <c r="CM42" s="12">
        <v>14</v>
      </c>
      <c r="CN42" s="12">
        <v>0</v>
      </c>
      <c r="CO42" s="12">
        <v>11</v>
      </c>
      <c r="CP42" s="12">
        <v>1</v>
      </c>
      <c r="CQ42" s="12">
        <v>10</v>
      </c>
      <c r="CR42" s="12">
        <v>3</v>
      </c>
      <c r="CS42" s="13">
        <v>12</v>
      </c>
    </row>
    <row r="43" spans="1:97" x14ac:dyDescent="0.2">
      <c r="A43" s="14">
        <v>121</v>
      </c>
      <c r="B43" s="15">
        <v>80</v>
      </c>
      <c r="C43" s="15">
        <v>80</v>
      </c>
      <c r="D43" s="15">
        <v>80</v>
      </c>
      <c r="E43" s="15">
        <v>80</v>
      </c>
      <c r="F43" s="15">
        <v>80</v>
      </c>
      <c r="G43" s="15">
        <v>80</v>
      </c>
      <c r="H43" s="15">
        <v>40</v>
      </c>
      <c r="I43" s="15">
        <v>40</v>
      </c>
      <c r="J43" s="15">
        <v>40</v>
      </c>
      <c r="K43" s="15">
        <v>40</v>
      </c>
      <c r="L43" s="15">
        <v>41</v>
      </c>
      <c r="M43" s="15">
        <v>41</v>
      </c>
      <c r="N43" s="15">
        <v>40</v>
      </c>
      <c r="O43" s="15">
        <v>40</v>
      </c>
      <c r="P43" s="15">
        <v>39</v>
      </c>
      <c r="Q43" s="15">
        <v>39</v>
      </c>
      <c r="R43" s="15">
        <v>40</v>
      </c>
      <c r="S43" s="15">
        <v>40</v>
      </c>
      <c r="T43" s="15">
        <v>41</v>
      </c>
      <c r="U43" s="15">
        <v>41</v>
      </c>
      <c r="V43" s="15">
        <v>39</v>
      </c>
      <c r="W43" s="15">
        <v>39</v>
      </c>
      <c r="X43" s="15">
        <v>21</v>
      </c>
      <c r="Y43" s="15">
        <v>21</v>
      </c>
      <c r="Z43" s="15">
        <v>19</v>
      </c>
      <c r="AA43" s="15">
        <v>19</v>
      </c>
      <c r="AB43" s="15">
        <v>20</v>
      </c>
      <c r="AC43" s="15">
        <v>20</v>
      </c>
      <c r="AD43" s="15">
        <v>20</v>
      </c>
      <c r="AE43" s="15">
        <v>20</v>
      </c>
      <c r="AF43" s="15">
        <v>42</v>
      </c>
      <c r="AG43" s="15">
        <v>42</v>
      </c>
      <c r="AH43" s="15">
        <v>42</v>
      </c>
      <c r="AI43" s="15">
        <v>42</v>
      </c>
      <c r="AJ43" s="15">
        <v>38</v>
      </c>
      <c r="AK43" s="15">
        <v>38</v>
      </c>
      <c r="AL43" s="15">
        <v>38</v>
      </c>
      <c r="AM43" s="15">
        <v>38</v>
      </c>
      <c r="AN43" s="15">
        <v>24</v>
      </c>
      <c r="AO43" s="15">
        <v>24</v>
      </c>
      <c r="AP43" s="15">
        <v>18</v>
      </c>
      <c r="AQ43" s="15">
        <v>18</v>
      </c>
      <c r="AR43" s="15">
        <v>16</v>
      </c>
      <c r="AS43" s="15">
        <v>16</v>
      </c>
      <c r="AT43" s="15">
        <v>22</v>
      </c>
      <c r="AU43" s="15">
        <v>22</v>
      </c>
      <c r="AV43" s="15">
        <v>18</v>
      </c>
      <c r="AW43" s="15">
        <v>18</v>
      </c>
      <c r="AX43" s="15">
        <v>23</v>
      </c>
      <c r="AY43" s="15">
        <v>23</v>
      </c>
      <c r="AZ43" s="15">
        <v>24</v>
      </c>
      <c r="BA43" s="15">
        <v>24</v>
      </c>
      <c r="BB43" s="15">
        <v>15</v>
      </c>
      <c r="BC43" s="15">
        <v>15</v>
      </c>
      <c r="BD43" s="15">
        <v>18</v>
      </c>
      <c r="BE43" s="15">
        <v>18</v>
      </c>
      <c r="BF43" s="15">
        <v>24</v>
      </c>
      <c r="BG43" s="15">
        <v>24</v>
      </c>
      <c r="BH43" s="15">
        <v>6</v>
      </c>
      <c r="BI43" s="15">
        <v>6</v>
      </c>
      <c r="BJ43" s="15">
        <v>12</v>
      </c>
      <c r="BK43" s="15">
        <v>12</v>
      </c>
      <c r="BL43" s="15">
        <v>12</v>
      </c>
      <c r="BM43" s="15">
        <v>12</v>
      </c>
      <c r="BN43" s="15">
        <v>12</v>
      </c>
      <c r="BO43" s="15">
        <v>12</v>
      </c>
      <c r="BP43" s="15">
        <v>23</v>
      </c>
      <c r="BQ43" s="15">
        <v>23</v>
      </c>
      <c r="BR43" s="15">
        <v>15</v>
      </c>
      <c r="BS43" s="15">
        <v>15</v>
      </c>
      <c r="BT43" s="15">
        <v>15</v>
      </c>
      <c r="BU43" s="15">
        <v>15</v>
      </c>
      <c r="BV43" s="15">
        <v>7</v>
      </c>
      <c r="BW43" s="15">
        <v>7</v>
      </c>
      <c r="BX43" s="15">
        <v>8</v>
      </c>
      <c r="BY43" s="15">
        <v>8</v>
      </c>
      <c r="BZ43" s="15">
        <v>8</v>
      </c>
      <c r="CA43" s="15">
        <v>8</v>
      </c>
      <c r="CB43" s="15">
        <v>26</v>
      </c>
      <c r="CC43" s="15">
        <v>26</v>
      </c>
      <c r="CD43" s="15">
        <v>28</v>
      </c>
      <c r="CE43" s="15">
        <v>28</v>
      </c>
      <c r="CF43" s="15">
        <v>26</v>
      </c>
      <c r="CG43" s="15">
        <v>26</v>
      </c>
      <c r="CH43" s="15">
        <v>15</v>
      </c>
      <c r="CI43" s="15">
        <v>15</v>
      </c>
      <c r="CJ43" s="15">
        <v>11</v>
      </c>
      <c r="CK43" s="15">
        <v>11</v>
      </c>
      <c r="CL43" s="15">
        <v>14</v>
      </c>
      <c r="CM43" s="15">
        <v>14</v>
      </c>
      <c r="CN43" s="15">
        <v>12</v>
      </c>
      <c r="CO43" s="15">
        <v>12</v>
      </c>
      <c r="CP43" s="15">
        <v>12</v>
      </c>
      <c r="CQ43" s="15">
        <v>12</v>
      </c>
      <c r="CR43" s="15">
        <v>16</v>
      </c>
      <c r="CS43" s="16">
        <v>16</v>
      </c>
    </row>
    <row r="44" spans="1:97" x14ac:dyDescent="0.2">
      <c r="A44" s="11">
        <v>122</v>
      </c>
      <c r="B44" s="12">
        <v>47</v>
      </c>
      <c r="C44" s="12">
        <v>32</v>
      </c>
      <c r="D44" s="12">
        <v>0</v>
      </c>
      <c r="E44" s="12">
        <v>80</v>
      </c>
      <c r="F44" s="12">
        <v>9</v>
      </c>
      <c r="G44" s="12">
        <v>70</v>
      </c>
      <c r="H44" s="12">
        <v>4</v>
      </c>
      <c r="I44" s="12">
        <v>36</v>
      </c>
      <c r="J44" s="12">
        <v>5</v>
      </c>
      <c r="K44" s="12">
        <v>34</v>
      </c>
      <c r="L44" s="12">
        <v>26</v>
      </c>
      <c r="M44" s="12">
        <v>15</v>
      </c>
      <c r="N44" s="12">
        <v>0</v>
      </c>
      <c r="O44" s="12">
        <v>40</v>
      </c>
      <c r="P44" s="12">
        <v>21</v>
      </c>
      <c r="Q44" s="12">
        <v>17</v>
      </c>
      <c r="R44" s="12">
        <v>0</v>
      </c>
      <c r="S44" s="12">
        <v>40</v>
      </c>
      <c r="T44" s="12">
        <v>7</v>
      </c>
      <c r="U44" s="12">
        <v>33</v>
      </c>
      <c r="V44" s="12">
        <v>2</v>
      </c>
      <c r="W44" s="12">
        <v>37</v>
      </c>
      <c r="X44" s="12">
        <v>4</v>
      </c>
      <c r="Y44" s="12">
        <v>16</v>
      </c>
      <c r="Z44" s="12">
        <v>1</v>
      </c>
      <c r="AA44" s="12">
        <v>18</v>
      </c>
      <c r="AB44" s="12">
        <v>3</v>
      </c>
      <c r="AC44" s="12">
        <v>17</v>
      </c>
      <c r="AD44" s="12">
        <v>1</v>
      </c>
      <c r="AE44" s="12">
        <v>19</v>
      </c>
      <c r="AF44" s="12">
        <v>23</v>
      </c>
      <c r="AG44" s="12">
        <v>20</v>
      </c>
      <c r="AH44" s="12">
        <v>4</v>
      </c>
      <c r="AI44" s="12">
        <v>39</v>
      </c>
      <c r="AJ44" s="12">
        <v>24</v>
      </c>
      <c r="AK44" s="12">
        <v>12</v>
      </c>
      <c r="AL44" s="12">
        <v>5</v>
      </c>
      <c r="AM44" s="12">
        <v>31</v>
      </c>
      <c r="AN44" s="12">
        <v>1</v>
      </c>
      <c r="AO44" s="12">
        <v>19</v>
      </c>
      <c r="AP44" s="12">
        <v>3</v>
      </c>
      <c r="AQ44" s="12">
        <v>20</v>
      </c>
      <c r="AR44" s="12">
        <v>3</v>
      </c>
      <c r="AS44" s="12">
        <v>17</v>
      </c>
      <c r="AT44" s="12">
        <v>2</v>
      </c>
      <c r="AU44" s="12">
        <v>14</v>
      </c>
      <c r="AV44" s="12">
        <v>15</v>
      </c>
      <c r="AW44" s="12">
        <v>9</v>
      </c>
      <c r="AX44" s="12">
        <v>11</v>
      </c>
      <c r="AY44" s="12">
        <v>6</v>
      </c>
      <c r="AZ44" s="12">
        <v>8</v>
      </c>
      <c r="BA44" s="12">
        <v>11</v>
      </c>
      <c r="BB44" s="12">
        <v>13</v>
      </c>
      <c r="BC44" s="12">
        <v>6</v>
      </c>
      <c r="BD44" s="12">
        <v>2</v>
      </c>
      <c r="BE44" s="12">
        <v>21</v>
      </c>
      <c r="BF44" s="12">
        <v>2</v>
      </c>
      <c r="BG44" s="12">
        <v>18</v>
      </c>
      <c r="BH44" s="12">
        <v>2</v>
      </c>
      <c r="BI44" s="12">
        <v>12</v>
      </c>
      <c r="BJ44" s="12">
        <v>1</v>
      </c>
      <c r="BK44" s="12">
        <v>8</v>
      </c>
      <c r="BL44" s="12">
        <v>0</v>
      </c>
      <c r="BM44" s="12">
        <v>9</v>
      </c>
      <c r="BN44" s="12">
        <v>1</v>
      </c>
      <c r="BO44" s="12">
        <v>10</v>
      </c>
      <c r="BP44" s="12">
        <v>5</v>
      </c>
      <c r="BQ44" s="12">
        <v>12</v>
      </c>
      <c r="BR44" s="12">
        <v>0</v>
      </c>
      <c r="BS44" s="12">
        <v>19</v>
      </c>
      <c r="BT44" s="12">
        <v>2</v>
      </c>
      <c r="BU44" s="12">
        <v>4</v>
      </c>
      <c r="BV44" s="12">
        <v>0</v>
      </c>
      <c r="BW44" s="12">
        <v>10</v>
      </c>
      <c r="BX44" s="12">
        <v>3</v>
      </c>
      <c r="BY44" s="12">
        <v>8</v>
      </c>
      <c r="BZ44" s="12">
        <v>0</v>
      </c>
      <c r="CA44" s="12">
        <v>9</v>
      </c>
      <c r="CB44" s="12">
        <v>2</v>
      </c>
      <c r="CC44" s="12">
        <v>24</v>
      </c>
      <c r="CD44" s="12">
        <v>3</v>
      </c>
      <c r="CE44" s="12">
        <v>25</v>
      </c>
      <c r="CF44" s="12">
        <v>4</v>
      </c>
      <c r="CG44" s="12">
        <v>21</v>
      </c>
      <c r="CH44" s="12">
        <v>3</v>
      </c>
      <c r="CI44" s="12">
        <v>11</v>
      </c>
      <c r="CJ44" s="12">
        <v>1</v>
      </c>
      <c r="CK44" s="12">
        <v>10</v>
      </c>
      <c r="CL44" s="12">
        <v>1</v>
      </c>
      <c r="CM44" s="12">
        <v>13</v>
      </c>
      <c r="CN44" s="12">
        <v>1</v>
      </c>
      <c r="CO44" s="12">
        <v>11</v>
      </c>
      <c r="CP44" s="12">
        <v>3</v>
      </c>
      <c r="CQ44" s="12">
        <v>9</v>
      </c>
      <c r="CR44" s="12">
        <v>0</v>
      </c>
      <c r="CS44" s="13">
        <v>16</v>
      </c>
    </row>
    <row r="45" spans="1:97" x14ac:dyDescent="0.2">
      <c r="A45" s="14">
        <v>122</v>
      </c>
      <c r="B45" s="15">
        <v>80</v>
      </c>
      <c r="C45" s="15">
        <v>80</v>
      </c>
      <c r="D45" s="15">
        <v>80</v>
      </c>
      <c r="E45" s="15">
        <v>80</v>
      </c>
      <c r="F45" s="15">
        <v>80</v>
      </c>
      <c r="G45" s="15">
        <v>80</v>
      </c>
      <c r="H45" s="15">
        <v>40</v>
      </c>
      <c r="I45" s="15">
        <v>40</v>
      </c>
      <c r="J45" s="15">
        <v>40</v>
      </c>
      <c r="K45" s="15">
        <v>40</v>
      </c>
      <c r="L45" s="15">
        <v>41</v>
      </c>
      <c r="M45" s="15">
        <v>41</v>
      </c>
      <c r="N45" s="15">
        <v>40</v>
      </c>
      <c r="O45" s="15">
        <v>40</v>
      </c>
      <c r="P45" s="15">
        <v>39</v>
      </c>
      <c r="Q45" s="15">
        <v>39</v>
      </c>
      <c r="R45" s="15">
        <v>40</v>
      </c>
      <c r="S45" s="15">
        <v>40</v>
      </c>
      <c r="T45" s="15">
        <v>41</v>
      </c>
      <c r="U45" s="15">
        <v>41</v>
      </c>
      <c r="V45" s="15">
        <v>39</v>
      </c>
      <c r="W45" s="15">
        <v>39</v>
      </c>
      <c r="X45" s="15">
        <v>21</v>
      </c>
      <c r="Y45" s="15">
        <v>21</v>
      </c>
      <c r="Z45" s="15">
        <v>19</v>
      </c>
      <c r="AA45" s="15">
        <v>19</v>
      </c>
      <c r="AB45" s="15">
        <v>20</v>
      </c>
      <c r="AC45" s="15">
        <v>20</v>
      </c>
      <c r="AD45" s="15">
        <v>20</v>
      </c>
      <c r="AE45" s="15">
        <v>20</v>
      </c>
      <c r="AF45" s="15">
        <v>44</v>
      </c>
      <c r="AG45" s="15">
        <v>44</v>
      </c>
      <c r="AH45" s="15">
        <v>44</v>
      </c>
      <c r="AI45" s="15">
        <v>44</v>
      </c>
      <c r="AJ45" s="15">
        <v>36</v>
      </c>
      <c r="AK45" s="15">
        <v>36</v>
      </c>
      <c r="AL45" s="15">
        <v>36</v>
      </c>
      <c r="AM45" s="15">
        <v>36</v>
      </c>
      <c r="AN45" s="15">
        <v>20</v>
      </c>
      <c r="AO45" s="15">
        <v>20</v>
      </c>
      <c r="AP45" s="15">
        <v>24</v>
      </c>
      <c r="AQ45" s="15">
        <v>24</v>
      </c>
      <c r="AR45" s="15">
        <v>20</v>
      </c>
      <c r="AS45" s="15">
        <v>20</v>
      </c>
      <c r="AT45" s="15">
        <v>16</v>
      </c>
      <c r="AU45" s="15">
        <v>16</v>
      </c>
      <c r="AV45" s="15">
        <v>24</v>
      </c>
      <c r="AW45" s="15">
        <v>24</v>
      </c>
      <c r="AX45" s="15">
        <v>17</v>
      </c>
      <c r="AY45" s="15">
        <v>17</v>
      </c>
      <c r="AZ45" s="15">
        <v>20</v>
      </c>
      <c r="BA45" s="15">
        <v>20</v>
      </c>
      <c r="BB45" s="15">
        <v>19</v>
      </c>
      <c r="BC45" s="15">
        <v>19</v>
      </c>
      <c r="BD45" s="15">
        <v>24</v>
      </c>
      <c r="BE45" s="15">
        <v>24</v>
      </c>
      <c r="BF45" s="15">
        <v>20</v>
      </c>
      <c r="BG45" s="15">
        <v>20</v>
      </c>
      <c r="BH45" s="15">
        <v>15</v>
      </c>
      <c r="BI45" s="15">
        <v>15</v>
      </c>
      <c r="BJ45" s="15">
        <v>9</v>
      </c>
      <c r="BK45" s="15">
        <v>9</v>
      </c>
      <c r="BL45" s="15">
        <v>9</v>
      </c>
      <c r="BM45" s="15">
        <v>9</v>
      </c>
      <c r="BN45" s="15">
        <v>11</v>
      </c>
      <c r="BO45" s="15">
        <v>11</v>
      </c>
      <c r="BP45" s="15">
        <v>17</v>
      </c>
      <c r="BQ45" s="15">
        <v>17</v>
      </c>
      <c r="BR45" s="15">
        <v>19</v>
      </c>
      <c r="BS45" s="15">
        <v>19</v>
      </c>
      <c r="BT45" s="15">
        <v>6</v>
      </c>
      <c r="BU45" s="15">
        <v>6</v>
      </c>
      <c r="BV45" s="15">
        <v>10</v>
      </c>
      <c r="BW45" s="15">
        <v>10</v>
      </c>
      <c r="BX45" s="15">
        <v>11</v>
      </c>
      <c r="BY45" s="15">
        <v>11</v>
      </c>
      <c r="BZ45" s="15">
        <v>9</v>
      </c>
      <c r="CA45" s="15">
        <v>9</v>
      </c>
      <c r="CB45" s="15">
        <v>26</v>
      </c>
      <c r="CC45" s="15">
        <v>26</v>
      </c>
      <c r="CD45" s="15">
        <v>28</v>
      </c>
      <c r="CE45" s="15">
        <v>28</v>
      </c>
      <c r="CF45" s="15">
        <v>26</v>
      </c>
      <c r="CG45" s="15">
        <v>26</v>
      </c>
      <c r="CH45" s="15">
        <v>15</v>
      </c>
      <c r="CI45" s="15">
        <v>15</v>
      </c>
      <c r="CJ45" s="15">
        <v>11</v>
      </c>
      <c r="CK45" s="15">
        <v>11</v>
      </c>
      <c r="CL45" s="15">
        <v>14</v>
      </c>
      <c r="CM45" s="15">
        <v>14</v>
      </c>
      <c r="CN45" s="15">
        <v>12</v>
      </c>
      <c r="CO45" s="15">
        <v>12</v>
      </c>
      <c r="CP45" s="15">
        <v>12</v>
      </c>
      <c r="CQ45" s="15">
        <v>12</v>
      </c>
      <c r="CR45" s="15">
        <v>16</v>
      </c>
      <c r="CS45" s="16">
        <v>16</v>
      </c>
    </row>
    <row r="46" spans="1:97" x14ac:dyDescent="0.2">
      <c r="A46" s="11">
        <v>123</v>
      </c>
      <c r="B46" s="12">
        <v>53</v>
      </c>
      <c r="C46" s="12">
        <v>24</v>
      </c>
      <c r="D46" s="12">
        <v>8</v>
      </c>
      <c r="E46" s="12">
        <v>69</v>
      </c>
      <c r="F46" s="12">
        <v>27</v>
      </c>
      <c r="G46" s="12">
        <v>51</v>
      </c>
      <c r="H46" s="12">
        <v>12</v>
      </c>
      <c r="I46" s="12">
        <v>28</v>
      </c>
      <c r="J46" s="12">
        <v>15</v>
      </c>
      <c r="K46" s="12">
        <v>23</v>
      </c>
      <c r="L46" s="12">
        <v>30</v>
      </c>
      <c r="M46" s="12">
        <v>10</v>
      </c>
      <c r="N46" s="12">
        <v>4</v>
      </c>
      <c r="O46" s="12">
        <v>35</v>
      </c>
      <c r="P46" s="12">
        <v>23</v>
      </c>
      <c r="Q46" s="12">
        <v>14</v>
      </c>
      <c r="R46" s="12">
        <v>4</v>
      </c>
      <c r="S46" s="12">
        <v>34</v>
      </c>
      <c r="T46" s="12">
        <v>9</v>
      </c>
      <c r="U46" s="12">
        <v>31</v>
      </c>
      <c r="V46" s="12">
        <v>18</v>
      </c>
      <c r="W46" s="12">
        <v>20</v>
      </c>
      <c r="X46" s="12">
        <v>6</v>
      </c>
      <c r="Y46" s="12">
        <v>14</v>
      </c>
      <c r="Z46" s="12">
        <v>9</v>
      </c>
      <c r="AA46" s="12">
        <v>9</v>
      </c>
      <c r="AB46" s="12">
        <v>3</v>
      </c>
      <c r="AC46" s="12">
        <v>17</v>
      </c>
      <c r="AD46" s="12">
        <v>9</v>
      </c>
      <c r="AE46" s="12">
        <v>11</v>
      </c>
      <c r="AF46" s="12">
        <v>31</v>
      </c>
      <c r="AG46" s="12">
        <v>15</v>
      </c>
      <c r="AH46" s="12">
        <v>15</v>
      </c>
      <c r="AI46" s="12">
        <v>31</v>
      </c>
      <c r="AJ46" s="12">
        <v>22</v>
      </c>
      <c r="AK46" s="12">
        <v>9</v>
      </c>
      <c r="AL46" s="12">
        <v>12</v>
      </c>
      <c r="AM46" s="12">
        <v>20</v>
      </c>
      <c r="AN46" s="12">
        <v>8</v>
      </c>
      <c r="AO46" s="12">
        <v>15</v>
      </c>
      <c r="AP46" s="12">
        <v>7</v>
      </c>
      <c r="AQ46" s="12">
        <v>16</v>
      </c>
      <c r="AR46" s="12">
        <v>4</v>
      </c>
      <c r="AS46" s="12">
        <v>13</v>
      </c>
      <c r="AT46" s="12">
        <v>8</v>
      </c>
      <c r="AU46" s="12">
        <v>7</v>
      </c>
      <c r="AV46" s="12">
        <v>15</v>
      </c>
      <c r="AW46" s="12">
        <v>6</v>
      </c>
      <c r="AX46" s="12">
        <v>15</v>
      </c>
      <c r="AY46" s="12">
        <v>4</v>
      </c>
      <c r="AZ46" s="12">
        <v>16</v>
      </c>
      <c r="BA46" s="12">
        <v>9</v>
      </c>
      <c r="BB46" s="12">
        <v>7</v>
      </c>
      <c r="BC46" s="12">
        <v>5</v>
      </c>
      <c r="BD46" s="12">
        <v>4</v>
      </c>
      <c r="BE46" s="12">
        <v>17</v>
      </c>
      <c r="BF46" s="12">
        <v>11</v>
      </c>
      <c r="BG46" s="12">
        <v>14</v>
      </c>
      <c r="BH46" s="12">
        <v>2</v>
      </c>
      <c r="BI46" s="12">
        <v>10</v>
      </c>
      <c r="BJ46" s="12">
        <v>5</v>
      </c>
      <c r="BK46" s="12">
        <v>6</v>
      </c>
      <c r="BL46" s="12">
        <v>2</v>
      </c>
      <c r="BM46" s="12">
        <v>7</v>
      </c>
      <c r="BN46" s="12">
        <v>6</v>
      </c>
      <c r="BO46" s="12">
        <v>8</v>
      </c>
      <c r="BP46" s="12">
        <v>5</v>
      </c>
      <c r="BQ46" s="12">
        <v>14</v>
      </c>
      <c r="BR46" s="12">
        <v>7</v>
      </c>
      <c r="BS46" s="12">
        <v>6</v>
      </c>
      <c r="BT46" s="12">
        <v>4</v>
      </c>
      <c r="BU46" s="12">
        <v>4</v>
      </c>
      <c r="BV46" s="12">
        <v>4</v>
      </c>
      <c r="BW46" s="12">
        <v>3</v>
      </c>
      <c r="BX46" s="12">
        <v>1</v>
      </c>
      <c r="BY46" s="12">
        <v>10</v>
      </c>
      <c r="BZ46" s="12">
        <v>3</v>
      </c>
      <c r="CA46" s="12">
        <v>3</v>
      </c>
      <c r="CB46" s="12">
        <v>7</v>
      </c>
      <c r="CC46" s="12">
        <v>19</v>
      </c>
      <c r="CD46" s="12">
        <v>9</v>
      </c>
      <c r="CE46" s="12">
        <v>18</v>
      </c>
      <c r="CF46" s="12">
        <v>11</v>
      </c>
      <c r="CG46" s="12">
        <v>14</v>
      </c>
      <c r="CH46" s="12">
        <v>5</v>
      </c>
      <c r="CI46" s="12">
        <v>9</v>
      </c>
      <c r="CJ46" s="12">
        <v>6</v>
      </c>
      <c r="CK46" s="12">
        <v>5</v>
      </c>
      <c r="CL46" s="12">
        <v>2</v>
      </c>
      <c r="CM46" s="12">
        <v>12</v>
      </c>
      <c r="CN46" s="12">
        <v>5</v>
      </c>
      <c r="CO46" s="12">
        <v>7</v>
      </c>
      <c r="CP46" s="12">
        <v>2</v>
      </c>
      <c r="CQ46" s="12">
        <v>10</v>
      </c>
      <c r="CR46" s="12">
        <v>7</v>
      </c>
      <c r="CS46" s="13">
        <v>8</v>
      </c>
    </row>
    <row r="47" spans="1:97" x14ac:dyDescent="0.2">
      <c r="A47" s="14">
        <v>123</v>
      </c>
      <c r="B47" s="15">
        <v>80</v>
      </c>
      <c r="C47" s="15">
        <v>80</v>
      </c>
      <c r="D47" s="15">
        <v>80</v>
      </c>
      <c r="E47" s="15">
        <v>80</v>
      </c>
      <c r="F47" s="15">
        <v>80</v>
      </c>
      <c r="G47" s="15">
        <v>80</v>
      </c>
      <c r="H47" s="15">
        <v>40</v>
      </c>
      <c r="I47" s="15">
        <v>40</v>
      </c>
      <c r="J47" s="15">
        <v>40</v>
      </c>
      <c r="K47" s="15">
        <v>40</v>
      </c>
      <c r="L47" s="15">
        <v>41</v>
      </c>
      <c r="M47" s="15">
        <v>41</v>
      </c>
      <c r="N47" s="15">
        <v>40</v>
      </c>
      <c r="O47" s="15">
        <v>40</v>
      </c>
      <c r="P47" s="15">
        <v>39</v>
      </c>
      <c r="Q47" s="15">
        <v>39</v>
      </c>
      <c r="R47" s="15">
        <v>40</v>
      </c>
      <c r="S47" s="15">
        <v>40</v>
      </c>
      <c r="T47" s="15">
        <v>41</v>
      </c>
      <c r="U47" s="15">
        <v>41</v>
      </c>
      <c r="V47" s="15">
        <v>39</v>
      </c>
      <c r="W47" s="15">
        <v>39</v>
      </c>
      <c r="X47" s="15">
        <v>21</v>
      </c>
      <c r="Y47" s="15">
        <v>21</v>
      </c>
      <c r="Z47" s="15">
        <v>19</v>
      </c>
      <c r="AA47" s="15">
        <v>19</v>
      </c>
      <c r="AB47" s="15">
        <v>20</v>
      </c>
      <c r="AC47" s="15">
        <v>20</v>
      </c>
      <c r="AD47" s="15">
        <v>20</v>
      </c>
      <c r="AE47" s="15">
        <v>20</v>
      </c>
      <c r="AF47" s="15">
        <v>47</v>
      </c>
      <c r="AG47" s="15">
        <v>47</v>
      </c>
      <c r="AH47" s="15">
        <v>47</v>
      </c>
      <c r="AI47" s="15">
        <v>47</v>
      </c>
      <c r="AJ47" s="15">
        <v>33</v>
      </c>
      <c r="AK47" s="15">
        <v>33</v>
      </c>
      <c r="AL47" s="15">
        <v>33</v>
      </c>
      <c r="AM47" s="15">
        <v>33</v>
      </c>
      <c r="AN47" s="15">
        <v>23</v>
      </c>
      <c r="AO47" s="15">
        <v>23</v>
      </c>
      <c r="AP47" s="15">
        <v>24</v>
      </c>
      <c r="AQ47" s="15">
        <v>24</v>
      </c>
      <c r="AR47" s="15">
        <v>17</v>
      </c>
      <c r="AS47" s="15">
        <v>17</v>
      </c>
      <c r="AT47" s="15">
        <v>16</v>
      </c>
      <c r="AU47" s="15">
        <v>16</v>
      </c>
      <c r="AV47" s="15">
        <v>21</v>
      </c>
      <c r="AW47" s="15">
        <v>21</v>
      </c>
      <c r="AX47" s="15">
        <v>20</v>
      </c>
      <c r="AY47" s="15">
        <v>20</v>
      </c>
      <c r="AZ47" s="15">
        <v>26</v>
      </c>
      <c r="BA47" s="15">
        <v>26</v>
      </c>
      <c r="BB47" s="15">
        <v>13</v>
      </c>
      <c r="BC47" s="15">
        <v>13</v>
      </c>
      <c r="BD47" s="15">
        <v>21</v>
      </c>
      <c r="BE47" s="15">
        <v>21</v>
      </c>
      <c r="BF47" s="15">
        <v>26</v>
      </c>
      <c r="BG47" s="15">
        <v>26</v>
      </c>
      <c r="BH47" s="15">
        <v>12</v>
      </c>
      <c r="BI47" s="15">
        <v>12</v>
      </c>
      <c r="BJ47" s="15">
        <v>12</v>
      </c>
      <c r="BK47" s="15">
        <v>12</v>
      </c>
      <c r="BL47" s="15">
        <v>9</v>
      </c>
      <c r="BM47" s="15">
        <v>9</v>
      </c>
      <c r="BN47" s="15">
        <v>14</v>
      </c>
      <c r="BO47" s="15">
        <v>14</v>
      </c>
      <c r="BP47" s="15">
        <v>20</v>
      </c>
      <c r="BQ47" s="15">
        <v>20</v>
      </c>
      <c r="BR47" s="15">
        <v>13</v>
      </c>
      <c r="BS47" s="15">
        <v>13</v>
      </c>
      <c r="BT47" s="15">
        <v>9</v>
      </c>
      <c r="BU47" s="15">
        <v>9</v>
      </c>
      <c r="BV47" s="15">
        <v>7</v>
      </c>
      <c r="BW47" s="15">
        <v>7</v>
      </c>
      <c r="BX47" s="15">
        <v>11</v>
      </c>
      <c r="BY47" s="15">
        <v>11</v>
      </c>
      <c r="BZ47" s="15">
        <v>6</v>
      </c>
      <c r="CA47" s="15">
        <v>6</v>
      </c>
      <c r="CB47" s="15">
        <v>26</v>
      </c>
      <c r="CC47" s="15">
        <v>26</v>
      </c>
      <c r="CD47" s="15">
        <v>28</v>
      </c>
      <c r="CE47" s="15">
        <v>28</v>
      </c>
      <c r="CF47" s="15">
        <v>26</v>
      </c>
      <c r="CG47" s="15">
        <v>26</v>
      </c>
      <c r="CH47" s="15">
        <v>15</v>
      </c>
      <c r="CI47" s="15">
        <v>15</v>
      </c>
      <c r="CJ47" s="15">
        <v>11</v>
      </c>
      <c r="CK47" s="15">
        <v>11</v>
      </c>
      <c r="CL47" s="15">
        <v>14</v>
      </c>
      <c r="CM47" s="15">
        <v>14</v>
      </c>
      <c r="CN47" s="15">
        <v>12</v>
      </c>
      <c r="CO47" s="15">
        <v>12</v>
      </c>
      <c r="CP47" s="15">
        <v>12</v>
      </c>
      <c r="CQ47" s="15">
        <v>12</v>
      </c>
      <c r="CR47" s="15">
        <v>16</v>
      </c>
      <c r="CS47" s="16">
        <v>16</v>
      </c>
    </row>
    <row r="48" spans="1:97" x14ac:dyDescent="0.2">
      <c r="A48" s="11">
        <v>124</v>
      </c>
      <c r="B48" s="12">
        <v>40</v>
      </c>
      <c r="C48" s="12">
        <v>30</v>
      </c>
      <c r="D48" s="12">
        <v>4</v>
      </c>
      <c r="E48" s="12">
        <v>74</v>
      </c>
      <c r="F48" s="12">
        <v>14</v>
      </c>
      <c r="G48" s="12">
        <v>63</v>
      </c>
      <c r="H48" s="12">
        <v>7</v>
      </c>
      <c r="I48" s="12">
        <v>33</v>
      </c>
      <c r="J48" s="12">
        <v>7</v>
      </c>
      <c r="K48" s="12">
        <v>30</v>
      </c>
      <c r="L48" s="12">
        <v>23</v>
      </c>
      <c r="M48" s="12">
        <v>14</v>
      </c>
      <c r="N48" s="12">
        <v>3</v>
      </c>
      <c r="O48" s="12">
        <v>35</v>
      </c>
      <c r="P48" s="12">
        <v>17</v>
      </c>
      <c r="Q48" s="12">
        <v>16</v>
      </c>
      <c r="R48" s="12">
        <v>1</v>
      </c>
      <c r="S48" s="12">
        <v>39</v>
      </c>
      <c r="T48" s="12">
        <v>8</v>
      </c>
      <c r="U48" s="12">
        <v>31</v>
      </c>
      <c r="V48" s="12">
        <v>6</v>
      </c>
      <c r="W48" s="12">
        <v>32</v>
      </c>
      <c r="X48" s="12">
        <v>3</v>
      </c>
      <c r="Y48" s="12">
        <v>16</v>
      </c>
      <c r="Z48" s="12">
        <v>4</v>
      </c>
      <c r="AA48" s="12">
        <v>14</v>
      </c>
      <c r="AB48" s="12">
        <v>5</v>
      </c>
      <c r="AC48" s="12">
        <v>15</v>
      </c>
      <c r="AD48" s="12">
        <v>2</v>
      </c>
      <c r="AE48" s="12">
        <v>18</v>
      </c>
      <c r="AF48" s="12">
        <v>21</v>
      </c>
      <c r="AG48" s="12">
        <v>17</v>
      </c>
      <c r="AH48" s="12">
        <v>6</v>
      </c>
      <c r="AI48" s="12">
        <v>34</v>
      </c>
      <c r="AJ48" s="12">
        <v>19</v>
      </c>
      <c r="AK48" s="12">
        <v>13</v>
      </c>
      <c r="AL48" s="12">
        <v>8</v>
      </c>
      <c r="AM48" s="12">
        <v>29</v>
      </c>
      <c r="AN48" s="12">
        <v>2</v>
      </c>
      <c r="AO48" s="12">
        <v>22</v>
      </c>
      <c r="AP48" s="12">
        <v>4</v>
      </c>
      <c r="AQ48" s="12">
        <v>12</v>
      </c>
      <c r="AR48" s="12">
        <v>5</v>
      </c>
      <c r="AS48" s="12">
        <v>11</v>
      </c>
      <c r="AT48" s="12">
        <v>3</v>
      </c>
      <c r="AU48" s="12">
        <v>18</v>
      </c>
      <c r="AV48" s="12">
        <v>12</v>
      </c>
      <c r="AW48" s="12">
        <v>8</v>
      </c>
      <c r="AX48" s="12">
        <v>11</v>
      </c>
      <c r="AY48" s="12">
        <v>6</v>
      </c>
      <c r="AZ48" s="12">
        <v>9</v>
      </c>
      <c r="BA48" s="12">
        <v>9</v>
      </c>
      <c r="BB48" s="12">
        <v>8</v>
      </c>
      <c r="BC48" s="12">
        <v>7</v>
      </c>
      <c r="BD48" s="12">
        <v>5</v>
      </c>
      <c r="BE48" s="12">
        <v>14</v>
      </c>
      <c r="BF48" s="12">
        <v>1</v>
      </c>
      <c r="BG48" s="12">
        <v>20</v>
      </c>
      <c r="BH48" s="12">
        <v>3</v>
      </c>
      <c r="BI48" s="12">
        <v>5</v>
      </c>
      <c r="BJ48" s="12">
        <v>1</v>
      </c>
      <c r="BK48" s="12">
        <v>7</v>
      </c>
      <c r="BL48" s="12">
        <v>2</v>
      </c>
      <c r="BM48" s="12">
        <v>9</v>
      </c>
      <c r="BN48" s="12">
        <v>0</v>
      </c>
      <c r="BO48" s="12">
        <v>13</v>
      </c>
      <c r="BP48" s="12">
        <v>3</v>
      </c>
      <c r="BQ48" s="12">
        <v>17</v>
      </c>
      <c r="BR48" s="12">
        <v>5</v>
      </c>
      <c r="BS48" s="12">
        <v>12</v>
      </c>
      <c r="BT48" s="12">
        <v>0</v>
      </c>
      <c r="BU48" s="12">
        <v>11</v>
      </c>
      <c r="BV48" s="12">
        <v>3</v>
      </c>
      <c r="BW48" s="12">
        <v>7</v>
      </c>
      <c r="BX48" s="12">
        <v>3</v>
      </c>
      <c r="BY48" s="12">
        <v>6</v>
      </c>
      <c r="BZ48" s="12">
        <v>2</v>
      </c>
      <c r="CA48" s="12">
        <v>5</v>
      </c>
      <c r="CB48" s="12">
        <v>4</v>
      </c>
      <c r="CC48" s="12">
        <v>22</v>
      </c>
      <c r="CD48" s="12">
        <v>4</v>
      </c>
      <c r="CE48" s="12">
        <v>22</v>
      </c>
      <c r="CF48" s="12">
        <v>6</v>
      </c>
      <c r="CG48" s="12">
        <v>19</v>
      </c>
      <c r="CH48" s="12">
        <v>3</v>
      </c>
      <c r="CI48" s="12">
        <v>12</v>
      </c>
      <c r="CJ48" s="12">
        <v>3</v>
      </c>
      <c r="CK48" s="12">
        <v>7</v>
      </c>
      <c r="CL48" s="12">
        <v>2</v>
      </c>
      <c r="CM48" s="12">
        <v>12</v>
      </c>
      <c r="CN48" s="12">
        <v>2</v>
      </c>
      <c r="CO48" s="12">
        <v>10</v>
      </c>
      <c r="CP48" s="12">
        <v>3</v>
      </c>
      <c r="CQ48" s="12">
        <v>7</v>
      </c>
      <c r="CR48" s="12">
        <v>1</v>
      </c>
      <c r="CS48" s="13">
        <v>15</v>
      </c>
    </row>
    <row r="49" spans="1:97" x14ac:dyDescent="0.2">
      <c r="A49" s="14">
        <v>124</v>
      </c>
      <c r="B49" s="15">
        <v>80</v>
      </c>
      <c r="C49" s="15">
        <v>80</v>
      </c>
      <c r="D49" s="15">
        <v>80</v>
      </c>
      <c r="E49" s="15">
        <v>80</v>
      </c>
      <c r="F49" s="15">
        <v>80</v>
      </c>
      <c r="G49" s="15">
        <v>80</v>
      </c>
      <c r="H49" s="15">
        <v>40</v>
      </c>
      <c r="I49" s="15">
        <v>40</v>
      </c>
      <c r="J49" s="15">
        <v>40</v>
      </c>
      <c r="K49" s="15">
        <v>40</v>
      </c>
      <c r="L49" s="15">
        <v>41</v>
      </c>
      <c r="M49" s="15">
        <v>41</v>
      </c>
      <c r="N49" s="15">
        <v>40</v>
      </c>
      <c r="O49" s="15">
        <v>40</v>
      </c>
      <c r="P49" s="15">
        <v>39</v>
      </c>
      <c r="Q49" s="15">
        <v>39</v>
      </c>
      <c r="R49" s="15">
        <v>40</v>
      </c>
      <c r="S49" s="15">
        <v>40</v>
      </c>
      <c r="T49" s="15">
        <v>41</v>
      </c>
      <c r="U49" s="15">
        <v>41</v>
      </c>
      <c r="V49" s="15">
        <v>39</v>
      </c>
      <c r="W49" s="15">
        <v>39</v>
      </c>
      <c r="X49" s="15">
        <v>21</v>
      </c>
      <c r="Y49" s="15">
        <v>21</v>
      </c>
      <c r="Z49" s="15">
        <v>19</v>
      </c>
      <c r="AA49" s="15">
        <v>19</v>
      </c>
      <c r="AB49" s="15">
        <v>20</v>
      </c>
      <c r="AC49" s="15">
        <v>20</v>
      </c>
      <c r="AD49" s="15">
        <v>20</v>
      </c>
      <c r="AE49" s="15">
        <v>20</v>
      </c>
      <c r="AF49" s="15">
        <v>43</v>
      </c>
      <c r="AG49" s="15">
        <v>43</v>
      </c>
      <c r="AH49" s="15">
        <v>43</v>
      </c>
      <c r="AI49" s="15">
        <v>43</v>
      </c>
      <c r="AJ49" s="15">
        <v>37</v>
      </c>
      <c r="AK49" s="15">
        <v>37</v>
      </c>
      <c r="AL49" s="15">
        <v>37</v>
      </c>
      <c r="AM49" s="15">
        <v>37</v>
      </c>
      <c r="AN49" s="15">
        <v>24</v>
      </c>
      <c r="AO49" s="15">
        <v>24</v>
      </c>
      <c r="AP49" s="15">
        <v>19</v>
      </c>
      <c r="AQ49" s="15">
        <v>19</v>
      </c>
      <c r="AR49" s="15">
        <v>16</v>
      </c>
      <c r="AS49" s="15">
        <v>16</v>
      </c>
      <c r="AT49" s="15">
        <v>21</v>
      </c>
      <c r="AU49" s="15">
        <v>21</v>
      </c>
      <c r="AV49" s="15">
        <v>21</v>
      </c>
      <c r="AW49" s="15">
        <v>21</v>
      </c>
      <c r="AX49" s="15">
        <v>20</v>
      </c>
      <c r="AY49" s="15">
        <v>20</v>
      </c>
      <c r="AZ49" s="15">
        <v>22</v>
      </c>
      <c r="BA49" s="15">
        <v>22</v>
      </c>
      <c r="BB49" s="15">
        <v>17</v>
      </c>
      <c r="BC49" s="15">
        <v>17</v>
      </c>
      <c r="BD49" s="15">
        <v>21</v>
      </c>
      <c r="BE49" s="15">
        <v>21</v>
      </c>
      <c r="BF49" s="15">
        <v>22</v>
      </c>
      <c r="BG49" s="15">
        <v>22</v>
      </c>
      <c r="BH49" s="15">
        <v>10</v>
      </c>
      <c r="BI49" s="15">
        <v>10</v>
      </c>
      <c r="BJ49" s="15">
        <v>9</v>
      </c>
      <c r="BK49" s="15">
        <v>9</v>
      </c>
      <c r="BL49" s="15">
        <v>11</v>
      </c>
      <c r="BM49" s="15">
        <v>11</v>
      </c>
      <c r="BN49" s="15">
        <v>13</v>
      </c>
      <c r="BO49" s="15">
        <v>13</v>
      </c>
      <c r="BP49" s="15">
        <v>20</v>
      </c>
      <c r="BQ49" s="15">
        <v>20</v>
      </c>
      <c r="BR49" s="15">
        <v>17</v>
      </c>
      <c r="BS49" s="15">
        <v>17</v>
      </c>
      <c r="BT49" s="15">
        <v>11</v>
      </c>
      <c r="BU49" s="15">
        <v>11</v>
      </c>
      <c r="BV49" s="15">
        <v>10</v>
      </c>
      <c r="BW49" s="15">
        <v>10</v>
      </c>
      <c r="BX49" s="15">
        <v>9</v>
      </c>
      <c r="BY49" s="15">
        <v>9</v>
      </c>
      <c r="BZ49" s="15">
        <v>7</v>
      </c>
      <c r="CA49" s="15">
        <v>7</v>
      </c>
      <c r="CB49" s="15">
        <v>26</v>
      </c>
      <c r="CC49" s="15">
        <v>26</v>
      </c>
      <c r="CD49" s="15">
        <v>28</v>
      </c>
      <c r="CE49" s="15">
        <v>28</v>
      </c>
      <c r="CF49" s="15">
        <v>26</v>
      </c>
      <c r="CG49" s="15">
        <v>26</v>
      </c>
      <c r="CH49" s="15">
        <v>15</v>
      </c>
      <c r="CI49" s="15">
        <v>15</v>
      </c>
      <c r="CJ49" s="15">
        <v>11</v>
      </c>
      <c r="CK49" s="15">
        <v>11</v>
      </c>
      <c r="CL49" s="15">
        <v>14</v>
      </c>
      <c r="CM49" s="15">
        <v>14</v>
      </c>
      <c r="CN49" s="15">
        <v>12</v>
      </c>
      <c r="CO49" s="15">
        <v>12</v>
      </c>
      <c r="CP49" s="15">
        <v>12</v>
      </c>
      <c r="CQ49" s="15">
        <v>12</v>
      </c>
      <c r="CR49" s="15">
        <v>16</v>
      </c>
      <c r="CS49" s="16">
        <v>16</v>
      </c>
    </row>
    <row r="50" spans="1:97" x14ac:dyDescent="0.2">
      <c r="A50" s="11">
        <v>125</v>
      </c>
      <c r="B50" s="12">
        <v>53</v>
      </c>
      <c r="C50" s="12">
        <v>24</v>
      </c>
      <c r="D50" s="12">
        <v>7</v>
      </c>
      <c r="E50" s="12">
        <v>73</v>
      </c>
      <c r="F50" s="12">
        <v>35</v>
      </c>
      <c r="G50" s="12">
        <v>42</v>
      </c>
      <c r="H50" s="12">
        <v>12</v>
      </c>
      <c r="I50" s="12">
        <v>26</v>
      </c>
      <c r="J50" s="12">
        <v>23</v>
      </c>
      <c r="K50" s="12">
        <v>16</v>
      </c>
      <c r="L50" s="12">
        <v>27</v>
      </c>
      <c r="M50" s="12">
        <v>11</v>
      </c>
      <c r="N50" s="12">
        <v>2</v>
      </c>
      <c r="O50" s="12">
        <v>38</v>
      </c>
      <c r="P50" s="12">
        <v>26</v>
      </c>
      <c r="Q50" s="12">
        <v>13</v>
      </c>
      <c r="R50" s="12">
        <v>5</v>
      </c>
      <c r="S50" s="12">
        <v>35</v>
      </c>
      <c r="T50" s="12">
        <v>14</v>
      </c>
      <c r="U50" s="12">
        <v>25</v>
      </c>
      <c r="V50" s="12">
        <v>21</v>
      </c>
      <c r="W50" s="12">
        <v>17</v>
      </c>
      <c r="X50" s="12">
        <v>10</v>
      </c>
      <c r="Y50" s="12">
        <v>10</v>
      </c>
      <c r="Z50" s="12">
        <v>13</v>
      </c>
      <c r="AA50" s="12">
        <v>6</v>
      </c>
      <c r="AB50" s="12">
        <v>4</v>
      </c>
      <c r="AC50" s="12">
        <v>15</v>
      </c>
      <c r="AD50" s="12">
        <v>8</v>
      </c>
      <c r="AE50" s="12">
        <v>11</v>
      </c>
      <c r="AF50" s="12">
        <v>28</v>
      </c>
      <c r="AG50" s="12">
        <v>10</v>
      </c>
      <c r="AH50" s="12">
        <v>17</v>
      </c>
      <c r="AI50" s="12">
        <v>22</v>
      </c>
      <c r="AJ50" s="12">
        <v>25</v>
      </c>
      <c r="AK50" s="12">
        <v>14</v>
      </c>
      <c r="AL50" s="12">
        <v>18</v>
      </c>
      <c r="AM50" s="12">
        <v>20</v>
      </c>
      <c r="AN50" s="12">
        <v>4</v>
      </c>
      <c r="AO50" s="12">
        <v>13</v>
      </c>
      <c r="AP50" s="12">
        <v>13</v>
      </c>
      <c r="AQ50" s="12">
        <v>9</v>
      </c>
      <c r="AR50" s="12">
        <v>8</v>
      </c>
      <c r="AS50" s="12">
        <v>13</v>
      </c>
      <c r="AT50" s="12">
        <v>10</v>
      </c>
      <c r="AU50" s="12">
        <v>7</v>
      </c>
      <c r="AV50" s="12">
        <v>17</v>
      </c>
      <c r="AW50" s="12">
        <v>4</v>
      </c>
      <c r="AX50" s="12">
        <v>10</v>
      </c>
      <c r="AY50" s="12">
        <v>7</v>
      </c>
      <c r="AZ50" s="12">
        <v>11</v>
      </c>
      <c r="BA50" s="12">
        <v>6</v>
      </c>
      <c r="BB50" s="12">
        <v>15</v>
      </c>
      <c r="BC50" s="12">
        <v>7</v>
      </c>
      <c r="BD50" s="12">
        <v>7</v>
      </c>
      <c r="BE50" s="12">
        <v>15</v>
      </c>
      <c r="BF50" s="12">
        <v>10</v>
      </c>
      <c r="BG50" s="12">
        <v>7</v>
      </c>
      <c r="BH50" s="12">
        <v>5</v>
      </c>
      <c r="BI50" s="12">
        <v>7</v>
      </c>
      <c r="BJ50" s="12">
        <v>8</v>
      </c>
      <c r="BK50" s="12">
        <v>2</v>
      </c>
      <c r="BL50" s="12">
        <v>2</v>
      </c>
      <c r="BM50" s="12">
        <v>8</v>
      </c>
      <c r="BN50" s="12">
        <v>2</v>
      </c>
      <c r="BO50" s="12">
        <v>5</v>
      </c>
      <c r="BP50" s="12">
        <v>7</v>
      </c>
      <c r="BQ50" s="12">
        <v>10</v>
      </c>
      <c r="BR50" s="12">
        <v>11</v>
      </c>
      <c r="BS50" s="12">
        <v>10</v>
      </c>
      <c r="BT50" s="12">
        <v>5</v>
      </c>
      <c r="BU50" s="12">
        <v>3</v>
      </c>
      <c r="BV50" s="12">
        <v>5</v>
      </c>
      <c r="BW50" s="12">
        <v>4</v>
      </c>
      <c r="BX50" s="12">
        <v>2</v>
      </c>
      <c r="BY50" s="12">
        <v>7</v>
      </c>
      <c r="BZ50" s="12">
        <v>6</v>
      </c>
      <c r="CA50" s="12">
        <v>6</v>
      </c>
      <c r="CB50" s="12">
        <v>8</v>
      </c>
      <c r="CC50" s="12">
        <v>17</v>
      </c>
      <c r="CD50" s="12">
        <v>14</v>
      </c>
      <c r="CE50" s="12">
        <v>13</v>
      </c>
      <c r="CF50" s="12">
        <v>13</v>
      </c>
      <c r="CG50" s="12">
        <v>12</v>
      </c>
      <c r="CH50" s="12">
        <v>6</v>
      </c>
      <c r="CI50" s="12">
        <v>8</v>
      </c>
      <c r="CJ50" s="12">
        <v>7</v>
      </c>
      <c r="CK50" s="12">
        <v>4</v>
      </c>
      <c r="CL50" s="12">
        <v>3</v>
      </c>
      <c r="CM50" s="12">
        <v>10</v>
      </c>
      <c r="CN50" s="12">
        <v>5</v>
      </c>
      <c r="CO50" s="12">
        <v>7</v>
      </c>
      <c r="CP50" s="12">
        <v>5</v>
      </c>
      <c r="CQ50" s="12">
        <v>7</v>
      </c>
      <c r="CR50" s="12">
        <v>9</v>
      </c>
      <c r="CS50" s="13">
        <v>6</v>
      </c>
    </row>
    <row r="51" spans="1:97" x14ac:dyDescent="0.2">
      <c r="A51" s="14">
        <v>125</v>
      </c>
      <c r="B51" s="15">
        <v>80</v>
      </c>
      <c r="C51" s="15">
        <v>80</v>
      </c>
      <c r="D51" s="15">
        <v>80</v>
      </c>
      <c r="E51" s="15">
        <v>80</v>
      </c>
      <c r="F51" s="15">
        <v>80</v>
      </c>
      <c r="G51" s="15">
        <v>80</v>
      </c>
      <c r="H51" s="15">
        <v>40</v>
      </c>
      <c r="I51" s="15">
        <v>40</v>
      </c>
      <c r="J51" s="15">
        <v>40</v>
      </c>
      <c r="K51" s="15">
        <v>40</v>
      </c>
      <c r="L51" s="15">
        <v>41</v>
      </c>
      <c r="M51" s="15">
        <v>41</v>
      </c>
      <c r="N51" s="15">
        <v>40</v>
      </c>
      <c r="O51" s="15">
        <v>40</v>
      </c>
      <c r="P51" s="15">
        <v>39</v>
      </c>
      <c r="Q51" s="15">
        <v>39</v>
      </c>
      <c r="R51" s="15">
        <v>40</v>
      </c>
      <c r="S51" s="15">
        <v>40</v>
      </c>
      <c r="T51" s="15">
        <v>41</v>
      </c>
      <c r="U51" s="15">
        <v>41</v>
      </c>
      <c r="V51" s="15">
        <v>39</v>
      </c>
      <c r="W51" s="15">
        <v>39</v>
      </c>
      <c r="X51" s="15">
        <v>21</v>
      </c>
      <c r="Y51" s="15">
        <v>21</v>
      </c>
      <c r="Z51" s="15">
        <v>19</v>
      </c>
      <c r="AA51" s="15">
        <v>19</v>
      </c>
      <c r="AB51" s="15">
        <v>20</v>
      </c>
      <c r="AC51" s="15">
        <v>20</v>
      </c>
      <c r="AD51" s="15">
        <v>20</v>
      </c>
      <c r="AE51" s="15">
        <v>20</v>
      </c>
      <c r="AF51" s="15">
        <v>40</v>
      </c>
      <c r="AG51" s="15">
        <v>40</v>
      </c>
      <c r="AH51" s="15">
        <v>40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17</v>
      </c>
      <c r="AO51" s="15">
        <v>17</v>
      </c>
      <c r="AP51" s="15">
        <v>23</v>
      </c>
      <c r="AQ51" s="15">
        <v>23</v>
      </c>
      <c r="AR51" s="15">
        <v>23</v>
      </c>
      <c r="AS51" s="15">
        <v>23</v>
      </c>
      <c r="AT51" s="15">
        <v>17</v>
      </c>
      <c r="AU51" s="15">
        <v>17</v>
      </c>
      <c r="AV51" s="15">
        <v>23</v>
      </c>
      <c r="AW51" s="15">
        <v>23</v>
      </c>
      <c r="AX51" s="15">
        <v>18</v>
      </c>
      <c r="AY51" s="15">
        <v>18</v>
      </c>
      <c r="AZ51" s="15">
        <v>17</v>
      </c>
      <c r="BA51" s="15">
        <v>17</v>
      </c>
      <c r="BB51" s="15">
        <v>22</v>
      </c>
      <c r="BC51" s="15">
        <v>22</v>
      </c>
      <c r="BD51" s="15">
        <v>23</v>
      </c>
      <c r="BE51" s="15">
        <v>23</v>
      </c>
      <c r="BF51" s="15">
        <v>17</v>
      </c>
      <c r="BG51" s="15">
        <v>17</v>
      </c>
      <c r="BH51" s="15">
        <v>13</v>
      </c>
      <c r="BI51" s="15">
        <v>13</v>
      </c>
      <c r="BJ51" s="15">
        <v>10</v>
      </c>
      <c r="BK51" s="15">
        <v>10</v>
      </c>
      <c r="BL51" s="15">
        <v>10</v>
      </c>
      <c r="BM51" s="15">
        <v>10</v>
      </c>
      <c r="BN51" s="15">
        <v>7</v>
      </c>
      <c r="BO51" s="15">
        <v>7</v>
      </c>
      <c r="BP51" s="15">
        <v>18</v>
      </c>
      <c r="BQ51" s="15">
        <v>18</v>
      </c>
      <c r="BR51" s="15">
        <v>22</v>
      </c>
      <c r="BS51" s="15">
        <v>22</v>
      </c>
      <c r="BT51" s="15">
        <v>8</v>
      </c>
      <c r="BU51" s="15">
        <v>8</v>
      </c>
      <c r="BV51" s="15">
        <v>9</v>
      </c>
      <c r="BW51" s="15">
        <v>9</v>
      </c>
      <c r="BX51" s="15">
        <v>10</v>
      </c>
      <c r="BY51" s="15">
        <v>10</v>
      </c>
      <c r="BZ51" s="15">
        <v>13</v>
      </c>
      <c r="CA51" s="15">
        <v>13</v>
      </c>
      <c r="CB51" s="15">
        <v>26</v>
      </c>
      <c r="CC51" s="15">
        <v>26</v>
      </c>
      <c r="CD51" s="15">
        <v>28</v>
      </c>
      <c r="CE51" s="15">
        <v>28</v>
      </c>
      <c r="CF51" s="15">
        <v>26</v>
      </c>
      <c r="CG51" s="15">
        <v>26</v>
      </c>
      <c r="CH51" s="15">
        <v>15</v>
      </c>
      <c r="CI51" s="15">
        <v>15</v>
      </c>
      <c r="CJ51" s="15">
        <v>11</v>
      </c>
      <c r="CK51" s="15">
        <v>11</v>
      </c>
      <c r="CL51" s="15">
        <v>14</v>
      </c>
      <c r="CM51" s="15">
        <v>14</v>
      </c>
      <c r="CN51" s="15">
        <v>12</v>
      </c>
      <c r="CO51" s="15">
        <v>12</v>
      </c>
      <c r="CP51" s="15">
        <v>12</v>
      </c>
      <c r="CQ51" s="15">
        <v>12</v>
      </c>
      <c r="CR51" s="15">
        <v>16</v>
      </c>
      <c r="CS51" s="16">
        <v>16</v>
      </c>
    </row>
    <row r="52" spans="1:97" x14ac:dyDescent="0.2">
      <c r="A52" s="11">
        <v>201</v>
      </c>
      <c r="B52" s="12">
        <v>26</v>
      </c>
      <c r="C52" s="12">
        <v>53</v>
      </c>
      <c r="D52" s="12">
        <v>3</v>
      </c>
      <c r="E52" s="12">
        <v>76</v>
      </c>
      <c r="F52" s="12">
        <v>11</v>
      </c>
      <c r="G52" s="12">
        <v>69</v>
      </c>
      <c r="H52" s="12">
        <v>6</v>
      </c>
      <c r="I52" s="12">
        <v>34</v>
      </c>
      <c r="J52" s="12">
        <v>5</v>
      </c>
      <c r="K52" s="12">
        <v>35</v>
      </c>
      <c r="L52" s="12">
        <v>18</v>
      </c>
      <c r="M52" s="12">
        <v>23</v>
      </c>
      <c r="N52" s="12">
        <v>2</v>
      </c>
      <c r="O52" s="12">
        <v>38</v>
      </c>
      <c r="P52" s="12">
        <v>8</v>
      </c>
      <c r="Q52" s="12">
        <v>30</v>
      </c>
      <c r="R52" s="12">
        <v>1</v>
      </c>
      <c r="S52" s="12">
        <v>38</v>
      </c>
      <c r="T52" s="12">
        <v>6</v>
      </c>
      <c r="U52" s="12">
        <v>35</v>
      </c>
      <c r="V52" s="12">
        <v>5</v>
      </c>
      <c r="W52" s="12">
        <v>34</v>
      </c>
      <c r="X52" s="12">
        <v>3</v>
      </c>
      <c r="Y52" s="12">
        <v>18</v>
      </c>
      <c r="Z52" s="12">
        <v>2</v>
      </c>
      <c r="AA52" s="12">
        <v>17</v>
      </c>
      <c r="AB52" s="12">
        <v>3</v>
      </c>
      <c r="AC52" s="12">
        <v>17</v>
      </c>
      <c r="AD52" s="12">
        <v>3</v>
      </c>
      <c r="AE52" s="12">
        <v>17</v>
      </c>
      <c r="AF52" s="12">
        <v>18</v>
      </c>
      <c r="AG52" s="12">
        <v>23</v>
      </c>
      <c r="AH52" s="12">
        <v>7</v>
      </c>
      <c r="AI52" s="12">
        <v>35</v>
      </c>
      <c r="AJ52" s="12">
        <v>8</v>
      </c>
      <c r="AK52" s="12">
        <v>30</v>
      </c>
      <c r="AL52" s="12">
        <v>4</v>
      </c>
      <c r="AM52" s="12">
        <v>34</v>
      </c>
      <c r="AN52" s="12">
        <v>4</v>
      </c>
      <c r="AO52" s="12">
        <v>17</v>
      </c>
      <c r="AP52" s="12">
        <v>3</v>
      </c>
      <c r="AQ52" s="12">
        <v>18</v>
      </c>
      <c r="AR52" s="12">
        <v>2</v>
      </c>
      <c r="AS52" s="12">
        <v>17</v>
      </c>
      <c r="AT52" s="12">
        <v>2</v>
      </c>
      <c r="AU52" s="12">
        <v>17</v>
      </c>
      <c r="AV52" s="12">
        <v>11</v>
      </c>
      <c r="AW52" s="12">
        <v>10</v>
      </c>
      <c r="AX52" s="12">
        <v>7</v>
      </c>
      <c r="AY52" s="12">
        <v>13</v>
      </c>
      <c r="AZ52" s="12">
        <v>7</v>
      </c>
      <c r="BA52" s="12">
        <v>13</v>
      </c>
      <c r="BB52" s="12">
        <v>1</v>
      </c>
      <c r="BC52" s="12">
        <v>17</v>
      </c>
      <c r="BD52" s="12">
        <v>3</v>
      </c>
      <c r="BE52" s="12">
        <v>18</v>
      </c>
      <c r="BF52" s="12">
        <v>4</v>
      </c>
      <c r="BG52" s="12">
        <v>17</v>
      </c>
      <c r="BH52" s="12">
        <v>1</v>
      </c>
      <c r="BI52" s="12">
        <v>9</v>
      </c>
      <c r="BJ52" s="12">
        <v>2</v>
      </c>
      <c r="BK52" s="12">
        <v>9</v>
      </c>
      <c r="BL52" s="12">
        <v>2</v>
      </c>
      <c r="BM52" s="12">
        <v>9</v>
      </c>
      <c r="BN52" s="12">
        <v>2</v>
      </c>
      <c r="BO52" s="12">
        <v>8</v>
      </c>
      <c r="BP52" s="12">
        <v>3</v>
      </c>
      <c r="BQ52" s="12">
        <v>17</v>
      </c>
      <c r="BR52" s="12">
        <v>1</v>
      </c>
      <c r="BS52" s="12">
        <v>17</v>
      </c>
      <c r="BT52" s="12">
        <v>2</v>
      </c>
      <c r="BU52" s="12">
        <v>9</v>
      </c>
      <c r="BV52" s="12">
        <v>0</v>
      </c>
      <c r="BW52" s="12">
        <v>8</v>
      </c>
      <c r="BX52" s="12">
        <v>1</v>
      </c>
      <c r="BY52" s="12">
        <v>8</v>
      </c>
      <c r="BZ52" s="12">
        <v>1</v>
      </c>
      <c r="CA52" s="12">
        <v>9</v>
      </c>
      <c r="CB52" s="12">
        <v>2</v>
      </c>
      <c r="CC52" s="12">
        <v>24</v>
      </c>
      <c r="CD52" s="12">
        <v>4</v>
      </c>
      <c r="CE52" s="12">
        <v>24</v>
      </c>
      <c r="CF52" s="12">
        <v>5</v>
      </c>
      <c r="CG52" s="12">
        <v>21</v>
      </c>
      <c r="CH52" s="12">
        <v>3</v>
      </c>
      <c r="CI52" s="12">
        <v>12</v>
      </c>
      <c r="CJ52" s="12">
        <v>2</v>
      </c>
      <c r="CK52" s="12">
        <v>9</v>
      </c>
      <c r="CL52" s="12">
        <v>1</v>
      </c>
      <c r="CM52" s="12">
        <v>13</v>
      </c>
      <c r="CN52" s="12">
        <v>1</v>
      </c>
      <c r="CO52" s="12">
        <v>11</v>
      </c>
      <c r="CP52" s="12">
        <v>2</v>
      </c>
      <c r="CQ52" s="12">
        <v>10</v>
      </c>
      <c r="CR52" s="12">
        <v>2</v>
      </c>
      <c r="CS52" s="13">
        <v>14</v>
      </c>
    </row>
    <row r="53" spans="1:97" x14ac:dyDescent="0.2">
      <c r="A53" s="14">
        <v>201</v>
      </c>
      <c r="B53" s="15">
        <v>80</v>
      </c>
      <c r="C53" s="15">
        <v>80</v>
      </c>
      <c r="D53" s="15">
        <v>80</v>
      </c>
      <c r="E53" s="15">
        <v>80</v>
      </c>
      <c r="F53" s="15">
        <v>80</v>
      </c>
      <c r="G53" s="15">
        <v>80</v>
      </c>
      <c r="H53" s="15">
        <v>40</v>
      </c>
      <c r="I53" s="15">
        <v>40</v>
      </c>
      <c r="J53" s="15">
        <v>40</v>
      </c>
      <c r="K53" s="15">
        <v>40</v>
      </c>
      <c r="L53" s="15">
        <v>41</v>
      </c>
      <c r="M53" s="15">
        <v>41</v>
      </c>
      <c r="N53" s="15">
        <v>40</v>
      </c>
      <c r="O53" s="15">
        <v>40</v>
      </c>
      <c r="P53" s="15">
        <v>39</v>
      </c>
      <c r="Q53" s="15">
        <v>39</v>
      </c>
      <c r="R53" s="15">
        <v>40</v>
      </c>
      <c r="S53" s="15">
        <v>40</v>
      </c>
      <c r="T53" s="15">
        <v>41</v>
      </c>
      <c r="U53" s="15">
        <v>41</v>
      </c>
      <c r="V53" s="15">
        <v>39</v>
      </c>
      <c r="W53" s="15">
        <v>39</v>
      </c>
      <c r="X53" s="15">
        <v>21</v>
      </c>
      <c r="Y53" s="15">
        <v>21</v>
      </c>
      <c r="Z53" s="15">
        <v>19</v>
      </c>
      <c r="AA53" s="15">
        <v>19</v>
      </c>
      <c r="AB53" s="15">
        <v>20</v>
      </c>
      <c r="AC53" s="15">
        <v>20</v>
      </c>
      <c r="AD53" s="15">
        <v>20</v>
      </c>
      <c r="AE53" s="15">
        <v>20</v>
      </c>
      <c r="AF53" s="15">
        <v>42</v>
      </c>
      <c r="AG53" s="15">
        <v>42</v>
      </c>
      <c r="AH53" s="15">
        <v>42</v>
      </c>
      <c r="AI53" s="15">
        <v>42</v>
      </c>
      <c r="AJ53" s="15">
        <v>38</v>
      </c>
      <c r="AK53" s="15">
        <v>38</v>
      </c>
      <c r="AL53" s="15">
        <v>38</v>
      </c>
      <c r="AM53" s="15">
        <v>38</v>
      </c>
      <c r="AN53" s="15">
        <v>21</v>
      </c>
      <c r="AO53" s="15">
        <v>21</v>
      </c>
      <c r="AP53" s="15">
        <v>21</v>
      </c>
      <c r="AQ53" s="15">
        <v>21</v>
      </c>
      <c r="AR53" s="15">
        <v>19</v>
      </c>
      <c r="AS53" s="15">
        <v>19</v>
      </c>
      <c r="AT53" s="15">
        <v>19</v>
      </c>
      <c r="AU53" s="15">
        <v>19</v>
      </c>
      <c r="AV53" s="15">
        <v>21</v>
      </c>
      <c r="AW53" s="15">
        <v>21</v>
      </c>
      <c r="AX53" s="15">
        <v>20</v>
      </c>
      <c r="AY53" s="15">
        <v>20</v>
      </c>
      <c r="AZ53" s="15">
        <v>21</v>
      </c>
      <c r="BA53" s="15">
        <v>21</v>
      </c>
      <c r="BB53" s="15">
        <v>18</v>
      </c>
      <c r="BC53" s="15">
        <v>18</v>
      </c>
      <c r="BD53" s="15">
        <v>21</v>
      </c>
      <c r="BE53" s="15">
        <v>21</v>
      </c>
      <c r="BF53" s="15">
        <v>21</v>
      </c>
      <c r="BG53" s="15">
        <v>21</v>
      </c>
      <c r="BH53" s="15">
        <v>10</v>
      </c>
      <c r="BI53" s="15">
        <v>10</v>
      </c>
      <c r="BJ53" s="15">
        <v>11</v>
      </c>
      <c r="BK53" s="15">
        <v>11</v>
      </c>
      <c r="BL53" s="15">
        <v>11</v>
      </c>
      <c r="BM53" s="15">
        <v>11</v>
      </c>
      <c r="BN53" s="15">
        <v>10</v>
      </c>
      <c r="BO53" s="15">
        <v>10</v>
      </c>
      <c r="BP53" s="15">
        <v>20</v>
      </c>
      <c r="BQ53" s="15">
        <v>20</v>
      </c>
      <c r="BR53" s="15">
        <v>18</v>
      </c>
      <c r="BS53" s="15">
        <v>18</v>
      </c>
      <c r="BT53" s="15">
        <v>11</v>
      </c>
      <c r="BU53" s="15">
        <v>11</v>
      </c>
      <c r="BV53" s="15">
        <v>8</v>
      </c>
      <c r="BW53" s="15">
        <v>8</v>
      </c>
      <c r="BX53" s="15">
        <v>9</v>
      </c>
      <c r="BY53" s="15">
        <v>9</v>
      </c>
      <c r="BZ53" s="15">
        <v>10</v>
      </c>
      <c r="CA53" s="15">
        <v>10</v>
      </c>
      <c r="CB53" s="15">
        <v>26</v>
      </c>
      <c r="CC53" s="15">
        <v>26</v>
      </c>
      <c r="CD53" s="15">
        <v>28</v>
      </c>
      <c r="CE53" s="15">
        <v>28</v>
      </c>
      <c r="CF53" s="15">
        <v>26</v>
      </c>
      <c r="CG53" s="15">
        <v>26</v>
      </c>
      <c r="CH53" s="15">
        <v>15</v>
      </c>
      <c r="CI53" s="15">
        <v>15</v>
      </c>
      <c r="CJ53" s="15">
        <v>11</v>
      </c>
      <c r="CK53" s="15">
        <v>11</v>
      </c>
      <c r="CL53" s="15">
        <v>14</v>
      </c>
      <c r="CM53" s="15">
        <v>14</v>
      </c>
      <c r="CN53" s="15">
        <v>12</v>
      </c>
      <c r="CO53" s="15">
        <v>12</v>
      </c>
      <c r="CP53" s="15">
        <v>12</v>
      </c>
      <c r="CQ53" s="15">
        <v>12</v>
      </c>
      <c r="CR53" s="15">
        <v>16</v>
      </c>
      <c r="CS53" s="16">
        <v>16</v>
      </c>
    </row>
    <row r="54" spans="1:97" x14ac:dyDescent="0.2">
      <c r="A54" s="11">
        <v>202</v>
      </c>
      <c r="B54" s="12">
        <v>41</v>
      </c>
      <c r="C54" s="12">
        <v>32</v>
      </c>
      <c r="D54" s="12">
        <v>1</v>
      </c>
      <c r="E54" s="12">
        <v>78</v>
      </c>
      <c r="F54" s="12">
        <v>6</v>
      </c>
      <c r="G54" s="12">
        <v>72</v>
      </c>
      <c r="H54" s="12">
        <v>1</v>
      </c>
      <c r="I54" s="12">
        <v>37</v>
      </c>
      <c r="J54" s="12">
        <v>5</v>
      </c>
      <c r="K54" s="12">
        <v>35</v>
      </c>
      <c r="L54" s="12">
        <v>26</v>
      </c>
      <c r="M54" s="12">
        <v>11</v>
      </c>
      <c r="N54" s="12">
        <v>0</v>
      </c>
      <c r="O54" s="12">
        <v>40</v>
      </c>
      <c r="P54" s="12">
        <v>15</v>
      </c>
      <c r="Q54" s="12">
        <v>21</v>
      </c>
      <c r="R54" s="12">
        <v>1</v>
      </c>
      <c r="S54" s="12">
        <v>38</v>
      </c>
      <c r="T54" s="12">
        <v>4</v>
      </c>
      <c r="U54" s="12">
        <v>35</v>
      </c>
      <c r="V54" s="12">
        <v>2</v>
      </c>
      <c r="W54" s="12">
        <v>37</v>
      </c>
      <c r="X54" s="12">
        <v>4</v>
      </c>
      <c r="Y54" s="12">
        <v>17</v>
      </c>
      <c r="Z54" s="12">
        <v>1</v>
      </c>
      <c r="AA54" s="12">
        <v>18</v>
      </c>
      <c r="AB54" s="12">
        <v>0</v>
      </c>
      <c r="AC54" s="12">
        <v>18</v>
      </c>
      <c r="AD54" s="12">
        <v>1</v>
      </c>
      <c r="AE54" s="12">
        <v>19</v>
      </c>
      <c r="AF54" s="12">
        <v>26</v>
      </c>
      <c r="AG54" s="12">
        <v>13</v>
      </c>
      <c r="AH54" s="12">
        <v>4</v>
      </c>
      <c r="AI54" s="12">
        <v>37</v>
      </c>
      <c r="AJ54" s="12">
        <v>15</v>
      </c>
      <c r="AK54" s="12">
        <v>19</v>
      </c>
      <c r="AL54" s="12">
        <v>2</v>
      </c>
      <c r="AM54" s="12">
        <v>35</v>
      </c>
      <c r="AN54" s="12">
        <v>1</v>
      </c>
      <c r="AO54" s="12">
        <v>16</v>
      </c>
      <c r="AP54" s="12">
        <v>3</v>
      </c>
      <c r="AQ54" s="12">
        <v>21</v>
      </c>
      <c r="AR54" s="12">
        <v>0</v>
      </c>
      <c r="AS54" s="12">
        <v>21</v>
      </c>
      <c r="AT54" s="12">
        <v>2</v>
      </c>
      <c r="AU54" s="12">
        <v>14</v>
      </c>
      <c r="AV54" s="12">
        <v>15</v>
      </c>
      <c r="AW54" s="12">
        <v>4</v>
      </c>
      <c r="AX54" s="12">
        <v>11</v>
      </c>
      <c r="AY54" s="12">
        <v>7</v>
      </c>
      <c r="AZ54" s="12">
        <v>11</v>
      </c>
      <c r="BA54" s="12">
        <v>9</v>
      </c>
      <c r="BB54" s="12">
        <v>4</v>
      </c>
      <c r="BC54" s="12">
        <v>12</v>
      </c>
      <c r="BD54" s="12">
        <v>2</v>
      </c>
      <c r="BE54" s="12">
        <v>18</v>
      </c>
      <c r="BF54" s="12">
        <v>2</v>
      </c>
      <c r="BG54" s="12">
        <v>19</v>
      </c>
      <c r="BH54" s="12">
        <v>2</v>
      </c>
      <c r="BI54" s="12">
        <v>10</v>
      </c>
      <c r="BJ54" s="12">
        <v>1</v>
      </c>
      <c r="BK54" s="12">
        <v>11</v>
      </c>
      <c r="BL54" s="12">
        <v>0</v>
      </c>
      <c r="BM54" s="12">
        <v>8</v>
      </c>
      <c r="BN54" s="12">
        <v>1</v>
      </c>
      <c r="BO54" s="12">
        <v>8</v>
      </c>
      <c r="BP54" s="12">
        <v>2</v>
      </c>
      <c r="BQ54" s="12">
        <v>17</v>
      </c>
      <c r="BR54" s="12">
        <v>0</v>
      </c>
      <c r="BS54" s="12">
        <v>18</v>
      </c>
      <c r="BT54" s="12">
        <v>2</v>
      </c>
      <c r="BU54" s="12">
        <v>7</v>
      </c>
      <c r="BV54" s="12">
        <v>0</v>
      </c>
      <c r="BW54" s="12">
        <v>7</v>
      </c>
      <c r="BX54" s="12">
        <v>0</v>
      </c>
      <c r="BY54" s="12">
        <v>10</v>
      </c>
      <c r="BZ54" s="12">
        <v>0</v>
      </c>
      <c r="CA54" s="12">
        <v>11</v>
      </c>
      <c r="CB54" s="12">
        <v>1</v>
      </c>
      <c r="CC54" s="12">
        <v>24</v>
      </c>
      <c r="CD54" s="12">
        <v>0</v>
      </c>
      <c r="CE54" s="12">
        <v>27</v>
      </c>
      <c r="CF54" s="12">
        <v>5</v>
      </c>
      <c r="CG54" s="12">
        <v>21</v>
      </c>
      <c r="CH54" s="12">
        <v>4</v>
      </c>
      <c r="CI54" s="12">
        <v>11</v>
      </c>
      <c r="CJ54" s="12">
        <v>1</v>
      </c>
      <c r="CK54" s="12">
        <v>10</v>
      </c>
      <c r="CL54" s="12">
        <v>0</v>
      </c>
      <c r="CM54" s="12">
        <v>13</v>
      </c>
      <c r="CN54" s="12">
        <v>1</v>
      </c>
      <c r="CO54" s="12">
        <v>11</v>
      </c>
      <c r="CP54" s="12">
        <v>0</v>
      </c>
      <c r="CQ54" s="12">
        <v>11</v>
      </c>
      <c r="CR54" s="12">
        <v>0</v>
      </c>
      <c r="CS54" s="13">
        <v>16</v>
      </c>
    </row>
    <row r="55" spans="1:97" x14ac:dyDescent="0.2">
      <c r="A55" s="14">
        <v>202</v>
      </c>
      <c r="B55" s="15">
        <v>80</v>
      </c>
      <c r="C55" s="15">
        <v>80</v>
      </c>
      <c r="D55" s="15">
        <v>80</v>
      </c>
      <c r="E55" s="15">
        <v>80</v>
      </c>
      <c r="F55" s="15">
        <v>80</v>
      </c>
      <c r="G55" s="15">
        <v>80</v>
      </c>
      <c r="H55" s="15">
        <v>40</v>
      </c>
      <c r="I55" s="15">
        <v>40</v>
      </c>
      <c r="J55" s="15">
        <v>40</v>
      </c>
      <c r="K55" s="15">
        <v>40</v>
      </c>
      <c r="L55" s="15">
        <v>41</v>
      </c>
      <c r="M55" s="15">
        <v>41</v>
      </c>
      <c r="N55" s="15">
        <v>40</v>
      </c>
      <c r="O55" s="15">
        <v>40</v>
      </c>
      <c r="P55" s="15">
        <v>39</v>
      </c>
      <c r="Q55" s="15">
        <v>39</v>
      </c>
      <c r="R55" s="15">
        <v>40</v>
      </c>
      <c r="S55" s="15">
        <v>40</v>
      </c>
      <c r="T55" s="15">
        <v>41</v>
      </c>
      <c r="U55" s="15">
        <v>41</v>
      </c>
      <c r="V55" s="15">
        <v>39</v>
      </c>
      <c r="W55" s="15">
        <v>39</v>
      </c>
      <c r="X55" s="15">
        <v>21</v>
      </c>
      <c r="Y55" s="15">
        <v>21</v>
      </c>
      <c r="Z55" s="15">
        <v>19</v>
      </c>
      <c r="AA55" s="15">
        <v>19</v>
      </c>
      <c r="AB55" s="15">
        <v>20</v>
      </c>
      <c r="AC55" s="15">
        <v>20</v>
      </c>
      <c r="AD55" s="15">
        <v>20</v>
      </c>
      <c r="AE55" s="15">
        <v>20</v>
      </c>
      <c r="AF55" s="15">
        <v>42</v>
      </c>
      <c r="AG55" s="15">
        <v>42</v>
      </c>
      <c r="AH55" s="15">
        <v>42</v>
      </c>
      <c r="AI55" s="15">
        <v>42</v>
      </c>
      <c r="AJ55" s="15">
        <v>38</v>
      </c>
      <c r="AK55" s="15">
        <v>38</v>
      </c>
      <c r="AL55" s="15">
        <v>38</v>
      </c>
      <c r="AM55" s="15">
        <v>38</v>
      </c>
      <c r="AN55" s="15">
        <v>18</v>
      </c>
      <c r="AO55" s="15">
        <v>18</v>
      </c>
      <c r="AP55" s="15">
        <v>24</v>
      </c>
      <c r="AQ55" s="15">
        <v>24</v>
      </c>
      <c r="AR55" s="15">
        <v>22</v>
      </c>
      <c r="AS55" s="15">
        <v>22</v>
      </c>
      <c r="AT55" s="15">
        <v>16</v>
      </c>
      <c r="AU55" s="15">
        <v>16</v>
      </c>
      <c r="AV55" s="15">
        <v>21</v>
      </c>
      <c r="AW55" s="15">
        <v>21</v>
      </c>
      <c r="AX55" s="15">
        <v>20</v>
      </c>
      <c r="AY55" s="15">
        <v>20</v>
      </c>
      <c r="AZ55" s="15">
        <v>21</v>
      </c>
      <c r="BA55" s="15">
        <v>21</v>
      </c>
      <c r="BB55" s="15">
        <v>18</v>
      </c>
      <c r="BC55" s="15">
        <v>18</v>
      </c>
      <c r="BD55" s="15">
        <v>21</v>
      </c>
      <c r="BE55" s="15">
        <v>21</v>
      </c>
      <c r="BF55" s="15">
        <v>21</v>
      </c>
      <c r="BG55" s="15">
        <v>21</v>
      </c>
      <c r="BH55" s="15">
        <v>12</v>
      </c>
      <c r="BI55" s="15">
        <v>12</v>
      </c>
      <c r="BJ55" s="15">
        <v>12</v>
      </c>
      <c r="BK55" s="15">
        <v>12</v>
      </c>
      <c r="BL55" s="15">
        <v>9</v>
      </c>
      <c r="BM55" s="15">
        <v>9</v>
      </c>
      <c r="BN55" s="15">
        <v>9</v>
      </c>
      <c r="BO55" s="15">
        <v>9</v>
      </c>
      <c r="BP55" s="15">
        <v>20</v>
      </c>
      <c r="BQ55" s="15">
        <v>20</v>
      </c>
      <c r="BR55" s="15">
        <v>18</v>
      </c>
      <c r="BS55" s="15">
        <v>18</v>
      </c>
      <c r="BT55" s="15">
        <v>9</v>
      </c>
      <c r="BU55" s="15">
        <v>9</v>
      </c>
      <c r="BV55" s="15">
        <v>7</v>
      </c>
      <c r="BW55" s="15">
        <v>7</v>
      </c>
      <c r="BX55" s="15">
        <v>11</v>
      </c>
      <c r="BY55" s="15">
        <v>11</v>
      </c>
      <c r="BZ55" s="15">
        <v>11</v>
      </c>
      <c r="CA55" s="15">
        <v>11</v>
      </c>
      <c r="CB55" s="15">
        <v>26</v>
      </c>
      <c r="CC55" s="15">
        <v>26</v>
      </c>
      <c r="CD55" s="15">
        <v>28</v>
      </c>
      <c r="CE55" s="15">
        <v>28</v>
      </c>
      <c r="CF55" s="15">
        <v>26</v>
      </c>
      <c r="CG55" s="15">
        <v>26</v>
      </c>
      <c r="CH55" s="15">
        <v>15</v>
      </c>
      <c r="CI55" s="15">
        <v>15</v>
      </c>
      <c r="CJ55" s="15">
        <v>11</v>
      </c>
      <c r="CK55" s="15">
        <v>11</v>
      </c>
      <c r="CL55" s="15">
        <v>14</v>
      </c>
      <c r="CM55" s="15">
        <v>14</v>
      </c>
      <c r="CN55" s="15">
        <v>12</v>
      </c>
      <c r="CO55" s="15">
        <v>12</v>
      </c>
      <c r="CP55" s="15">
        <v>12</v>
      </c>
      <c r="CQ55" s="15">
        <v>12</v>
      </c>
      <c r="CR55" s="15">
        <v>16</v>
      </c>
      <c r="CS55" s="16">
        <v>16</v>
      </c>
    </row>
    <row r="56" spans="1:97" x14ac:dyDescent="0.2">
      <c r="A56" s="11">
        <v>203</v>
      </c>
      <c r="B56" s="12">
        <v>38</v>
      </c>
      <c r="C56" s="12">
        <v>40</v>
      </c>
      <c r="D56" s="12">
        <v>5</v>
      </c>
      <c r="E56" s="12">
        <v>75</v>
      </c>
      <c r="F56" s="12">
        <v>11</v>
      </c>
      <c r="G56" s="12">
        <v>69</v>
      </c>
      <c r="H56" s="12">
        <v>4</v>
      </c>
      <c r="I56" s="12">
        <v>36</v>
      </c>
      <c r="J56" s="12">
        <v>7</v>
      </c>
      <c r="K56" s="12">
        <v>33</v>
      </c>
      <c r="L56" s="12">
        <v>24</v>
      </c>
      <c r="M56" s="12">
        <v>17</v>
      </c>
      <c r="N56" s="12">
        <v>3</v>
      </c>
      <c r="O56" s="12">
        <v>37</v>
      </c>
      <c r="P56" s="12">
        <v>14</v>
      </c>
      <c r="Q56" s="12">
        <v>23</v>
      </c>
      <c r="R56" s="12">
        <v>2</v>
      </c>
      <c r="S56" s="12">
        <v>38</v>
      </c>
      <c r="T56" s="12">
        <v>5</v>
      </c>
      <c r="U56" s="12">
        <v>36</v>
      </c>
      <c r="V56" s="12">
        <v>6</v>
      </c>
      <c r="W56" s="12">
        <v>33</v>
      </c>
      <c r="X56" s="12">
        <v>4</v>
      </c>
      <c r="Y56" s="12">
        <v>17</v>
      </c>
      <c r="Z56" s="12">
        <v>3</v>
      </c>
      <c r="AA56" s="12">
        <v>16</v>
      </c>
      <c r="AB56" s="12">
        <v>1</v>
      </c>
      <c r="AC56" s="12">
        <v>19</v>
      </c>
      <c r="AD56" s="12">
        <v>3</v>
      </c>
      <c r="AE56" s="12">
        <v>17</v>
      </c>
      <c r="AF56" s="12">
        <v>17</v>
      </c>
      <c r="AG56" s="12">
        <v>21</v>
      </c>
      <c r="AH56" s="12">
        <v>7</v>
      </c>
      <c r="AI56" s="12">
        <v>33</v>
      </c>
      <c r="AJ56" s="12">
        <v>21</v>
      </c>
      <c r="AK56" s="12">
        <v>19</v>
      </c>
      <c r="AL56" s="12">
        <v>4</v>
      </c>
      <c r="AM56" s="12">
        <v>36</v>
      </c>
      <c r="AN56" s="12">
        <v>2</v>
      </c>
      <c r="AO56" s="12">
        <v>17</v>
      </c>
      <c r="AP56" s="12">
        <v>5</v>
      </c>
      <c r="AQ56" s="12">
        <v>16</v>
      </c>
      <c r="AR56" s="12">
        <v>2</v>
      </c>
      <c r="AS56" s="12">
        <v>19</v>
      </c>
      <c r="AT56" s="12">
        <v>2</v>
      </c>
      <c r="AU56" s="12">
        <v>17</v>
      </c>
      <c r="AV56" s="12">
        <v>11</v>
      </c>
      <c r="AW56" s="12">
        <v>9</v>
      </c>
      <c r="AX56" s="12">
        <v>13</v>
      </c>
      <c r="AY56" s="12">
        <v>8</v>
      </c>
      <c r="AZ56" s="12">
        <v>6</v>
      </c>
      <c r="BA56" s="12">
        <v>12</v>
      </c>
      <c r="BB56" s="12">
        <v>8</v>
      </c>
      <c r="BC56" s="12">
        <v>11</v>
      </c>
      <c r="BD56" s="12">
        <v>3</v>
      </c>
      <c r="BE56" s="12">
        <v>17</v>
      </c>
      <c r="BF56" s="12">
        <v>4</v>
      </c>
      <c r="BG56" s="12">
        <v>16</v>
      </c>
      <c r="BH56" s="12">
        <v>3</v>
      </c>
      <c r="BI56" s="12">
        <v>7</v>
      </c>
      <c r="BJ56" s="12">
        <v>2</v>
      </c>
      <c r="BK56" s="12">
        <v>9</v>
      </c>
      <c r="BL56" s="12">
        <v>0</v>
      </c>
      <c r="BM56" s="12">
        <v>10</v>
      </c>
      <c r="BN56" s="12">
        <v>2</v>
      </c>
      <c r="BO56" s="12">
        <v>7</v>
      </c>
      <c r="BP56" s="12">
        <v>2</v>
      </c>
      <c r="BQ56" s="12">
        <v>19</v>
      </c>
      <c r="BR56" s="12">
        <v>2</v>
      </c>
      <c r="BS56" s="12">
        <v>17</v>
      </c>
      <c r="BT56" s="12">
        <v>1</v>
      </c>
      <c r="BU56" s="12">
        <v>10</v>
      </c>
      <c r="BV56" s="12">
        <v>1</v>
      </c>
      <c r="BW56" s="12">
        <v>7</v>
      </c>
      <c r="BX56" s="12">
        <v>1</v>
      </c>
      <c r="BY56" s="12">
        <v>9</v>
      </c>
      <c r="BZ56" s="12">
        <v>1</v>
      </c>
      <c r="CA56" s="12">
        <v>10</v>
      </c>
      <c r="CB56" s="12">
        <v>4</v>
      </c>
      <c r="CC56" s="12">
        <v>22</v>
      </c>
      <c r="CD56" s="12">
        <v>3</v>
      </c>
      <c r="CE56" s="12">
        <v>25</v>
      </c>
      <c r="CF56" s="12">
        <v>4</v>
      </c>
      <c r="CG56" s="12">
        <v>22</v>
      </c>
      <c r="CH56" s="12">
        <v>3</v>
      </c>
      <c r="CI56" s="12">
        <v>12</v>
      </c>
      <c r="CJ56" s="12">
        <v>1</v>
      </c>
      <c r="CK56" s="12">
        <v>10</v>
      </c>
      <c r="CL56" s="12">
        <v>1</v>
      </c>
      <c r="CM56" s="12">
        <v>13</v>
      </c>
      <c r="CN56" s="12">
        <v>3</v>
      </c>
      <c r="CO56" s="12">
        <v>9</v>
      </c>
      <c r="CP56" s="12">
        <v>1</v>
      </c>
      <c r="CQ56" s="12">
        <v>11</v>
      </c>
      <c r="CR56" s="12">
        <v>2</v>
      </c>
      <c r="CS56" s="13">
        <v>14</v>
      </c>
    </row>
    <row r="57" spans="1:97" x14ac:dyDescent="0.2">
      <c r="A57" s="14">
        <v>203</v>
      </c>
      <c r="B57" s="15">
        <v>80</v>
      </c>
      <c r="C57" s="15">
        <v>80</v>
      </c>
      <c r="D57" s="15">
        <v>80</v>
      </c>
      <c r="E57" s="15">
        <v>80</v>
      </c>
      <c r="F57" s="15">
        <v>80</v>
      </c>
      <c r="G57" s="15">
        <v>80</v>
      </c>
      <c r="H57" s="15">
        <v>40</v>
      </c>
      <c r="I57" s="15">
        <v>40</v>
      </c>
      <c r="J57" s="15">
        <v>40</v>
      </c>
      <c r="K57" s="15">
        <v>40</v>
      </c>
      <c r="L57" s="15">
        <v>41</v>
      </c>
      <c r="M57" s="15">
        <v>41</v>
      </c>
      <c r="N57" s="15">
        <v>40</v>
      </c>
      <c r="O57" s="15">
        <v>40</v>
      </c>
      <c r="P57" s="15">
        <v>39</v>
      </c>
      <c r="Q57" s="15">
        <v>39</v>
      </c>
      <c r="R57" s="15">
        <v>40</v>
      </c>
      <c r="S57" s="15">
        <v>40</v>
      </c>
      <c r="T57" s="15">
        <v>41</v>
      </c>
      <c r="U57" s="15">
        <v>41</v>
      </c>
      <c r="V57" s="15">
        <v>39</v>
      </c>
      <c r="W57" s="15">
        <v>39</v>
      </c>
      <c r="X57" s="15">
        <v>21</v>
      </c>
      <c r="Y57" s="15">
        <v>21</v>
      </c>
      <c r="Z57" s="15">
        <v>19</v>
      </c>
      <c r="AA57" s="15">
        <v>19</v>
      </c>
      <c r="AB57" s="15">
        <v>20</v>
      </c>
      <c r="AC57" s="15">
        <v>20</v>
      </c>
      <c r="AD57" s="15">
        <v>20</v>
      </c>
      <c r="AE57" s="15">
        <v>20</v>
      </c>
      <c r="AF57" s="15">
        <v>40</v>
      </c>
      <c r="AG57" s="15">
        <v>40</v>
      </c>
      <c r="AH57" s="15">
        <v>40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19</v>
      </c>
      <c r="AO57" s="15">
        <v>19</v>
      </c>
      <c r="AP57" s="15">
        <v>21</v>
      </c>
      <c r="AQ57" s="15">
        <v>21</v>
      </c>
      <c r="AR57" s="15">
        <v>21</v>
      </c>
      <c r="AS57" s="15">
        <v>21</v>
      </c>
      <c r="AT57" s="15">
        <v>19</v>
      </c>
      <c r="AU57" s="15">
        <v>19</v>
      </c>
      <c r="AV57" s="15">
        <v>20</v>
      </c>
      <c r="AW57" s="15">
        <v>20</v>
      </c>
      <c r="AX57" s="15">
        <v>21</v>
      </c>
      <c r="AY57" s="15">
        <v>21</v>
      </c>
      <c r="AZ57" s="15">
        <v>20</v>
      </c>
      <c r="BA57" s="15">
        <v>20</v>
      </c>
      <c r="BB57" s="15">
        <v>19</v>
      </c>
      <c r="BC57" s="15">
        <v>19</v>
      </c>
      <c r="BD57" s="15">
        <v>20</v>
      </c>
      <c r="BE57" s="15">
        <v>20</v>
      </c>
      <c r="BF57" s="15">
        <v>20</v>
      </c>
      <c r="BG57" s="15">
        <v>20</v>
      </c>
      <c r="BH57" s="15">
        <v>10</v>
      </c>
      <c r="BI57" s="15">
        <v>10</v>
      </c>
      <c r="BJ57" s="15">
        <v>11</v>
      </c>
      <c r="BK57" s="15">
        <v>11</v>
      </c>
      <c r="BL57" s="15">
        <v>10</v>
      </c>
      <c r="BM57" s="15">
        <v>10</v>
      </c>
      <c r="BN57" s="15">
        <v>9</v>
      </c>
      <c r="BO57" s="15">
        <v>9</v>
      </c>
      <c r="BP57" s="15">
        <v>21</v>
      </c>
      <c r="BQ57" s="15">
        <v>21</v>
      </c>
      <c r="BR57" s="15">
        <v>19</v>
      </c>
      <c r="BS57" s="15">
        <v>19</v>
      </c>
      <c r="BT57" s="15">
        <v>11</v>
      </c>
      <c r="BU57" s="15">
        <v>11</v>
      </c>
      <c r="BV57" s="15">
        <v>8</v>
      </c>
      <c r="BW57" s="15">
        <v>8</v>
      </c>
      <c r="BX57" s="15">
        <v>10</v>
      </c>
      <c r="BY57" s="15">
        <v>10</v>
      </c>
      <c r="BZ57" s="15">
        <v>11</v>
      </c>
      <c r="CA57" s="15">
        <v>11</v>
      </c>
      <c r="CB57" s="15">
        <v>26</v>
      </c>
      <c r="CC57" s="15">
        <v>26</v>
      </c>
      <c r="CD57" s="15">
        <v>28</v>
      </c>
      <c r="CE57" s="15">
        <v>28</v>
      </c>
      <c r="CF57" s="15">
        <v>26</v>
      </c>
      <c r="CG57" s="15">
        <v>26</v>
      </c>
      <c r="CH57" s="15">
        <v>15</v>
      </c>
      <c r="CI57" s="15">
        <v>15</v>
      </c>
      <c r="CJ57" s="15">
        <v>11</v>
      </c>
      <c r="CK57" s="15">
        <v>11</v>
      </c>
      <c r="CL57" s="15">
        <v>14</v>
      </c>
      <c r="CM57" s="15">
        <v>14</v>
      </c>
      <c r="CN57" s="15">
        <v>12</v>
      </c>
      <c r="CO57" s="15">
        <v>12</v>
      </c>
      <c r="CP57" s="15">
        <v>12</v>
      </c>
      <c r="CQ57" s="15">
        <v>12</v>
      </c>
      <c r="CR57" s="15">
        <v>16</v>
      </c>
      <c r="CS57" s="16">
        <v>16</v>
      </c>
    </row>
    <row r="58" spans="1:97" x14ac:dyDescent="0.2">
      <c r="A58" s="11">
        <v>204</v>
      </c>
      <c r="B58" s="12">
        <v>36</v>
      </c>
      <c r="C58" s="12">
        <v>44</v>
      </c>
      <c r="D58" s="12">
        <v>0</v>
      </c>
      <c r="E58" s="12">
        <v>80</v>
      </c>
      <c r="F58" s="12">
        <v>15</v>
      </c>
      <c r="G58" s="12">
        <v>65</v>
      </c>
      <c r="H58" s="12">
        <v>3</v>
      </c>
      <c r="I58" s="12">
        <v>37</v>
      </c>
      <c r="J58" s="12">
        <v>12</v>
      </c>
      <c r="K58" s="12">
        <v>28</v>
      </c>
      <c r="L58" s="12">
        <v>26</v>
      </c>
      <c r="M58" s="12">
        <v>15</v>
      </c>
      <c r="N58" s="12">
        <v>0</v>
      </c>
      <c r="O58" s="12">
        <v>40</v>
      </c>
      <c r="P58" s="12">
        <v>10</v>
      </c>
      <c r="Q58" s="12">
        <v>29</v>
      </c>
      <c r="R58" s="12">
        <v>0</v>
      </c>
      <c r="S58" s="12">
        <v>40</v>
      </c>
      <c r="T58" s="12">
        <v>11</v>
      </c>
      <c r="U58" s="12">
        <v>30</v>
      </c>
      <c r="V58" s="12">
        <v>4</v>
      </c>
      <c r="W58" s="12">
        <v>35</v>
      </c>
      <c r="X58" s="12">
        <v>8</v>
      </c>
      <c r="Y58" s="12">
        <v>13</v>
      </c>
      <c r="Z58" s="12">
        <v>4</v>
      </c>
      <c r="AA58" s="12">
        <v>15</v>
      </c>
      <c r="AB58" s="12">
        <v>3</v>
      </c>
      <c r="AC58" s="12">
        <v>17</v>
      </c>
      <c r="AD58" s="12">
        <v>0</v>
      </c>
      <c r="AE58" s="12">
        <v>20</v>
      </c>
      <c r="AF58" s="12">
        <v>24</v>
      </c>
      <c r="AG58" s="12">
        <v>24</v>
      </c>
      <c r="AH58" s="12">
        <v>6</v>
      </c>
      <c r="AI58" s="12">
        <v>42</v>
      </c>
      <c r="AJ58" s="12">
        <v>12</v>
      </c>
      <c r="AK58" s="12">
        <v>20</v>
      </c>
      <c r="AL58" s="12">
        <v>9</v>
      </c>
      <c r="AM58" s="12">
        <v>23</v>
      </c>
      <c r="AN58" s="12">
        <v>1</v>
      </c>
      <c r="AO58" s="12">
        <v>24</v>
      </c>
      <c r="AP58" s="12">
        <v>5</v>
      </c>
      <c r="AQ58" s="12">
        <v>18</v>
      </c>
      <c r="AR58" s="12">
        <v>2</v>
      </c>
      <c r="AS58" s="12">
        <v>13</v>
      </c>
      <c r="AT58" s="12">
        <v>7</v>
      </c>
      <c r="AU58" s="12">
        <v>10</v>
      </c>
      <c r="AV58" s="12">
        <v>15</v>
      </c>
      <c r="AW58" s="12">
        <v>8</v>
      </c>
      <c r="AX58" s="12">
        <v>11</v>
      </c>
      <c r="AY58" s="12">
        <v>7</v>
      </c>
      <c r="AZ58" s="12">
        <v>9</v>
      </c>
      <c r="BA58" s="12">
        <v>16</v>
      </c>
      <c r="BB58" s="12">
        <v>1</v>
      </c>
      <c r="BC58" s="12">
        <v>13</v>
      </c>
      <c r="BD58" s="12">
        <v>4</v>
      </c>
      <c r="BE58" s="12">
        <v>19</v>
      </c>
      <c r="BF58" s="12">
        <v>2</v>
      </c>
      <c r="BG58" s="12">
        <v>23</v>
      </c>
      <c r="BH58" s="12">
        <v>3</v>
      </c>
      <c r="BI58" s="12">
        <v>8</v>
      </c>
      <c r="BJ58" s="12">
        <v>2</v>
      </c>
      <c r="BK58" s="12">
        <v>10</v>
      </c>
      <c r="BL58" s="12">
        <v>1</v>
      </c>
      <c r="BM58" s="12">
        <v>11</v>
      </c>
      <c r="BN58" s="12">
        <v>0</v>
      </c>
      <c r="BO58" s="12">
        <v>13</v>
      </c>
      <c r="BP58" s="12">
        <v>7</v>
      </c>
      <c r="BQ58" s="12">
        <v>11</v>
      </c>
      <c r="BR58" s="12">
        <v>2</v>
      </c>
      <c r="BS58" s="12">
        <v>12</v>
      </c>
      <c r="BT58" s="12">
        <v>5</v>
      </c>
      <c r="BU58" s="12">
        <v>5</v>
      </c>
      <c r="BV58" s="12">
        <v>2</v>
      </c>
      <c r="BW58" s="12">
        <v>5</v>
      </c>
      <c r="BX58" s="12">
        <v>2</v>
      </c>
      <c r="BY58" s="12">
        <v>6</v>
      </c>
      <c r="BZ58" s="12">
        <v>0</v>
      </c>
      <c r="CA58" s="12">
        <v>7</v>
      </c>
      <c r="CB58" s="12">
        <v>3</v>
      </c>
      <c r="CC58" s="12">
        <v>23</v>
      </c>
      <c r="CD58" s="12">
        <v>6</v>
      </c>
      <c r="CE58" s="12">
        <v>22</v>
      </c>
      <c r="CF58" s="12">
        <v>6</v>
      </c>
      <c r="CG58" s="12">
        <v>20</v>
      </c>
      <c r="CH58" s="12">
        <v>5</v>
      </c>
      <c r="CI58" s="12">
        <v>10</v>
      </c>
      <c r="CJ58" s="12">
        <v>1</v>
      </c>
      <c r="CK58" s="12">
        <v>10</v>
      </c>
      <c r="CL58" s="12">
        <v>3</v>
      </c>
      <c r="CM58" s="12">
        <v>11</v>
      </c>
      <c r="CN58" s="12">
        <v>0</v>
      </c>
      <c r="CO58" s="12">
        <v>12</v>
      </c>
      <c r="CP58" s="12">
        <v>3</v>
      </c>
      <c r="CQ58" s="12">
        <v>9</v>
      </c>
      <c r="CR58" s="12">
        <v>3</v>
      </c>
      <c r="CS58" s="13">
        <v>13</v>
      </c>
    </row>
    <row r="59" spans="1:97" x14ac:dyDescent="0.2">
      <c r="A59" s="14">
        <v>204</v>
      </c>
      <c r="B59" s="15">
        <v>80</v>
      </c>
      <c r="C59" s="15">
        <v>80</v>
      </c>
      <c r="D59" s="15">
        <v>80</v>
      </c>
      <c r="E59" s="15">
        <v>80</v>
      </c>
      <c r="F59" s="15">
        <v>80</v>
      </c>
      <c r="G59" s="15">
        <v>80</v>
      </c>
      <c r="H59" s="15">
        <v>40</v>
      </c>
      <c r="I59" s="15">
        <v>40</v>
      </c>
      <c r="J59" s="15">
        <v>40</v>
      </c>
      <c r="K59" s="15">
        <v>40</v>
      </c>
      <c r="L59" s="15">
        <v>41</v>
      </c>
      <c r="M59" s="15">
        <v>41</v>
      </c>
      <c r="N59" s="15">
        <v>40</v>
      </c>
      <c r="O59" s="15">
        <v>40</v>
      </c>
      <c r="P59" s="15">
        <v>39</v>
      </c>
      <c r="Q59" s="15">
        <v>39</v>
      </c>
      <c r="R59" s="15">
        <v>40</v>
      </c>
      <c r="S59" s="15">
        <v>40</v>
      </c>
      <c r="T59" s="15">
        <v>41</v>
      </c>
      <c r="U59" s="15">
        <v>41</v>
      </c>
      <c r="V59" s="15">
        <v>39</v>
      </c>
      <c r="W59" s="15">
        <v>39</v>
      </c>
      <c r="X59" s="15">
        <v>21</v>
      </c>
      <c r="Y59" s="15">
        <v>21</v>
      </c>
      <c r="Z59" s="15">
        <v>19</v>
      </c>
      <c r="AA59" s="15">
        <v>19</v>
      </c>
      <c r="AB59" s="15">
        <v>20</v>
      </c>
      <c r="AC59" s="15">
        <v>20</v>
      </c>
      <c r="AD59" s="15">
        <v>20</v>
      </c>
      <c r="AE59" s="15">
        <v>20</v>
      </c>
      <c r="AF59" s="15">
        <v>48</v>
      </c>
      <c r="AG59" s="15">
        <v>48</v>
      </c>
      <c r="AH59" s="15">
        <v>48</v>
      </c>
      <c r="AI59" s="15">
        <v>48</v>
      </c>
      <c r="AJ59" s="15">
        <v>32</v>
      </c>
      <c r="AK59" s="15">
        <v>32</v>
      </c>
      <c r="AL59" s="15">
        <v>32</v>
      </c>
      <c r="AM59" s="15">
        <v>32</v>
      </c>
      <c r="AN59" s="15">
        <v>25</v>
      </c>
      <c r="AO59" s="15">
        <v>25</v>
      </c>
      <c r="AP59" s="15">
        <v>23</v>
      </c>
      <c r="AQ59" s="15">
        <v>23</v>
      </c>
      <c r="AR59" s="15">
        <v>15</v>
      </c>
      <c r="AS59" s="15">
        <v>15</v>
      </c>
      <c r="AT59" s="15">
        <v>17</v>
      </c>
      <c r="AU59" s="15">
        <v>17</v>
      </c>
      <c r="AV59" s="15">
        <v>23</v>
      </c>
      <c r="AW59" s="15">
        <v>23</v>
      </c>
      <c r="AX59" s="15">
        <v>18</v>
      </c>
      <c r="AY59" s="15">
        <v>18</v>
      </c>
      <c r="AZ59" s="15">
        <v>25</v>
      </c>
      <c r="BA59" s="15">
        <v>25</v>
      </c>
      <c r="BB59" s="15">
        <v>14</v>
      </c>
      <c r="BC59" s="15">
        <v>14</v>
      </c>
      <c r="BD59" s="15">
        <v>23</v>
      </c>
      <c r="BE59" s="15">
        <v>23</v>
      </c>
      <c r="BF59" s="15">
        <v>25</v>
      </c>
      <c r="BG59" s="15">
        <v>25</v>
      </c>
      <c r="BH59" s="15">
        <v>11</v>
      </c>
      <c r="BI59" s="15">
        <v>11</v>
      </c>
      <c r="BJ59" s="15">
        <v>12</v>
      </c>
      <c r="BK59" s="15">
        <v>12</v>
      </c>
      <c r="BL59" s="15">
        <v>12</v>
      </c>
      <c r="BM59" s="15">
        <v>12</v>
      </c>
      <c r="BN59" s="15">
        <v>13</v>
      </c>
      <c r="BO59" s="15">
        <v>13</v>
      </c>
      <c r="BP59" s="15">
        <v>18</v>
      </c>
      <c r="BQ59" s="15">
        <v>18</v>
      </c>
      <c r="BR59" s="15">
        <v>14</v>
      </c>
      <c r="BS59" s="15">
        <v>14</v>
      </c>
      <c r="BT59" s="15">
        <v>10</v>
      </c>
      <c r="BU59" s="15">
        <v>10</v>
      </c>
      <c r="BV59" s="15">
        <v>7</v>
      </c>
      <c r="BW59" s="15">
        <v>7</v>
      </c>
      <c r="BX59" s="15">
        <v>8</v>
      </c>
      <c r="BY59" s="15">
        <v>8</v>
      </c>
      <c r="BZ59" s="15">
        <v>7</v>
      </c>
      <c r="CA59" s="15">
        <v>7</v>
      </c>
      <c r="CB59" s="15">
        <v>26</v>
      </c>
      <c r="CC59" s="15">
        <v>26</v>
      </c>
      <c r="CD59" s="15">
        <v>28</v>
      </c>
      <c r="CE59" s="15">
        <v>28</v>
      </c>
      <c r="CF59" s="15">
        <v>26</v>
      </c>
      <c r="CG59" s="15">
        <v>26</v>
      </c>
      <c r="CH59" s="15">
        <v>15</v>
      </c>
      <c r="CI59" s="15">
        <v>15</v>
      </c>
      <c r="CJ59" s="15">
        <v>11</v>
      </c>
      <c r="CK59" s="15">
        <v>11</v>
      </c>
      <c r="CL59" s="15">
        <v>14</v>
      </c>
      <c r="CM59" s="15">
        <v>14</v>
      </c>
      <c r="CN59" s="15">
        <v>12</v>
      </c>
      <c r="CO59" s="15">
        <v>12</v>
      </c>
      <c r="CP59" s="15">
        <v>12</v>
      </c>
      <c r="CQ59" s="15">
        <v>12</v>
      </c>
      <c r="CR59" s="15">
        <v>16</v>
      </c>
      <c r="CS59" s="16">
        <v>16</v>
      </c>
    </row>
    <row r="60" spans="1:97" x14ac:dyDescent="0.2">
      <c r="A60" s="11">
        <v>205</v>
      </c>
      <c r="B60" s="12">
        <v>33</v>
      </c>
      <c r="C60" s="12">
        <v>43</v>
      </c>
      <c r="D60" s="12">
        <v>3</v>
      </c>
      <c r="E60" s="12">
        <v>76</v>
      </c>
      <c r="F60" s="12">
        <v>15</v>
      </c>
      <c r="G60" s="12">
        <v>64</v>
      </c>
      <c r="H60" s="12">
        <v>5</v>
      </c>
      <c r="I60" s="12">
        <v>35</v>
      </c>
      <c r="J60" s="12">
        <v>10</v>
      </c>
      <c r="K60" s="12">
        <v>29</v>
      </c>
      <c r="L60" s="12">
        <v>25</v>
      </c>
      <c r="M60" s="12">
        <v>15</v>
      </c>
      <c r="N60" s="12">
        <v>1</v>
      </c>
      <c r="O60" s="12">
        <v>38</v>
      </c>
      <c r="P60" s="12">
        <v>8</v>
      </c>
      <c r="Q60" s="12">
        <v>28</v>
      </c>
      <c r="R60" s="12">
        <v>2</v>
      </c>
      <c r="S60" s="12">
        <v>38</v>
      </c>
      <c r="T60" s="12">
        <v>8</v>
      </c>
      <c r="U60" s="12">
        <v>33</v>
      </c>
      <c r="V60" s="12">
        <v>7</v>
      </c>
      <c r="W60" s="12">
        <v>31</v>
      </c>
      <c r="X60" s="12">
        <v>7</v>
      </c>
      <c r="Y60" s="12">
        <v>14</v>
      </c>
      <c r="Z60" s="12">
        <v>3</v>
      </c>
      <c r="AA60" s="12">
        <v>15</v>
      </c>
      <c r="AB60" s="12">
        <v>1</v>
      </c>
      <c r="AC60" s="12">
        <v>19</v>
      </c>
      <c r="AD60" s="12">
        <v>4</v>
      </c>
      <c r="AE60" s="12">
        <v>16</v>
      </c>
      <c r="AF60" s="12">
        <v>18</v>
      </c>
      <c r="AG60" s="12">
        <v>20</v>
      </c>
      <c r="AH60" s="12">
        <v>9</v>
      </c>
      <c r="AI60" s="12">
        <v>28</v>
      </c>
      <c r="AJ60" s="12">
        <v>15</v>
      </c>
      <c r="AK60" s="12">
        <v>23</v>
      </c>
      <c r="AL60" s="12">
        <v>6</v>
      </c>
      <c r="AM60" s="12">
        <v>36</v>
      </c>
      <c r="AN60" s="12">
        <v>3</v>
      </c>
      <c r="AO60" s="12">
        <v>17</v>
      </c>
      <c r="AP60" s="12">
        <v>6</v>
      </c>
      <c r="AQ60" s="12">
        <v>11</v>
      </c>
      <c r="AR60" s="12">
        <v>2</v>
      </c>
      <c r="AS60" s="12">
        <v>18</v>
      </c>
      <c r="AT60" s="12">
        <v>4</v>
      </c>
      <c r="AU60" s="12">
        <v>18</v>
      </c>
      <c r="AV60" s="12">
        <v>12</v>
      </c>
      <c r="AW60" s="12">
        <v>4</v>
      </c>
      <c r="AX60" s="12">
        <v>13</v>
      </c>
      <c r="AY60" s="12">
        <v>11</v>
      </c>
      <c r="AZ60" s="12">
        <v>6</v>
      </c>
      <c r="BA60" s="12">
        <v>16</v>
      </c>
      <c r="BB60" s="12">
        <v>2</v>
      </c>
      <c r="BC60" s="12">
        <v>12</v>
      </c>
      <c r="BD60" s="12">
        <v>5</v>
      </c>
      <c r="BE60" s="12">
        <v>11</v>
      </c>
      <c r="BF60" s="12">
        <v>4</v>
      </c>
      <c r="BG60" s="12">
        <v>17</v>
      </c>
      <c r="BH60" s="12">
        <v>5</v>
      </c>
      <c r="BI60" s="12">
        <v>2</v>
      </c>
      <c r="BJ60" s="12">
        <v>1</v>
      </c>
      <c r="BK60" s="12">
        <v>9</v>
      </c>
      <c r="BL60" s="12">
        <v>0</v>
      </c>
      <c r="BM60" s="12">
        <v>9</v>
      </c>
      <c r="BN60" s="12">
        <v>3</v>
      </c>
      <c r="BO60" s="12">
        <v>8</v>
      </c>
      <c r="BP60" s="12">
        <v>3</v>
      </c>
      <c r="BQ60" s="12">
        <v>22</v>
      </c>
      <c r="BR60" s="12">
        <v>3</v>
      </c>
      <c r="BS60" s="12">
        <v>14</v>
      </c>
      <c r="BT60" s="12">
        <v>2</v>
      </c>
      <c r="BU60" s="12">
        <v>12</v>
      </c>
      <c r="BV60" s="12">
        <v>2</v>
      </c>
      <c r="BW60" s="12">
        <v>6</v>
      </c>
      <c r="BX60" s="12">
        <v>1</v>
      </c>
      <c r="BY60" s="12">
        <v>10</v>
      </c>
      <c r="BZ60" s="12">
        <v>1</v>
      </c>
      <c r="CA60" s="12">
        <v>8</v>
      </c>
      <c r="CB60" s="12">
        <v>2</v>
      </c>
      <c r="CC60" s="12">
        <v>24</v>
      </c>
      <c r="CD60" s="12">
        <v>5</v>
      </c>
      <c r="CE60" s="12">
        <v>23</v>
      </c>
      <c r="CF60" s="12">
        <v>8</v>
      </c>
      <c r="CG60" s="12">
        <v>17</v>
      </c>
      <c r="CH60" s="12">
        <v>6</v>
      </c>
      <c r="CI60" s="12">
        <v>9</v>
      </c>
      <c r="CJ60" s="12">
        <v>2</v>
      </c>
      <c r="CK60" s="12">
        <v>8</v>
      </c>
      <c r="CL60" s="12">
        <v>0</v>
      </c>
      <c r="CM60" s="12">
        <v>14</v>
      </c>
      <c r="CN60" s="12">
        <v>2</v>
      </c>
      <c r="CO60" s="12">
        <v>10</v>
      </c>
      <c r="CP60" s="12">
        <v>2</v>
      </c>
      <c r="CQ60" s="12">
        <v>10</v>
      </c>
      <c r="CR60" s="12">
        <v>3</v>
      </c>
      <c r="CS60" s="13">
        <v>13</v>
      </c>
    </row>
    <row r="61" spans="1:97" x14ac:dyDescent="0.2">
      <c r="A61" s="14">
        <v>205</v>
      </c>
      <c r="B61" s="15">
        <v>80</v>
      </c>
      <c r="C61" s="15">
        <v>80</v>
      </c>
      <c r="D61" s="15">
        <v>80</v>
      </c>
      <c r="E61" s="15">
        <v>80</v>
      </c>
      <c r="F61" s="15">
        <v>80</v>
      </c>
      <c r="G61" s="15">
        <v>80</v>
      </c>
      <c r="H61" s="15">
        <v>40</v>
      </c>
      <c r="I61" s="15">
        <v>40</v>
      </c>
      <c r="J61" s="15">
        <v>40</v>
      </c>
      <c r="K61" s="15">
        <v>40</v>
      </c>
      <c r="L61" s="15">
        <v>41</v>
      </c>
      <c r="M61" s="15">
        <v>41</v>
      </c>
      <c r="N61" s="15">
        <v>40</v>
      </c>
      <c r="O61" s="15">
        <v>40</v>
      </c>
      <c r="P61" s="15">
        <v>39</v>
      </c>
      <c r="Q61" s="15">
        <v>39</v>
      </c>
      <c r="R61" s="15">
        <v>40</v>
      </c>
      <c r="S61" s="15">
        <v>40</v>
      </c>
      <c r="T61" s="15">
        <v>41</v>
      </c>
      <c r="U61" s="15">
        <v>41</v>
      </c>
      <c r="V61" s="15">
        <v>39</v>
      </c>
      <c r="W61" s="15">
        <v>39</v>
      </c>
      <c r="X61" s="15">
        <v>21</v>
      </c>
      <c r="Y61" s="15">
        <v>21</v>
      </c>
      <c r="Z61" s="15">
        <v>19</v>
      </c>
      <c r="AA61" s="15">
        <v>19</v>
      </c>
      <c r="AB61" s="15">
        <v>20</v>
      </c>
      <c r="AC61" s="15">
        <v>20</v>
      </c>
      <c r="AD61" s="15">
        <v>20</v>
      </c>
      <c r="AE61" s="15">
        <v>20</v>
      </c>
      <c r="AF61" s="15">
        <v>38</v>
      </c>
      <c r="AG61" s="15">
        <v>38</v>
      </c>
      <c r="AH61" s="15">
        <v>38</v>
      </c>
      <c r="AI61" s="15">
        <v>38</v>
      </c>
      <c r="AJ61" s="15">
        <v>42</v>
      </c>
      <c r="AK61" s="15">
        <v>42</v>
      </c>
      <c r="AL61" s="15">
        <v>42</v>
      </c>
      <c r="AM61" s="15">
        <v>42</v>
      </c>
      <c r="AN61" s="15">
        <v>20</v>
      </c>
      <c r="AO61" s="15">
        <v>20</v>
      </c>
      <c r="AP61" s="15">
        <v>18</v>
      </c>
      <c r="AQ61" s="15">
        <v>18</v>
      </c>
      <c r="AR61" s="15">
        <v>20</v>
      </c>
      <c r="AS61" s="15">
        <v>20</v>
      </c>
      <c r="AT61" s="15">
        <v>22</v>
      </c>
      <c r="AU61" s="15">
        <v>22</v>
      </c>
      <c r="AV61" s="15">
        <v>16</v>
      </c>
      <c r="AW61" s="15">
        <v>16</v>
      </c>
      <c r="AX61" s="15">
        <v>25</v>
      </c>
      <c r="AY61" s="15">
        <v>25</v>
      </c>
      <c r="AZ61" s="15">
        <v>22</v>
      </c>
      <c r="BA61" s="15">
        <v>22</v>
      </c>
      <c r="BB61" s="15">
        <v>17</v>
      </c>
      <c r="BC61" s="15">
        <v>17</v>
      </c>
      <c r="BD61" s="15">
        <v>16</v>
      </c>
      <c r="BE61" s="15">
        <v>16</v>
      </c>
      <c r="BF61" s="15">
        <v>22</v>
      </c>
      <c r="BG61" s="15">
        <v>22</v>
      </c>
      <c r="BH61" s="15">
        <v>7</v>
      </c>
      <c r="BI61" s="15">
        <v>7</v>
      </c>
      <c r="BJ61" s="15">
        <v>11</v>
      </c>
      <c r="BK61" s="15">
        <v>11</v>
      </c>
      <c r="BL61" s="15">
        <v>9</v>
      </c>
      <c r="BM61" s="15">
        <v>9</v>
      </c>
      <c r="BN61" s="15">
        <v>11</v>
      </c>
      <c r="BO61" s="15">
        <v>11</v>
      </c>
      <c r="BP61" s="15">
        <v>25</v>
      </c>
      <c r="BQ61" s="15">
        <v>25</v>
      </c>
      <c r="BR61" s="15">
        <v>17</v>
      </c>
      <c r="BS61" s="15">
        <v>17</v>
      </c>
      <c r="BT61" s="15">
        <v>14</v>
      </c>
      <c r="BU61" s="15">
        <v>14</v>
      </c>
      <c r="BV61" s="15">
        <v>8</v>
      </c>
      <c r="BW61" s="15">
        <v>8</v>
      </c>
      <c r="BX61" s="15">
        <v>11</v>
      </c>
      <c r="BY61" s="15">
        <v>11</v>
      </c>
      <c r="BZ61" s="15">
        <v>9</v>
      </c>
      <c r="CA61" s="15">
        <v>9</v>
      </c>
      <c r="CB61" s="15">
        <v>26</v>
      </c>
      <c r="CC61" s="15">
        <v>26</v>
      </c>
      <c r="CD61" s="15">
        <v>28</v>
      </c>
      <c r="CE61" s="15">
        <v>28</v>
      </c>
      <c r="CF61" s="15">
        <v>26</v>
      </c>
      <c r="CG61" s="15">
        <v>26</v>
      </c>
      <c r="CH61" s="15">
        <v>15</v>
      </c>
      <c r="CI61" s="15">
        <v>15</v>
      </c>
      <c r="CJ61" s="15">
        <v>11</v>
      </c>
      <c r="CK61" s="15">
        <v>11</v>
      </c>
      <c r="CL61" s="15">
        <v>14</v>
      </c>
      <c r="CM61" s="15">
        <v>14</v>
      </c>
      <c r="CN61" s="15">
        <v>12</v>
      </c>
      <c r="CO61" s="15">
        <v>12</v>
      </c>
      <c r="CP61" s="15">
        <v>12</v>
      </c>
      <c r="CQ61" s="15">
        <v>12</v>
      </c>
      <c r="CR61" s="15">
        <v>16</v>
      </c>
      <c r="CS61" s="16">
        <v>16</v>
      </c>
    </row>
    <row r="62" spans="1:97" x14ac:dyDescent="0.2">
      <c r="A62" s="11">
        <v>206</v>
      </c>
      <c r="B62" s="12">
        <v>33</v>
      </c>
      <c r="C62" s="12">
        <v>46</v>
      </c>
      <c r="D62" s="12">
        <v>2</v>
      </c>
      <c r="E62" s="12">
        <v>78</v>
      </c>
      <c r="F62" s="12">
        <v>18</v>
      </c>
      <c r="G62" s="12">
        <v>62</v>
      </c>
      <c r="H62" s="12">
        <v>4</v>
      </c>
      <c r="I62" s="12">
        <v>36</v>
      </c>
      <c r="J62" s="12">
        <v>14</v>
      </c>
      <c r="K62" s="12">
        <v>26</v>
      </c>
      <c r="L62" s="12">
        <v>20</v>
      </c>
      <c r="M62" s="12">
        <v>20</v>
      </c>
      <c r="N62" s="12">
        <v>1</v>
      </c>
      <c r="O62" s="12">
        <v>39</v>
      </c>
      <c r="P62" s="12">
        <v>13</v>
      </c>
      <c r="Q62" s="12">
        <v>26</v>
      </c>
      <c r="R62" s="12">
        <v>1</v>
      </c>
      <c r="S62" s="12">
        <v>39</v>
      </c>
      <c r="T62" s="12">
        <v>13</v>
      </c>
      <c r="U62" s="12">
        <v>28</v>
      </c>
      <c r="V62" s="12">
        <v>5</v>
      </c>
      <c r="W62" s="12">
        <v>34</v>
      </c>
      <c r="X62" s="12">
        <v>10</v>
      </c>
      <c r="Y62" s="12">
        <v>11</v>
      </c>
      <c r="Z62" s="12">
        <v>4</v>
      </c>
      <c r="AA62" s="12">
        <v>15</v>
      </c>
      <c r="AB62" s="12">
        <v>3</v>
      </c>
      <c r="AC62" s="12">
        <v>17</v>
      </c>
      <c r="AD62" s="12">
        <v>1</v>
      </c>
      <c r="AE62" s="12">
        <v>19</v>
      </c>
      <c r="AF62" s="12">
        <v>16</v>
      </c>
      <c r="AG62" s="12">
        <v>24</v>
      </c>
      <c r="AH62" s="12">
        <v>11</v>
      </c>
      <c r="AI62" s="12">
        <v>30</v>
      </c>
      <c r="AJ62" s="12">
        <v>17</v>
      </c>
      <c r="AK62" s="12">
        <v>22</v>
      </c>
      <c r="AL62" s="12">
        <v>7</v>
      </c>
      <c r="AM62" s="12">
        <v>32</v>
      </c>
      <c r="AN62" s="12">
        <v>2</v>
      </c>
      <c r="AO62" s="12">
        <v>19</v>
      </c>
      <c r="AP62" s="12">
        <v>9</v>
      </c>
      <c r="AQ62" s="12">
        <v>11</v>
      </c>
      <c r="AR62" s="12">
        <v>2</v>
      </c>
      <c r="AS62" s="12">
        <v>17</v>
      </c>
      <c r="AT62" s="12">
        <v>5</v>
      </c>
      <c r="AU62" s="12">
        <v>15</v>
      </c>
      <c r="AV62" s="12">
        <v>9</v>
      </c>
      <c r="AW62" s="12">
        <v>9</v>
      </c>
      <c r="AX62" s="12">
        <v>11</v>
      </c>
      <c r="AY62" s="12">
        <v>11</v>
      </c>
      <c r="AZ62" s="12">
        <v>7</v>
      </c>
      <c r="BA62" s="12">
        <v>15</v>
      </c>
      <c r="BB62" s="12">
        <v>6</v>
      </c>
      <c r="BC62" s="12">
        <v>11</v>
      </c>
      <c r="BD62" s="12">
        <v>8</v>
      </c>
      <c r="BE62" s="12">
        <v>11</v>
      </c>
      <c r="BF62" s="12">
        <v>3</v>
      </c>
      <c r="BG62" s="12">
        <v>19</v>
      </c>
      <c r="BH62" s="12">
        <v>6</v>
      </c>
      <c r="BI62" s="12">
        <v>5</v>
      </c>
      <c r="BJ62" s="12">
        <v>3</v>
      </c>
      <c r="BK62" s="12">
        <v>6</v>
      </c>
      <c r="BL62" s="12">
        <v>2</v>
      </c>
      <c r="BM62" s="12">
        <v>6</v>
      </c>
      <c r="BN62" s="12">
        <v>0</v>
      </c>
      <c r="BO62" s="12">
        <v>13</v>
      </c>
      <c r="BP62" s="12">
        <v>5</v>
      </c>
      <c r="BQ62" s="12">
        <v>17</v>
      </c>
      <c r="BR62" s="12">
        <v>2</v>
      </c>
      <c r="BS62" s="12">
        <v>15</v>
      </c>
      <c r="BT62" s="12">
        <v>4</v>
      </c>
      <c r="BU62" s="12">
        <v>6</v>
      </c>
      <c r="BV62" s="12">
        <v>1</v>
      </c>
      <c r="BW62" s="12">
        <v>9</v>
      </c>
      <c r="BX62" s="12">
        <v>1</v>
      </c>
      <c r="BY62" s="12">
        <v>11</v>
      </c>
      <c r="BZ62" s="12">
        <v>1</v>
      </c>
      <c r="CA62" s="12">
        <v>6</v>
      </c>
      <c r="CB62" s="12">
        <v>3</v>
      </c>
      <c r="CC62" s="12">
        <v>23</v>
      </c>
      <c r="CD62" s="12">
        <v>5</v>
      </c>
      <c r="CE62" s="12">
        <v>23</v>
      </c>
      <c r="CF62" s="12">
        <v>10</v>
      </c>
      <c r="CG62" s="12">
        <v>16</v>
      </c>
      <c r="CH62" s="12">
        <v>8</v>
      </c>
      <c r="CI62" s="12">
        <v>7</v>
      </c>
      <c r="CJ62" s="12">
        <v>2</v>
      </c>
      <c r="CK62" s="12">
        <v>9</v>
      </c>
      <c r="CL62" s="12">
        <v>2</v>
      </c>
      <c r="CM62" s="12">
        <v>12</v>
      </c>
      <c r="CN62" s="12">
        <v>1</v>
      </c>
      <c r="CO62" s="12">
        <v>11</v>
      </c>
      <c r="CP62" s="12">
        <v>3</v>
      </c>
      <c r="CQ62" s="12">
        <v>9</v>
      </c>
      <c r="CR62" s="12">
        <v>2</v>
      </c>
      <c r="CS62" s="13">
        <v>14</v>
      </c>
    </row>
    <row r="63" spans="1:97" x14ac:dyDescent="0.2">
      <c r="A63" s="14">
        <v>206</v>
      </c>
      <c r="B63" s="15">
        <v>80</v>
      </c>
      <c r="C63" s="15">
        <v>80</v>
      </c>
      <c r="D63" s="15">
        <v>80</v>
      </c>
      <c r="E63" s="15">
        <v>80</v>
      </c>
      <c r="F63" s="15">
        <v>80</v>
      </c>
      <c r="G63" s="15">
        <v>80</v>
      </c>
      <c r="H63" s="15">
        <v>40</v>
      </c>
      <c r="I63" s="15">
        <v>40</v>
      </c>
      <c r="J63" s="15">
        <v>40</v>
      </c>
      <c r="K63" s="15">
        <v>40</v>
      </c>
      <c r="L63" s="15">
        <v>41</v>
      </c>
      <c r="M63" s="15">
        <v>41</v>
      </c>
      <c r="N63" s="15">
        <v>40</v>
      </c>
      <c r="O63" s="15">
        <v>40</v>
      </c>
      <c r="P63" s="15">
        <v>39</v>
      </c>
      <c r="Q63" s="15">
        <v>39</v>
      </c>
      <c r="R63" s="15">
        <v>40</v>
      </c>
      <c r="S63" s="15">
        <v>40</v>
      </c>
      <c r="T63" s="15">
        <v>41</v>
      </c>
      <c r="U63" s="15">
        <v>41</v>
      </c>
      <c r="V63" s="15">
        <v>39</v>
      </c>
      <c r="W63" s="15">
        <v>39</v>
      </c>
      <c r="X63" s="15">
        <v>21</v>
      </c>
      <c r="Y63" s="15">
        <v>21</v>
      </c>
      <c r="Z63" s="15">
        <v>19</v>
      </c>
      <c r="AA63" s="15">
        <v>19</v>
      </c>
      <c r="AB63" s="15">
        <v>20</v>
      </c>
      <c r="AC63" s="15">
        <v>20</v>
      </c>
      <c r="AD63" s="15">
        <v>20</v>
      </c>
      <c r="AE63" s="15">
        <v>20</v>
      </c>
      <c r="AF63" s="15">
        <v>41</v>
      </c>
      <c r="AG63" s="15">
        <v>41</v>
      </c>
      <c r="AH63" s="15">
        <v>41</v>
      </c>
      <c r="AI63" s="15">
        <v>41</v>
      </c>
      <c r="AJ63" s="15">
        <v>39</v>
      </c>
      <c r="AK63" s="15">
        <v>39</v>
      </c>
      <c r="AL63" s="15">
        <v>39</v>
      </c>
      <c r="AM63" s="15">
        <v>39</v>
      </c>
      <c r="AN63" s="15">
        <v>21</v>
      </c>
      <c r="AO63" s="15">
        <v>21</v>
      </c>
      <c r="AP63" s="15">
        <v>20</v>
      </c>
      <c r="AQ63" s="15">
        <v>20</v>
      </c>
      <c r="AR63" s="15">
        <v>19</v>
      </c>
      <c r="AS63" s="15">
        <v>19</v>
      </c>
      <c r="AT63" s="15">
        <v>20</v>
      </c>
      <c r="AU63" s="15">
        <v>20</v>
      </c>
      <c r="AV63" s="15">
        <v>19</v>
      </c>
      <c r="AW63" s="15">
        <v>19</v>
      </c>
      <c r="AX63" s="15">
        <v>22</v>
      </c>
      <c r="AY63" s="15">
        <v>22</v>
      </c>
      <c r="AZ63" s="15">
        <v>22</v>
      </c>
      <c r="BA63" s="15">
        <v>22</v>
      </c>
      <c r="BB63" s="15">
        <v>17</v>
      </c>
      <c r="BC63" s="15">
        <v>17</v>
      </c>
      <c r="BD63" s="15">
        <v>19</v>
      </c>
      <c r="BE63" s="15">
        <v>19</v>
      </c>
      <c r="BF63" s="15">
        <v>22</v>
      </c>
      <c r="BG63" s="15">
        <v>22</v>
      </c>
      <c r="BH63" s="15">
        <v>11</v>
      </c>
      <c r="BI63" s="15">
        <v>11</v>
      </c>
      <c r="BJ63" s="15">
        <v>9</v>
      </c>
      <c r="BK63" s="15">
        <v>9</v>
      </c>
      <c r="BL63" s="15">
        <v>8</v>
      </c>
      <c r="BM63" s="15">
        <v>8</v>
      </c>
      <c r="BN63" s="15">
        <v>13</v>
      </c>
      <c r="BO63" s="15">
        <v>13</v>
      </c>
      <c r="BP63" s="15">
        <v>22</v>
      </c>
      <c r="BQ63" s="15">
        <v>22</v>
      </c>
      <c r="BR63" s="15">
        <v>17</v>
      </c>
      <c r="BS63" s="15">
        <v>17</v>
      </c>
      <c r="BT63" s="15">
        <v>10</v>
      </c>
      <c r="BU63" s="15">
        <v>10</v>
      </c>
      <c r="BV63" s="15">
        <v>10</v>
      </c>
      <c r="BW63" s="15">
        <v>10</v>
      </c>
      <c r="BX63" s="15">
        <v>12</v>
      </c>
      <c r="BY63" s="15">
        <v>12</v>
      </c>
      <c r="BZ63" s="15">
        <v>7</v>
      </c>
      <c r="CA63" s="15">
        <v>7</v>
      </c>
      <c r="CB63" s="15">
        <v>26</v>
      </c>
      <c r="CC63" s="15">
        <v>26</v>
      </c>
      <c r="CD63" s="15">
        <v>28</v>
      </c>
      <c r="CE63" s="15">
        <v>28</v>
      </c>
      <c r="CF63" s="15">
        <v>26</v>
      </c>
      <c r="CG63" s="15">
        <v>26</v>
      </c>
      <c r="CH63" s="15">
        <v>15</v>
      </c>
      <c r="CI63" s="15">
        <v>15</v>
      </c>
      <c r="CJ63" s="15">
        <v>11</v>
      </c>
      <c r="CK63" s="15">
        <v>11</v>
      </c>
      <c r="CL63" s="15">
        <v>14</v>
      </c>
      <c r="CM63" s="15">
        <v>14</v>
      </c>
      <c r="CN63" s="15">
        <v>12</v>
      </c>
      <c r="CO63" s="15">
        <v>12</v>
      </c>
      <c r="CP63" s="15">
        <v>12</v>
      </c>
      <c r="CQ63" s="15">
        <v>12</v>
      </c>
      <c r="CR63" s="15">
        <v>16</v>
      </c>
      <c r="CS63" s="16">
        <v>16</v>
      </c>
    </row>
    <row r="64" spans="1:97" x14ac:dyDescent="0.2">
      <c r="A64" s="11">
        <v>207</v>
      </c>
      <c r="B64" s="12">
        <v>53</v>
      </c>
      <c r="C64" s="12">
        <v>26</v>
      </c>
      <c r="D64" s="12">
        <v>5</v>
      </c>
      <c r="E64" s="12">
        <v>73</v>
      </c>
      <c r="F64" s="12">
        <v>25</v>
      </c>
      <c r="G64" s="12">
        <v>54</v>
      </c>
      <c r="H64" s="12">
        <v>11</v>
      </c>
      <c r="I64" s="12">
        <v>29</v>
      </c>
      <c r="J64" s="12">
        <v>14</v>
      </c>
      <c r="K64" s="12">
        <v>25</v>
      </c>
      <c r="L64" s="12">
        <v>29</v>
      </c>
      <c r="M64" s="12">
        <v>12</v>
      </c>
      <c r="N64" s="12">
        <v>1</v>
      </c>
      <c r="O64" s="12">
        <v>37</v>
      </c>
      <c r="P64" s="12">
        <v>24</v>
      </c>
      <c r="Q64" s="12">
        <v>14</v>
      </c>
      <c r="R64" s="12">
        <v>4</v>
      </c>
      <c r="S64" s="12">
        <v>36</v>
      </c>
      <c r="T64" s="12">
        <v>11</v>
      </c>
      <c r="U64" s="12">
        <v>30</v>
      </c>
      <c r="V64" s="12">
        <v>14</v>
      </c>
      <c r="W64" s="12">
        <v>24</v>
      </c>
      <c r="X64" s="12">
        <v>8</v>
      </c>
      <c r="Y64" s="12">
        <v>13</v>
      </c>
      <c r="Z64" s="12">
        <v>6</v>
      </c>
      <c r="AA64" s="12">
        <v>12</v>
      </c>
      <c r="AB64" s="12">
        <v>3</v>
      </c>
      <c r="AC64" s="12">
        <v>17</v>
      </c>
      <c r="AD64" s="12">
        <v>8</v>
      </c>
      <c r="AE64" s="12">
        <v>12</v>
      </c>
      <c r="AF64" s="12">
        <v>29</v>
      </c>
      <c r="AG64" s="12">
        <v>13</v>
      </c>
      <c r="AH64" s="12">
        <v>11</v>
      </c>
      <c r="AI64" s="12">
        <v>31</v>
      </c>
      <c r="AJ64" s="12">
        <v>24</v>
      </c>
      <c r="AK64" s="12">
        <v>13</v>
      </c>
      <c r="AL64" s="12">
        <v>14</v>
      </c>
      <c r="AM64" s="12">
        <v>23</v>
      </c>
      <c r="AN64" s="12">
        <v>5</v>
      </c>
      <c r="AO64" s="12">
        <v>17</v>
      </c>
      <c r="AP64" s="12">
        <v>6</v>
      </c>
      <c r="AQ64" s="12">
        <v>14</v>
      </c>
      <c r="AR64" s="12">
        <v>6</v>
      </c>
      <c r="AS64" s="12">
        <v>12</v>
      </c>
      <c r="AT64" s="12">
        <v>8</v>
      </c>
      <c r="AU64" s="12">
        <v>11</v>
      </c>
      <c r="AV64" s="12">
        <v>15</v>
      </c>
      <c r="AW64" s="12">
        <v>5</v>
      </c>
      <c r="AX64" s="12">
        <v>14</v>
      </c>
      <c r="AY64" s="12">
        <v>7</v>
      </c>
      <c r="AZ64" s="12">
        <v>14</v>
      </c>
      <c r="BA64" s="12">
        <v>8</v>
      </c>
      <c r="BB64" s="12">
        <v>10</v>
      </c>
      <c r="BC64" s="12">
        <v>6</v>
      </c>
      <c r="BD64" s="12">
        <v>6</v>
      </c>
      <c r="BE64" s="12">
        <v>14</v>
      </c>
      <c r="BF64" s="12">
        <v>5</v>
      </c>
      <c r="BG64" s="12">
        <v>17</v>
      </c>
      <c r="BH64" s="12">
        <v>5</v>
      </c>
      <c r="BI64" s="12">
        <v>6</v>
      </c>
      <c r="BJ64" s="12">
        <v>1</v>
      </c>
      <c r="BK64" s="12">
        <v>8</v>
      </c>
      <c r="BL64" s="12">
        <v>1</v>
      </c>
      <c r="BM64" s="12">
        <v>8</v>
      </c>
      <c r="BN64" s="12">
        <v>4</v>
      </c>
      <c r="BO64" s="12">
        <v>9</v>
      </c>
      <c r="BP64" s="12">
        <v>5</v>
      </c>
      <c r="BQ64" s="12">
        <v>16</v>
      </c>
      <c r="BR64" s="12">
        <v>9</v>
      </c>
      <c r="BS64" s="12">
        <v>7</v>
      </c>
      <c r="BT64" s="12">
        <v>3</v>
      </c>
      <c r="BU64" s="12">
        <v>7</v>
      </c>
      <c r="BV64" s="12">
        <v>5</v>
      </c>
      <c r="BW64" s="12">
        <v>4</v>
      </c>
      <c r="BX64" s="12">
        <v>2</v>
      </c>
      <c r="BY64" s="12">
        <v>9</v>
      </c>
      <c r="BZ64" s="12">
        <v>4</v>
      </c>
      <c r="CA64" s="12">
        <v>3</v>
      </c>
      <c r="CB64" s="12">
        <v>9</v>
      </c>
      <c r="CC64" s="12">
        <v>17</v>
      </c>
      <c r="CD64" s="12">
        <v>6</v>
      </c>
      <c r="CE64" s="12">
        <v>21</v>
      </c>
      <c r="CF64" s="12">
        <v>10</v>
      </c>
      <c r="CG64" s="12">
        <v>16</v>
      </c>
      <c r="CH64" s="12">
        <v>5</v>
      </c>
      <c r="CI64" s="12">
        <v>10</v>
      </c>
      <c r="CJ64" s="12">
        <v>5</v>
      </c>
      <c r="CK64" s="12">
        <v>6</v>
      </c>
      <c r="CL64" s="12">
        <v>1</v>
      </c>
      <c r="CM64" s="12">
        <v>13</v>
      </c>
      <c r="CN64" s="12">
        <v>8</v>
      </c>
      <c r="CO64" s="12">
        <v>4</v>
      </c>
      <c r="CP64" s="12">
        <v>5</v>
      </c>
      <c r="CQ64" s="12">
        <v>7</v>
      </c>
      <c r="CR64" s="12">
        <v>1</v>
      </c>
      <c r="CS64" s="13">
        <v>14</v>
      </c>
    </row>
    <row r="65" spans="1:97" x14ac:dyDescent="0.2">
      <c r="A65" s="14">
        <v>207</v>
      </c>
      <c r="B65" s="15">
        <v>80</v>
      </c>
      <c r="C65" s="15">
        <v>80</v>
      </c>
      <c r="D65" s="15">
        <v>80</v>
      </c>
      <c r="E65" s="15">
        <v>80</v>
      </c>
      <c r="F65" s="15">
        <v>80</v>
      </c>
      <c r="G65" s="15">
        <v>80</v>
      </c>
      <c r="H65" s="15">
        <v>40</v>
      </c>
      <c r="I65" s="15">
        <v>40</v>
      </c>
      <c r="J65" s="15">
        <v>40</v>
      </c>
      <c r="K65" s="15">
        <v>40</v>
      </c>
      <c r="L65" s="15">
        <v>41</v>
      </c>
      <c r="M65" s="15">
        <v>41</v>
      </c>
      <c r="N65" s="15">
        <v>40</v>
      </c>
      <c r="O65" s="15">
        <v>40</v>
      </c>
      <c r="P65" s="15">
        <v>39</v>
      </c>
      <c r="Q65" s="15">
        <v>39</v>
      </c>
      <c r="R65" s="15">
        <v>40</v>
      </c>
      <c r="S65" s="15">
        <v>40</v>
      </c>
      <c r="T65" s="15">
        <v>41</v>
      </c>
      <c r="U65" s="15">
        <v>41</v>
      </c>
      <c r="V65" s="15">
        <v>39</v>
      </c>
      <c r="W65" s="15">
        <v>39</v>
      </c>
      <c r="X65" s="15">
        <v>21</v>
      </c>
      <c r="Y65" s="15">
        <v>21</v>
      </c>
      <c r="Z65" s="15">
        <v>19</v>
      </c>
      <c r="AA65" s="15">
        <v>19</v>
      </c>
      <c r="AB65" s="15">
        <v>20</v>
      </c>
      <c r="AC65" s="15">
        <v>20</v>
      </c>
      <c r="AD65" s="15">
        <v>20</v>
      </c>
      <c r="AE65" s="15">
        <v>20</v>
      </c>
      <c r="AF65" s="15">
        <v>43</v>
      </c>
      <c r="AG65" s="15">
        <v>43</v>
      </c>
      <c r="AH65" s="15">
        <v>43</v>
      </c>
      <c r="AI65" s="15">
        <v>43</v>
      </c>
      <c r="AJ65" s="15">
        <v>37</v>
      </c>
      <c r="AK65" s="15">
        <v>37</v>
      </c>
      <c r="AL65" s="15">
        <v>37</v>
      </c>
      <c r="AM65" s="15">
        <v>37</v>
      </c>
      <c r="AN65" s="15">
        <v>22</v>
      </c>
      <c r="AO65" s="15">
        <v>22</v>
      </c>
      <c r="AP65" s="15">
        <v>21</v>
      </c>
      <c r="AQ65" s="15">
        <v>21</v>
      </c>
      <c r="AR65" s="15">
        <v>18</v>
      </c>
      <c r="AS65" s="15">
        <v>18</v>
      </c>
      <c r="AT65" s="15">
        <v>19</v>
      </c>
      <c r="AU65" s="15">
        <v>19</v>
      </c>
      <c r="AV65" s="15">
        <v>20</v>
      </c>
      <c r="AW65" s="15">
        <v>20</v>
      </c>
      <c r="AX65" s="15">
        <v>21</v>
      </c>
      <c r="AY65" s="15">
        <v>21</v>
      </c>
      <c r="AZ65" s="15">
        <v>23</v>
      </c>
      <c r="BA65" s="15">
        <v>23</v>
      </c>
      <c r="BB65" s="15">
        <v>16</v>
      </c>
      <c r="BC65" s="15">
        <v>16</v>
      </c>
      <c r="BD65" s="15">
        <v>20</v>
      </c>
      <c r="BE65" s="15">
        <v>20</v>
      </c>
      <c r="BF65" s="15">
        <v>23</v>
      </c>
      <c r="BG65" s="15">
        <v>23</v>
      </c>
      <c r="BH65" s="15">
        <v>11</v>
      </c>
      <c r="BI65" s="15">
        <v>11</v>
      </c>
      <c r="BJ65" s="15">
        <v>10</v>
      </c>
      <c r="BK65" s="15">
        <v>10</v>
      </c>
      <c r="BL65" s="15">
        <v>9</v>
      </c>
      <c r="BM65" s="15">
        <v>9</v>
      </c>
      <c r="BN65" s="15">
        <v>13</v>
      </c>
      <c r="BO65" s="15">
        <v>13</v>
      </c>
      <c r="BP65" s="15">
        <v>21</v>
      </c>
      <c r="BQ65" s="15">
        <v>21</v>
      </c>
      <c r="BR65" s="15">
        <v>16</v>
      </c>
      <c r="BS65" s="15">
        <v>16</v>
      </c>
      <c r="BT65" s="15">
        <v>10</v>
      </c>
      <c r="BU65" s="15">
        <v>10</v>
      </c>
      <c r="BV65" s="15">
        <v>9</v>
      </c>
      <c r="BW65" s="15">
        <v>9</v>
      </c>
      <c r="BX65" s="15">
        <v>11</v>
      </c>
      <c r="BY65" s="15">
        <v>11</v>
      </c>
      <c r="BZ65" s="15">
        <v>7</v>
      </c>
      <c r="CA65" s="15">
        <v>7</v>
      </c>
      <c r="CB65" s="15">
        <v>26</v>
      </c>
      <c r="CC65" s="15">
        <v>26</v>
      </c>
      <c r="CD65" s="15">
        <v>28</v>
      </c>
      <c r="CE65" s="15">
        <v>28</v>
      </c>
      <c r="CF65" s="15">
        <v>26</v>
      </c>
      <c r="CG65" s="15">
        <v>26</v>
      </c>
      <c r="CH65" s="15">
        <v>15</v>
      </c>
      <c r="CI65" s="15">
        <v>15</v>
      </c>
      <c r="CJ65" s="15">
        <v>11</v>
      </c>
      <c r="CK65" s="15">
        <v>11</v>
      </c>
      <c r="CL65" s="15">
        <v>14</v>
      </c>
      <c r="CM65" s="15">
        <v>14</v>
      </c>
      <c r="CN65" s="15">
        <v>12</v>
      </c>
      <c r="CO65" s="15">
        <v>12</v>
      </c>
      <c r="CP65" s="15">
        <v>12</v>
      </c>
      <c r="CQ65" s="15">
        <v>12</v>
      </c>
      <c r="CR65" s="15">
        <v>16</v>
      </c>
      <c r="CS65" s="16">
        <v>16</v>
      </c>
    </row>
    <row r="66" spans="1:97" x14ac:dyDescent="0.2">
      <c r="A66" s="11">
        <v>208</v>
      </c>
      <c r="B66" s="12">
        <v>31</v>
      </c>
      <c r="C66" s="12">
        <v>46</v>
      </c>
      <c r="D66" s="12">
        <v>5</v>
      </c>
      <c r="E66" s="12">
        <v>69</v>
      </c>
      <c r="F66" s="12">
        <v>15</v>
      </c>
      <c r="G66" s="12">
        <v>59</v>
      </c>
      <c r="H66" s="12">
        <v>7</v>
      </c>
      <c r="I66" s="12">
        <v>30</v>
      </c>
      <c r="J66" s="12">
        <v>8</v>
      </c>
      <c r="K66" s="12">
        <v>29</v>
      </c>
      <c r="L66" s="12">
        <v>20</v>
      </c>
      <c r="M66" s="12">
        <v>21</v>
      </c>
      <c r="N66" s="12">
        <v>4</v>
      </c>
      <c r="O66" s="12">
        <v>33</v>
      </c>
      <c r="P66" s="12">
        <v>11</v>
      </c>
      <c r="Q66" s="12">
        <v>25</v>
      </c>
      <c r="R66" s="12">
        <v>1</v>
      </c>
      <c r="S66" s="12">
        <v>36</v>
      </c>
      <c r="T66" s="12">
        <v>7</v>
      </c>
      <c r="U66" s="12">
        <v>33</v>
      </c>
      <c r="V66" s="12">
        <v>8</v>
      </c>
      <c r="W66" s="12">
        <v>26</v>
      </c>
      <c r="X66" s="12">
        <v>3</v>
      </c>
      <c r="Y66" s="12">
        <v>17</v>
      </c>
      <c r="Z66" s="12">
        <v>5</v>
      </c>
      <c r="AA66" s="12">
        <v>12</v>
      </c>
      <c r="AB66" s="12">
        <v>4</v>
      </c>
      <c r="AC66" s="12">
        <v>16</v>
      </c>
      <c r="AD66" s="12">
        <v>3</v>
      </c>
      <c r="AE66" s="12">
        <v>14</v>
      </c>
      <c r="AF66" s="12">
        <v>17</v>
      </c>
      <c r="AG66" s="12">
        <v>25</v>
      </c>
      <c r="AH66" s="12">
        <v>6</v>
      </c>
      <c r="AI66" s="12">
        <v>35</v>
      </c>
      <c r="AJ66" s="12">
        <v>14</v>
      </c>
      <c r="AK66" s="12">
        <v>21</v>
      </c>
      <c r="AL66" s="12">
        <v>9</v>
      </c>
      <c r="AM66" s="12">
        <v>24</v>
      </c>
      <c r="AN66" s="12">
        <v>3</v>
      </c>
      <c r="AO66" s="12">
        <v>20</v>
      </c>
      <c r="AP66" s="12">
        <v>3</v>
      </c>
      <c r="AQ66" s="12">
        <v>15</v>
      </c>
      <c r="AR66" s="12">
        <v>4</v>
      </c>
      <c r="AS66" s="12">
        <v>10</v>
      </c>
      <c r="AT66" s="12">
        <v>5</v>
      </c>
      <c r="AU66" s="12">
        <v>14</v>
      </c>
      <c r="AV66" s="12">
        <v>12</v>
      </c>
      <c r="AW66" s="12">
        <v>12</v>
      </c>
      <c r="AX66" s="12">
        <v>8</v>
      </c>
      <c r="AY66" s="12">
        <v>9</v>
      </c>
      <c r="AZ66" s="12">
        <v>5</v>
      </c>
      <c r="BA66" s="12">
        <v>13</v>
      </c>
      <c r="BB66" s="12">
        <v>6</v>
      </c>
      <c r="BC66" s="12">
        <v>12</v>
      </c>
      <c r="BD66" s="12">
        <v>4</v>
      </c>
      <c r="BE66" s="12">
        <v>20</v>
      </c>
      <c r="BF66" s="12">
        <v>2</v>
      </c>
      <c r="BG66" s="12">
        <v>15</v>
      </c>
      <c r="BH66" s="12">
        <v>2</v>
      </c>
      <c r="BI66" s="12">
        <v>11</v>
      </c>
      <c r="BJ66" s="12">
        <v>1</v>
      </c>
      <c r="BK66" s="12">
        <v>4</v>
      </c>
      <c r="BL66" s="12">
        <v>2</v>
      </c>
      <c r="BM66" s="12">
        <v>9</v>
      </c>
      <c r="BN66" s="12">
        <v>1</v>
      </c>
      <c r="BO66" s="12">
        <v>11</v>
      </c>
      <c r="BP66" s="12">
        <v>3</v>
      </c>
      <c r="BQ66" s="12">
        <v>13</v>
      </c>
      <c r="BR66" s="12">
        <v>6</v>
      </c>
      <c r="BS66" s="12">
        <v>11</v>
      </c>
      <c r="BT66" s="12">
        <v>1</v>
      </c>
      <c r="BU66" s="12">
        <v>6</v>
      </c>
      <c r="BV66" s="12">
        <v>4</v>
      </c>
      <c r="BW66" s="12">
        <v>8</v>
      </c>
      <c r="BX66" s="12">
        <v>2</v>
      </c>
      <c r="BY66" s="12">
        <v>7</v>
      </c>
      <c r="BZ66" s="12">
        <v>2</v>
      </c>
      <c r="CA66" s="12">
        <v>3</v>
      </c>
      <c r="CB66" s="12">
        <v>4</v>
      </c>
      <c r="CC66" s="12">
        <v>21</v>
      </c>
      <c r="CD66" s="12">
        <v>7</v>
      </c>
      <c r="CE66" s="12">
        <v>19</v>
      </c>
      <c r="CF66" s="12">
        <v>4</v>
      </c>
      <c r="CG66" s="12">
        <v>19</v>
      </c>
      <c r="CH66" s="12">
        <v>1</v>
      </c>
      <c r="CI66" s="12">
        <v>13</v>
      </c>
      <c r="CJ66" s="12">
        <v>3</v>
      </c>
      <c r="CK66" s="12">
        <v>6</v>
      </c>
      <c r="CL66" s="12">
        <v>2</v>
      </c>
      <c r="CM66" s="12">
        <v>12</v>
      </c>
      <c r="CN66" s="12">
        <v>2</v>
      </c>
      <c r="CO66" s="12">
        <v>9</v>
      </c>
      <c r="CP66" s="12">
        <v>4</v>
      </c>
      <c r="CQ66" s="12">
        <v>8</v>
      </c>
      <c r="CR66" s="12">
        <v>3</v>
      </c>
      <c r="CS66" s="13">
        <v>11</v>
      </c>
    </row>
    <row r="67" spans="1:97" x14ac:dyDescent="0.2">
      <c r="A67" s="14">
        <v>208</v>
      </c>
      <c r="B67" s="15">
        <v>80</v>
      </c>
      <c r="C67" s="15">
        <v>80</v>
      </c>
      <c r="D67" s="15">
        <v>80</v>
      </c>
      <c r="E67" s="15">
        <v>80</v>
      </c>
      <c r="F67" s="15">
        <v>80</v>
      </c>
      <c r="G67" s="15">
        <v>80</v>
      </c>
      <c r="H67" s="15">
        <v>40</v>
      </c>
      <c r="I67" s="15">
        <v>40</v>
      </c>
      <c r="J67" s="15">
        <v>40</v>
      </c>
      <c r="K67" s="15">
        <v>40</v>
      </c>
      <c r="L67" s="15">
        <v>41</v>
      </c>
      <c r="M67" s="15">
        <v>41</v>
      </c>
      <c r="N67" s="15">
        <v>40</v>
      </c>
      <c r="O67" s="15">
        <v>40</v>
      </c>
      <c r="P67" s="15">
        <v>39</v>
      </c>
      <c r="Q67" s="15">
        <v>39</v>
      </c>
      <c r="R67" s="15">
        <v>40</v>
      </c>
      <c r="S67" s="15">
        <v>40</v>
      </c>
      <c r="T67" s="15">
        <v>41</v>
      </c>
      <c r="U67" s="15">
        <v>41</v>
      </c>
      <c r="V67" s="15">
        <v>39</v>
      </c>
      <c r="W67" s="15">
        <v>39</v>
      </c>
      <c r="X67" s="15">
        <v>21</v>
      </c>
      <c r="Y67" s="15">
        <v>21</v>
      </c>
      <c r="Z67" s="15">
        <v>19</v>
      </c>
      <c r="AA67" s="15">
        <v>19</v>
      </c>
      <c r="AB67" s="15">
        <v>20</v>
      </c>
      <c r="AC67" s="15">
        <v>20</v>
      </c>
      <c r="AD67" s="15">
        <v>20</v>
      </c>
      <c r="AE67" s="15">
        <v>20</v>
      </c>
      <c r="AF67" s="15">
        <v>43</v>
      </c>
      <c r="AG67" s="15">
        <v>43</v>
      </c>
      <c r="AH67" s="15">
        <v>43</v>
      </c>
      <c r="AI67" s="15">
        <v>43</v>
      </c>
      <c r="AJ67" s="15">
        <v>37</v>
      </c>
      <c r="AK67" s="15">
        <v>37</v>
      </c>
      <c r="AL67" s="15">
        <v>37</v>
      </c>
      <c r="AM67" s="15">
        <v>37</v>
      </c>
      <c r="AN67" s="15">
        <v>25</v>
      </c>
      <c r="AO67" s="15">
        <v>25</v>
      </c>
      <c r="AP67" s="15">
        <v>18</v>
      </c>
      <c r="AQ67" s="15">
        <v>18</v>
      </c>
      <c r="AR67" s="15">
        <v>15</v>
      </c>
      <c r="AS67" s="15">
        <v>15</v>
      </c>
      <c r="AT67" s="15">
        <v>22</v>
      </c>
      <c r="AU67" s="15">
        <v>22</v>
      </c>
      <c r="AV67" s="15">
        <v>24</v>
      </c>
      <c r="AW67" s="15">
        <v>24</v>
      </c>
      <c r="AX67" s="15">
        <v>17</v>
      </c>
      <c r="AY67" s="15">
        <v>17</v>
      </c>
      <c r="AZ67" s="15">
        <v>19</v>
      </c>
      <c r="BA67" s="15">
        <v>19</v>
      </c>
      <c r="BB67" s="15">
        <v>20</v>
      </c>
      <c r="BC67" s="15">
        <v>20</v>
      </c>
      <c r="BD67" s="15">
        <v>24</v>
      </c>
      <c r="BE67" s="15">
        <v>24</v>
      </c>
      <c r="BF67" s="15">
        <v>19</v>
      </c>
      <c r="BG67" s="15">
        <v>19</v>
      </c>
      <c r="BH67" s="15">
        <v>13</v>
      </c>
      <c r="BI67" s="15">
        <v>13</v>
      </c>
      <c r="BJ67" s="15">
        <v>5</v>
      </c>
      <c r="BK67" s="15">
        <v>5</v>
      </c>
      <c r="BL67" s="15">
        <v>11</v>
      </c>
      <c r="BM67" s="15">
        <v>11</v>
      </c>
      <c r="BN67" s="15">
        <v>14</v>
      </c>
      <c r="BO67" s="15">
        <v>14</v>
      </c>
      <c r="BP67" s="15">
        <v>17</v>
      </c>
      <c r="BQ67" s="15">
        <v>17</v>
      </c>
      <c r="BR67" s="15">
        <v>20</v>
      </c>
      <c r="BS67" s="15">
        <v>20</v>
      </c>
      <c r="BT67" s="15">
        <v>8</v>
      </c>
      <c r="BU67" s="15">
        <v>8</v>
      </c>
      <c r="BV67" s="15">
        <v>14</v>
      </c>
      <c r="BW67" s="15">
        <v>14</v>
      </c>
      <c r="BX67" s="15">
        <v>9</v>
      </c>
      <c r="BY67" s="15">
        <v>9</v>
      </c>
      <c r="BZ67" s="15">
        <v>6</v>
      </c>
      <c r="CA67" s="15">
        <v>6</v>
      </c>
      <c r="CB67" s="15">
        <v>26</v>
      </c>
      <c r="CC67" s="15">
        <v>26</v>
      </c>
      <c r="CD67" s="15">
        <v>28</v>
      </c>
      <c r="CE67" s="15">
        <v>28</v>
      </c>
      <c r="CF67" s="15">
        <v>26</v>
      </c>
      <c r="CG67" s="15">
        <v>26</v>
      </c>
      <c r="CH67" s="15">
        <v>15</v>
      </c>
      <c r="CI67" s="15">
        <v>15</v>
      </c>
      <c r="CJ67" s="15">
        <v>11</v>
      </c>
      <c r="CK67" s="15">
        <v>11</v>
      </c>
      <c r="CL67" s="15">
        <v>14</v>
      </c>
      <c r="CM67" s="15">
        <v>14</v>
      </c>
      <c r="CN67" s="15">
        <v>12</v>
      </c>
      <c r="CO67" s="15">
        <v>12</v>
      </c>
      <c r="CP67" s="15">
        <v>12</v>
      </c>
      <c r="CQ67" s="15">
        <v>12</v>
      </c>
      <c r="CR67" s="15">
        <v>16</v>
      </c>
      <c r="CS67" s="16">
        <v>16</v>
      </c>
    </row>
    <row r="68" spans="1:97" x14ac:dyDescent="0.2">
      <c r="A68" s="11">
        <v>209</v>
      </c>
      <c r="B68" s="12">
        <v>37</v>
      </c>
      <c r="C68" s="12">
        <v>39</v>
      </c>
      <c r="D68" s="12">
        <v>1</v>
      </c>
      <c r="E68" s="12">
        <v>79</v>
      </c>
      <c r="F68" s="12">
        <v>11</v>
      </c>
      <c r="G68" s="12">
        <v>68</v>
      </c>
      <c r="H68" s="12">
        <v>3</v>
      </c>
      <c r="I68" s="12">
        <v>37</v>
      </c>
      <c r="J68" s="12">
        <v>8</v>
      </c>
      <c r="K68" s="12">
        <v>31</v>
      </c>
      <c r="L68" s="12">
        <v>21</v>
      </c>
      <c r="M68" s="12">
        <v>16</v>
      </c>
      <c r="N68" s="12">
        <v>0</v>
      </c>
      <c r="O68" s="12">
        <v>40</v>
      </c>
      <c r="P68" s="12">
        <v>16</v>
      </c>
      <c r="Q68" s="12">
        <v>23</v>
      </c>
      <c r="R68" s="12">
        <v>1</v>
      </c>
      <c r="S68" s="12">
        <v>39</v>
      </c>
      <c r="T68" s="12">
        <v>4</v>
      </c>
      <c r="U68" s="12">
        <v>37</v>
      </c>
      <c r="V68" s="12">
        <v>7</v>
      </c>
      <c r="W68" s="12">
        <v>31</v>
      </c>
      <c r="X68" s="12">
        <v>3</v>
      </c>
      <c r="Y68" s="12">
        <v>18</v>
      </c>
      <c r="Z68" s="12">
        <v>5</v>
      </c>
      <c r="AA68" s="12">
        <v>13</v>
      </c>
      <c r="AB68" s="12">
        <v>1</v>
      </c>
      <c r="AC68" s="12">
        <v>19</v>
      </c>
      <c r="AD68" s="12">
        <v>2</v>
      </c>
      <c r="AE68" s="12">
        <v>18</v>
      </c>
      <c r="AF68" s="12">
        <v>20</v>
      </c>
      <c r="AG68" s="12">
        <v>25</v>
      </c>
      <c r="AH68" s="12">
        <v>7</v>
      </c>
      <c r="AI68" s="12">
        <v>39</v>
      </c>
      <c r="AJ68" s="12">
        <v>17</v>
      </c>
      <c r="AK68" s="12">
        <v>14</v>
      </c>
      <c r="AL68" s="12">
        <v>4</v>
      </c>
      <c r="AM68" s="12">
        <v>29</v>
      </c>
      <c r="AN68" s="12">
        <v>3</v>
      </c>
      <c r="AO68" s="12">
        <v>19</v>
      </c>
      <c r="AP68" s="12">
        <v>4</v>
      </c>
      <c r="AQ68" s="12">
        <v>20</v>
      </c>
      <c r="AR68" s="12">
        <v>0</v>
      </c>
      <c r="AS68" s="12">
        <v>18</v>
      </c>
      <c r="AT68" s="12">
        <v>4</v>
      </c>
      <c r="AU68" s="12">
        <v>11</v>
      </c>
      <c r="AV68" s="12">
        <v>10</v>
      </c>
      <c r="AW68" s="12">
        <v>10</v>
      </c>
      <c r="AX68" s="12">
        <v>11</v>
      </c>
      <c r="AY68" s="12">
        <v>6</v>
      </c>
      <c r="AZ68" s="12">
        <v>10</v>
      </c>
      <c r="BA68" s="12">
        <v>15</v>
      </c>
      <c r="BB68" s="12">
        <v>6</v>
      </c>
      <c r="BC68" s="12">
        <v>8</v>
      </c>
      <c r="BD68" s="12">
        <v>1</v>
      </c>
      <c r="BE68" s="12">
        <v>20</v>
      </c>
      <c r="BF68" s="12">
        <v>6</v>
      </c>
      <c r="BG68" s="12">
        <v>19</v>
      </c>
      <c r="BH68" s="12">
        <v>0</v>
      </c>
      <c r="BI68" s="12">
        <v>11</v>
      </c>
      <c r="BJ68" s="12">
        <v>4</v>
      </c>
      <c r="BK68" s="12">
        <v>9</v>
      </c>
      <c r="BL68" s="12">
        <v>1</v>
      </c>
      <c r="BM68" s="12">
        <v>9</v>
      </c>
      <c r="BN68" s="12">
        <v>2</v>
      </c>
      <c r="BO68" s="12">
        <v>10</v>
      </c>
      <c r="BP68" s="12">
        <v>3</v>
      </c>
      <c r="BQ68" s="12">
        <v>17</v>
      </c>
      <c r="BR68" s="12">
        <v>1</v>
      </c>
      <c r="BS68" s="12">
        <v>12</v>
      </c>
      <c r="BT68" s="12">
        <v>3</v>
      </c>
      <c r="BU68" s="12">
        <v>7</v>
      </c>
      <c r="BV68" s="12">
        <v>1</v>
      </c>
      <c r="BW68" s="12">
        <v>4</v>
      </c>
      <c r="BX68" s="12">
        <v>0</v>
      </c>
      <c r="BY68" s="12">
        <v>10</v>
      </c>
      <c r="BZ68" s="12">
        <v>0</v>
      </c>
      <c r="CA68" s="12">
        <v>8</v>
      </c>
      <c r="CB68" s="12">
        <v>2</v>
      </c>
      <c r="CC68" s="12">
        <v>24</v>
      </c>
      <c r="CD68" s="12">
        <v>5</v>
      </c>
      <c r="CE68" s="12">
        <v>23</v>
      </c>
      <c r="CF68" s="12">
        <v>4</v>
      </c>
      <c r="CG68" s="12">
        <v>21</v>
      </c>
      <c r="CH68" s="12">
        <v>2</v>
      </c>
      <c r="CI68" s="12">
        <v>13</v>
      </c>
      <c r="CJ68" s="12">
        <v>2</v>
      </c>
      <c r="CK68" s="12">
        <v>8</v>
      </c>
      <c r="CL68" s="12">
        <v>1</v>
      </c>
      <c r="CM68" s="12">
        <v>13</v>
      </c>
      <c r="CN68" s="12">
        <v>1</v>
      </c>
      <c r="CO68" s="12">
        <v>11</v>
      </c>
      <c r="CP68" s="12">
        <v>1</v>
      </c>
      <c r="CQ68" s="12">
        <v>11</v>
      </c>
      <c r="CR68" s="12">
        <v>4</v>
      </c>
      <c r="CS68" s="13">
        <v>12</v>
      </c>
    </row>
    <row r="69" spans="1:97" x14ac:dyDescent="0.2">
      <c r="A69" s="14">
        <v>209</v>
      </c>
      <c r="B69" s="15">
        <v>80</v>
      </c>
      <c r="C69" s="15">
        <v>80</v>
      </c>
      <c r="D69" s="15">
        <v>80</v>
      </c>
      <c r="E69" s="15">
        <v>80</v>
      </c>
      <c r="F69" s="15">
        <v>80</v>
      </c>
      <c r="G69" s="15">
        <v>80</v>
      </c>
      <c r="H69" s="15">
        <v>40</v>
      </c>
      <c r="I69" s="15">
        <v>40</v>
      </c>
      <c r="J69" s="15">
        <v>40</v>
      </c>
      <c r="K69" s="15">
        <v>40</v>
      </c>
      <c r="L69" s="15">
        <v>41</v>
      </c>
      <c r="M69" s="15">
        <v>41</v>
      </c>
      <c r="N69" s="15">
        <v>40</v>
      </c>
      <c r="O69" s="15">
        <v>40</v>
      </c>
      <c r="P69" s="15">
        <v>39</v>
      </c>
      <c r="Q69" s="15">
        <v>39</v>
      </c>
      <c r="R69" s="15">
        <v>40</v>
      </c>
      <c r="S69" s="15">
        <v>40</v>
      </c>
      <c r="T69" s="15">
        <v>41</v>
      </c>
      <c r="U69" s="15">
        <v>41</v>
      </c>
      <c r="V69" s="15">
        <v>39</v>
      </c>
      <c r="W69" s="15">
        <v>39</v>
      </c>
      <c r="X69" s="15">
        <v>21</v>
      </c>
      <c r="Y69" s="15">
        <v>21</v>
      </c>
      <c r="Z69" s="15">
        <v>19</v>
      </c>
      <c r="AA69" s="15">
        <v>19</v>
      </c>
      <c r="AB69" s="15">
        <v>20</v>
      </c>
      <c r="AC69" s="15">
        <v>20</v>
      </c>
      <c r="AD69" s="15">
        <v>20</v>
      </c>
      <c r="AE69" s="15">
        <v>20</v>
      </c>
      <c r="AF69" s="15">
        <v>46</v>
      </c>
      <c r="AG69" s="15">
        <v>46</v>
      </c>
      <c r="AH69" s="15">
        <v>46</v>
      </c>
      <c r="AI69" s="15">
        <v>46</v>
      </c>
      <c r="AJ69" s="15">
        <v>34</v>
      </c>
      <c r="AK69" s="15">
        <v>34</v>
      </c>
      <c r="AL69" s="15">
        <v>34</v>
      </c>
      <c r="AM69" s="15">
        <v>34</v>
      </c>
      <c r="AN69" s="15">
        <v>22</v>
      </c>
      <c r="AO69" s="15">
        <v>22</v>
      </c>
      <c r="AP69" s="15">
        <v>24</v>
      </c>
      <c r="AQ69" s="15">
        <v>24</v>
      </c>
      <c r="AR69" s="15">
        <v>18</v>
      </c>
      <c r="AS69" s="15">
        <v>18</v>
      </c>
      <c r="AT69" s="15">
        <v>16</v>
      </c>
      <c r="AU69" s="15">
        <v>16</v>
      </c>
      <c r="AV69" s="15">
        <v>21</v>
      </c>
      <c r="AW69" s="15">
        <v>21</v>
      </c>
      <c r="AX69" s="15">
        <v>20</v>
      </c>
      <c r="AY69" s="15">
        <v>20</v>
      </c>
      <c r="AZ69" s="15">
        <v>25</v>
      </c>
      <c r="BA69" s="15">
        <v>25</v>
      </c>
      <c r="BB69" s="15">
        <v>14</v>
      </c>
      <c r="BC69" s="15">
        <v>14</v>
      </c>
      <c r="BD69" s="15">
        <v>21</v>
      </c>
      <c r="BE69" s="15">
        <v>21</v>
      </c>
      <c r="BF69" s="15">
        <v>25</v>
      </c>
      <c r="BG69" s="15">
        <v>25</v>
      </c>
      <c r="BH69" s="15">
        <v>11</v>
      </c>
      <c r="BI69" s="15">
        <v>11</v>
      </c>
      <c r="BJ69" s="15">
        <v>13</v>
      </c>
      <c r="BK69" s="15">
        <v>13</v>
      </c>
      <c r="BL69" s="15">
        <v>10</v>
      </c>
      <c r="BM69" s="15">
        <v>10</v>
      </c>
      <c r="BN69" s="15">
        <v>12</v>
      </c>
      <c r="BO69" s="15">
        <v>12</v>
      </c>
      <c r="BP69" s="15">
        <v>20</v>
      </c>
      <c r="BQ69" s="15">
        <v>20</v>
      </c>
      <c r="BR69" s="15">
        <v>14</v>
      </c>
      <c r="BS69" s="15">
        <v>14</v>
      </c>
      <c r="BT69" s="15">
        <v>10</v>
      </c>
      <c r="BU69" s="15">
        <v>10</v>
      </c>
      <c r="BV69" s="15">
        <v>6</v>
      </c>
      <c r="BW69" s="15">
        <v>6</v>
      </c>
      <c r="BX69" s="15">
        <v>10</v>
      </c>
      <c r="BY69" s="15">
        <v>10</v>
      </c>
      <c r="BZ69" s="15">
        <v>8</v>
      </c>
      <c r="CA69" s="15">
        <v>8</v>
      </c>
      <c r="CB69" s="15">
        <v>26</v>
      </c>
      <c r="CC69" s="15">
        <v>26</v>
      </c>
      <c r="CD69" s="15">
        <v>28</v>
      </c>
      <c r="CE69" s="15">
        <v>28</v>
      </c>
      <c r="CF69" s="15">
        <v>26</v>
      </c>
      <c r="CG69" s="15">
        <v>26</v>
      </c>
      <c r="CH69" s="15">
        <v>15</v>
      </c>
      <c r="CI69" s="15">
        <v>15</v>
      </c>
      <c r="CJ69" s="15">
        <v>11</v>
      </c>
      <c r="CK69" s="15">
        <v>11</v>
      </c>
      <c r="CL69" s="15">
        <v>14</v>
      </c>
      <c r="CM69" s="15">
        <v>14</v>
      </c>
      <c r="CN69" s="15">
        <v>12</v>
      </c>
      <c r="CO69" s="15">
        <v>12</v>
      </c>
      <c r="CP69" s="15">
        <v>12</v>
      </c>
      <c r="CQ69" s="15">
        <v>12</v>
      </c>
      <c r="CR69" s="15">
        <v>16</v>
      </c>
      <c r="CS69" s="16">
        <v>16</v>
      </c>
    </row>
    <row r="70" spans="1:97" x14ac:dyDescent="0.2">
      <c r="A70" s="11">
        <v>210</v>
      </c>
      <c r="B70" s="12">
        <v>36</v>
      </c>
      <c r="C70" s="12">
        <v>44</v>
      </c>
      <c r="D70" s="12">
        <v>0</v>
      </c>
      <c r="E70" s="12">
        <v>79</v>
      </c>
      <c r="F70" s="12">
        <v>4</v>
      </c>
      <c r="G70" s="12">
        <v>76</v>
      </c>
      <c r="H70" s="12">
        <v>1</v>
      </c>
      <c r="I70" s="12">
        <v>39</v>
      </c>
      <c r="J70" s="12">
        <v>3</v>
      </c>
      <c r="K70" s="12">
        <v>37</v>
      </c>
      <c r="L70" s="12">
        <v>23</v>
      </c>
      <c r="M70" s="12">
        <v>18</v>
      </c>
      <c r="N70" s="12">
        <v>0</v>
      </c>
      <c r="O70" s="12">
        <v>39</v>
      </c>
      <c r="P70" s="12">
        <v>13</v>
      </c>
      <c r="Q70" s="12">
        <v>26</v>
      </c>
      <c r="R70" s="12">
        <v>0</v>
      </c>
      <c r="S70" s="12">
        <v>40</v>
      </c>
      <c r="T70" s="12">
        <v>3</v>
      </c>
      <c r="U70" s="12">
        <v>38</v>
      </c>
      <c r="V70" s="12">
        <v>1</v>
      </c>
      <c r="W70" s="12">
        <v>38</v>
      </c>
      <c r="X70" s="12">
        <v>2</v>
      </c>
      <c r="Y70" s="12">
        <v>19</v>
      </c>
      <c r="Z70" s="12">
        <v>1</v>
      </c>
      <c r="AA70" s="12">
        <v>18</v>
      </c>
      <c r="AB70" s="12">
        <v>1</v>
      </c>
      <c r="AC70" s="12">
        <v>19</v>
      </c>
      <c r="AD70" s="12">
        <v>0</v>
      </c>
      <c r="AE70" s="12">
        <v>20</v>
      </c>
      <c r="AF70" s="12">
        <v>25</v>
      </c>
      <c r="AG70" s="12">
        <v>21</v>
      </c>
      <c r="AH70" s="12">
        <v>3</v>
      </c>
      <c r="AI70" s="12">
        <v>43</v>
      </c>
      <c r="AJ70" s="12">
        <v>11</v>
      </c>
      <c r="AK70" s="12">
        <v>23</v>
      </c>
      <c r="AL70" s="12">
        <v>1</v>
      </c>
      <c r="AM70" s="12">
        <v>33</v>
      </c>
      <c r="AN70" s="12">
        <v>0</v>
      </c>
      <c r="AO70" s="12">
        <v>23</v>
      </c>
      <c r="AP70" s="12">
        <v>3</v>
      </c>
      <c r="AQ70" s="12">
        <v>20</v>
      </c>
      <c r="AR70" s="12">
        <v>1</v>
      </c>
      <c r="AS70" s="12">
        <v>16</v>
      </c>
      <c r="AT70" s="12">
        <v>0</v>
      </c>
      <c r="AU70" s="12">
        <v>17</v>
      </c>
      <c r="AV70" s="12">
        <v>15</v>
      </c>
      <c r="AW70" s="12">
        <v>9</v>
      </c>
      <c r="AX70" s="12">
        <v>8</v>
      </c>
      <c r="AY70" s="12">
        <v>9</v>
      </c>
      <c r="AZ70" s="12">
        <v>10</v>
      </c>
      <c r="BA70" s="12">
        <v>12</v>
      </c>
      <c r="BB70" s="12">
        <v>3</v>
      </c>
      <c r="BC70" s="12">
        <v>14</v>
      </c>
      <c r="BD70" s="12">
        <v>2</v>
      </c>
      <c r="BE70" s="12">
        <v>22</v>
      </c>
      <c r="BF70" s="12">
        <v>1</v>
      </c>
      <c r="BG70" s="12">
        <v>21</v>
      </c>
      <c r="BH70" s="12">
        <v>2</v>
      </c>
      <c r="BI70" s="12">
        <v>10</v>
      </c>
      <c r="BJ70" s="12">
        <v>1</v>
      </c>
      <c r="BK70" s="12">
        <v>10</v>
      </c>
      <c r="BL70" s="12">
        <v>0</v>
      </c>
      <c r="BM70" s="12">
        <v>12</v>
      </c>
      <c r="BN70" s="12">
        <v>0</v>
      </c>
      <c r="BO70" s="12">
        <v>11</v>
      </c>
      <c r="BP70" s="12">
        <v>1</v>
      </c>
      <c r="BQ70" s="12">
        <v>16</v>
      </c>
      <c r="BR70" s="12">
        <v>0</v>
      </c>
      <c r="BS70" s="12">
        <v>17</v>
      </c>
      <c r="BT70" s="12">
        <v>0</v>
      </c>
      <c r="BU70" s="12">
        <v>9</v>
      </c>
      <c r="BV70" s="12">
        <v>0</v>
      </c>
      <c r="BW70" s="12">
        <v>8</v>
      </c>
      <c r="BX70" s="12">
        <v>1</v>
      </c>
      <c r="BY70" s="12">
        <v>7</v>
      </c>
      <c r="BZ70" s="12">
        <v>0</v>
      </c>
      <c r="CA70" s="12">
        <v>9</v>
      </c>
      <c r="CB70" s="12">
        <v>1</v>
      </c>
      <c r="CC70" s="12">
        <v>25</v>
      </c>
      <c r="CD70" s="12">
        <v>0</v>
      </c>
      <c r="CE70" s="12">
        <v>28</v>
      </c>
      <c r="CF70" s="12">
        <v>3</v>
      </c>
      <c r="CG70" s="12">
        <v>23</v>
      </c>
      <c r="CH70" s="12">
        <v>2</v>
      </c>
      <c r="CI70" s="12">
        <v>13</v>
      </c>
      <c r="CJ70" s="12">
        <v>1</v>
      </c>
      <c r="CK70" s="12">
        <v>10</v>
      </c>
      <c r="CL70" s="12">
        <v>1</v>
      </c>
      <c r="CM70" s="12">
        <v>13</v>
      </c>
      <c r="CN70" s="12">
        <v>0</v>
      </c>
      <c r="CO70" s="12">
        <v>12</v>
      </c>
      <c r="CP70" s="12">
        <v>0</v>
      </c>
      <c r="CQ70" s="12">
        <v>12</v>
      </c>
      <c r="CR70" s="12">
        <v>0</v>
      </c>
      <c r="CS70" s="13">
        <v>16</v>
      </c>
    </row>
    <row r="71" spans="1:97" x14ac:dyDescent="0.2">
      <c r="A71" s="14">
        <v>210</v>
      </c>
      <c r="B71" s="15">
        <v>80</v>
      </c>
      <c r="C71" s="15">
        <v>80</v>
      </c>
      <c r="D71" s="15">
        <v>80</v>
      </c>
      <c r="E71" s="15">
        <v>80</v>
      </c>
      <c r="F71" s="15">
        <v>80</v>
      </c>
      <c r="G71" s="15">
        <v>80</v>
      </c>
      <c r="H71" s="15">
        <v>40</v>
      </c>
      <c r="I71" s="15">
        <v>40</v>
      </c>
      <c r="J71" s="15">
        <v>40</v>
      </c>
      <c r="K71" s="15">
        <v>40</v>
      </c>
      <c r="L71" s="15">
        <v>41</v>
      </c>
      <c r="M71" s="15">
        <v>41</v>
      </c>
      <c r="N71" s="15">
        <v>40</v>
      </c>
      <c r="O71" s="15">
        <v>40</v>
      </c>
      <c r="P71" s="15">
        <v>39</v>
      </c>
      <c r="Q71" s="15">
        <v>39</v>
      </c>
      <c r="R71" s="15">
        <v>40</v>
      </c>
      <c r="S71" s="15">
        <v>40</v>
      </c>
      <c r="T71" s="15">
        <v>41</v>
      </c>
      <c r="U71" s="15">
        <v>41</v>
      </c>
      <c r="V71" s="15">
        <v>39</v>
      </c>
      <c r="W71" s="15">
        <v>39</v>
      </c>
      <c r="X71" s="15">
        <v>21</v>
      </c>
      <c r="Y71" s="15">
        <v>21</v>
      </c>
      <c r="Z71" s="15">
        <v>19</v>
      </c>
      <c r="AA71" s="15">
        <v>19</v>
      </c>
      <c r="AB71" s="15">
        <v>20</v>
      </c>
      <c r="AC71" s="15">
        <v>20</v>
      </c>
      <c r="AD71" s="15">
        <v>20</v>
      </c>
      <c r="AE71" s="15">
        <v>20</v>
      </c>
      <c r="AF71" s="15">
        <v>46</v>
      </c>
      <c r="AG71" s="15">
        <v>46</v>
      </c>
      <c r="AH71" s="15">
        <v>46</v>
      </c>
      <c r="AI71" s="15">
        <v>46</v>
      </c>
      <c r="AJ71" s="15">
        <v>34</v>
      </c>
      <c r="AK71" s="15">
        <v>34</v>
      </c>
      <c r="AL71" s="15">
        <v>34</v>
      </c>
      <c r="AM71" s="15">
        <v>34</v>
      </c>
      <c r="AN71" s="15">
        <v>23</v>
      </c>
      <c r="AO71" s="15">
        <v>23</v>
      </c>
      <c r="AP71" s="15">
        <v>23</v>
      </c>
      <c r="AQ71" s="15">
        <v>23</v>
      </c>
      <c r="AR71" s="15">
        <v>17</v>
      </c>
      <c r="AS71" s="15">
        <v>17</v>
      </c>
      <c r="AT71" s="15">
        <v>17</v>
      </c>
      <c r="AU71" s="15">
        <v>17</v>
      </c>
      <c r="AV71" s="15">
        <v>24</v>
      </c>
      <c r="AW71" s="15">
        <v>24</v>
      </c>
      <c r="AX71" s="15">
        <v>17</v>
      </c>
      <c r="AY71" s="15">
        <v>17</v>
      </c>
      <c r="AZ71" s="15">
        <v>22</v>
      </c>
      <c r="BA71" s="15">
        <v>22</v>
      </c>
      <c r="BB71" s="15">
        <v>17</v>
      </c>
      <c r="BC71" s="15">
        <v>17</v>
      </c>
      <c r="BD71" s="15">
        <v>24</v>
      </c>
      <c r="BE71" s="15">
        <v>24</v>
      </c>
      <c r="BF71" s="15">
        <v>22</v>
      </c>
      <c r="BG71" s="15">
        <v>22</v>
      </c>
      <c r="BH71" s="15">
        <v>12</v>
      </c>
      <c r="BI71" s="15">
        <v>12</v>
      </c>
      <c r="BJ71" s="15">
        <v>11</v>
      </c>
      <c r="BK71" s="15">
        <v>11</v>
      </c>
      <c r="BL71" s="15">
        <v>12</v>
      </c>
      <c r="BM71" s="15">
        <v>12</v>
      </c>
      <c r="BN71" s="15">
        <v>11</v>
      </c>
      <c r="BO71" s="15">
        <v>11</v>
      </c>
      <c r="BP71" s="15">
        <v>17</v>
      </c>
      <c r="BQ71" s="15">
        <v>17</v>
      </c>
      <c r="BR71" s="15">
        <v>17</v>
      </c>
      <c r="BS71" s="15">
        <v>17</v>
      </c>
      <c r="BT71" s="15">
        <v>9</v>
      </c>
      <c r="BU71" s="15">
        <v>9</v>
      </c>
      <c r="BV71" s="15">
        <v>8</v>
      </c>
      <c r="BW71" s="15">
        <v>8</v>
      </c>
      <c r="BX71" s="15">
        <v>8</v>
      </c>
      <c r="BY71" s="15">
        <v>8</v>
      </c>
      <c r="BZ71" s="15">
        <v>9</v>
      </c>
      <c r="CA71" s="15">
        <v>9</v>
      </c>
      <c r="CB71" s="15">
        <v>26</v>
      </c>
      <c r="CC71" s="15">
        <v>26</v>
      </c>
      <c r="CD71" s="15">
        <v>28</v>
      </c>
      <c r="CE71" s="15">
        <v>28</v>
      </c>
      <c r="CF71" s="15">
        <v>26</v>
      </c>
      <c r="CG71" s="15">
        <v>26</v>
      </c>
      <c r="CH71" s="15">
        <v>15</v>
      </c>
      <c r="CI71" s="15">
        <v>15</v>
      </c>
      <c r="CJ71" s="15">
        <v>11</v>
      </c>
      <c r="CK71" s="15">
        <v>11</v>
      </c>
      <c r="CL71" s="15">
        <v>14</v>
      </c>
      <c r="CM71" s="15">
        <v>14</v>
      </c>
      <c r="CN71" s="15">
        <v>12</v>
      </c>
      <c r="CO71" s="15">
        <v>12</v>
      </c>
      <c r="CP71" s="15">
        <v>12</v>
      </c>
      <c r="CQ71" s="15">
        <v>12</v>
      </c>
      <c r="CR71" s="15">
        <v>16</v>
      </c>
      <c r="CS71" s="16">
        <v>16</v>
      </c>
    </row>
    <row r="72" spans="1:97" x14ac:dyDescent="0.2">
      <c r="A72" s="11">
        <v>211</v>
      </c>
      <c r="B72" s="12">
        <v>43</v>
      </c>
      <c r="C72" s="12">
        <v>37</v>
      </c>
      <c r="D72" s="12">
        <v>4</v>
      </c>
      <c r="E72" s="12">
        <v>76</v>
      </c>
      <c r="F72" s="12">
        <v>18</v>
      </c>
      <c r="G72" s="12">
        <v>61</v>
      </c>
      <c r="H72" s="12">
        <v>6</v>
      </c>
      <c r="I72" s="12">
        <v>34</v>
      </c>
      <c r="J72" s="12">
        <v>12</v>
      </c>
      <c r="K72" s="12">
        <v>27</v>
      </c>
      <c r="L72" s="12">
        <v>28</v>
      </c>
      <c r="M72" s="12">
        <v>13</v>
      </c>
      <c r="N72" s="12">
        <v>2</v>
      </c>
      <c r="O72" s="12">
        <v>38</v>
      </c>
      <c r="P72" s="12">
        <v>15</v>
      </c>
      <c r="Q72" s="12">
        <v>24</v>
      </c>
      <c r="R72" s="12">
        <v>2</v>
      </c>
      <c r="S72" s="12">
        <v>38</v>
      </c>
      <c r="T72" s="12">
        <v>12</v>
      </c>
      <c r="U72" s="12">
        <v>28</v>
      </c>
      <c r="V72" s="12">
        <v>6</v>
      </c>
      <c r="W72" s="12">
        <v>33</v>
      </c>
      <c r="X72" s="12">
        <v>7</v>
      </c>
      <c r="Y72" s="12">
        <v>13</v>
      </c>
      <c r="Z72" s="12">
        <v>5</v>
      </c>
      <c r="AA72" s="12">
        <v>14</v>
      </c>
      <c r="AB72" s="12">
        <v>5</v>
      </c>
      <c r="AC72" s="12">
        <v>15</v>
      </c>
      <c r="AD72" s="12">
        <v>1</v>
      </c>
      <c r="AE72" s="12">
        <v>19</v>
      </c>
      <c r="AF72" s="12">
        <v>27</v>
      </c>
      <c r="AG72" s="12">
        <v>16</v>
      </c>
      <c r="AH72" s="12">
        <v>11</v>
      </c>
      <c r="AI72" s="12">
        <v>32</v>
      </c>
      <c r="AJ72" s="12">
        <v>16</v>
      </c>
      <c r="AK72" s="12">
        <v>21</v>
      </c>
      <c r="AL72" s="12">
        <v>7</v>
      </c>
      <c r="AM72" s="12">
        <v>29</v>
      </c>
      <c r="AN72" s="12">
        <v>4</v>
      </c>
      <c r="AO72" s="12">
        <v>16</v>
      </c>
      <c r="AP72" s="12">
        <v>7</v>
      </c>
      <c r="AQ72" s="12">
        <v>16</v>
      </c>
      <c r="AR72" s="12">
        <v>2</v>
      </c>
      <c r="AS72" s="12">
        <v>18</v>
      </c>
      <c r="AT72" s="12">
        <v>5</v>
      </c>
      <c r="AU72" s="12">
        <v>11</v>
      </c>
      <c r="AV72" s="12">
        <v>18</v>
      </c>
      <c r="AW72" s="12">
        <v>7</v>
      </c>
      <c r="AX72" s="12">
        <v>10</v>
      </c>
      <c r="AY72" s="12">
        <v>6</v>
      </c>
      <c r="AZ72" s="12">
        <v>9</v>
      </c>
      <c r="BA72" s="12">
        <v>9</v>
      </c>
      <c r="BB72" s="12">
        <v>6</v>
      </c>
      <c r="BC72" s="12">
        <v>15</v>
      </c>
      <c r="BD72" s="12">
        <v>7</v>
      </c>
      <c r="BE72" s="12">
        <v>18</v>
      </c>
      <c r="BF72" s="12">
        <v>4</v>
      </c>
      <c r="BG72" s="12">
        <v>14</v>
      </c>
      <c r="BH72" s="12">
        <v>4</v>
      </c>
      <c r="BI72" s="12">
        <v>10</v>
      </c>
      <c r="BJ72" s="12">
        <v>3</v>
      </c>
      <c r="BK72" s="12">
        <v>6</v>
      </c>
      <c r="BL72" s="12">
        <v>3</v>
      </c>
      <c r="BM72" s="12">
        <v>8</v>
      </c>
      <c r="BN72" s="12">
        <v>1</v>
      </c>
      <c r="BO72" s="12">
        <v>8</v>
      </c>
      <c r="BP72" s="12">
        <v>5</v>
      </c>
      <c r="BQ72" s="12">
        <v>10</v>
      </c>
      <c r="BR72" s="12">
        <v>2</v>
      </c>
      <c r="BS72" s="12">
        <v>19</v>
      </c>
      <c r="BT72" s="12">
        <v>3</v>
      </c>
      <c r="BU72" s="12">
        <v>3</v>
      </c>
      <c r="BV72" s="12">
        <v>2</v>
      </c>
      <c r="BW72" s="12">
        <v>8</v>
      </c>
      <c r="BX72" s="12">
        <v>2</v>
      </c>
      <c r="BY72" s="12">
        <v>7</v>
      </c>
      <c r="BZ72" s="12">
        <v>0</v>
      </c>
      <c r="CA72" s="12">
        <v>11</v>
      </c>
      <c r="CB72" s="12">
        <v>4</v>
      </c>
      <c r="CC72" s="12">
        <v>22</v>
      </c>
      <c r="CD72" s="12">
        <v>6</v>
      </c>
      <c r="CE72" s="12">
        <v>21</v>
      </c>
      <c r="CF72" s="12">
        <v>8</v>
      </c>
      <c r="CG72" s="12">
        <v>18</v>
      </c>
      <c r="CH72" s="12">
        <v>5</v>
      </c>
      <c r="CI72" s="12">
        <v>10</v>
      </c>
      <c r="CJ72" s="12">
        <v>3</v>
      </c>
      <c r="CK72" s="12">
        <v>8</v>
      </c>
      <c r="CL72" s="12">
        <v>4</v>
      </c>
      <c r="CM72" s="12">
        <v>10</v>
      </c>
      <c r="CN72" s="12">
        <v>0</v>
      </c>
      <c r="CO72" s="12">
        <v>12</v>
      </c>
      <c r="CP72" s="12">
        <v>3</v>
      </c>
      <c r="CQ72" s="12">
        <v>8</v>
      </c>
      <c r="CR72" s="12">
        <v>3</v>
      </c>
      <c r="CS72" s="13">
        <v>13</v>
      </c>
    </row>
    <row r="73" spans="1:97" x14ac:dyDescent="0.2">
      <c r="A73" s="14">
        <v>211</v>
      </c>
      <c r="B73" s="15">
        <v>80</v>
      </c>
      <c r="C73" s="15">
        <v>80</v>
      </c>
      <c r="D73" s="15">
        <v>80</v>
      </c>
      <c r="E73" s="15">
        <v>80</v>
      </c>
      <c r="F73" s="15">
        <v>80</v>
      </c>
      <c r="G73" s="15">
        <v>80</v>
      </c>
      <c r="H73" s="15">
        <v>40</v>
      </c>
      <c r="I73" s="15">
        <v>40</v>
      </c>
      <c r="J73" s="15">
        <v>40</v>
      </c>
      <c r="K73" s="15">
        <v>40</v>
      </c>
      <c r="L73" s="15">
        <v>41</v>
      </c>
      <c r="M73" s="15">
        <v>41</v>
      </c>
      <c r="N73" s="15">
        <v>40</v>
      </c>
      <c r="O73" s="15">
        <v>40</v>
      </c>
      <c r="P73" s="15">
        <v>39</v>
      </c>
      <c r="Q73" s="15">
        <v>39</v>
      </c>
      <c r="R73" s="15">
        <v>40</v>
      </c>
      <c r="S73" s="15">
        <v>40</v>
      </c>
      <c r="T73" s="15">
        <v>41</v>
      </c>
      <c r="U73" s="15">
        <v>41</v>
      </c>
      <c r="V73" s="15">
        <v>39</v>
      </c>
      <c r="W73" s="15">
        <v>39</v>
      </c>
      <c r="X73" s="15">
        <v>21</v>
      </c>
      <c r="Y73" s="15">
        <v>21</v>
      </c>
      <c r="Z73" s="15">
        <v>19</v>
      </c>
      <c r="AA73" s="15">
        <v>19</v>
      </c>
      <c r="AB73" s="15">
        <v>20</v>
      </c>
      <c r="AC73" s="15">
        <v>20</v>
      </c>
      <c r="AD73" s="15">
        <v>20</v>
      </c>
      <c r="AE73" s="15">
        <v>20</v>
      </c>
      <c r="AF73" s="15">
        <v>43</v>
      </c>
      <c r="AG73" s="15">
        <v>43</v>
      </c>
      <c r="AH73" s="15">
        <v>43</v>
      </c>
      <c r="AI73" s="15">
        <v>43</v>
      </c>
      <c r="AJ73" s="15">
        <v>37</v>
      </c>
      <c r="AK73" s="15">
        <v>37</v>
      </c>
      <c r="AL73" s="15">
        <v>37</v>
      </c>
      <c r="AM73" s="15">
        <v>37</v>
      </c>
      <c r="AN73" s="15">
        <v>20</v>
      </c>
      <c r="AO73" s="15">
        <v>20</v>
      </c>
      <c r="AP73" s="15">
        <v>23</v>
      </c>
      <c r="AQ73" s="15">
        <v>23</v>
      </c>
      <c r="AR73" s="15">
        <v>20</v>
      </c>
      <c r="AS73" s="15">
        <v>20</v>
      </c>
      <c r="AT73" s="15">
        <v>17</v>
      </c>
      <c r="AU73" s="15">
        <v>17</v>
      </c>
      <c r="AV73" s="15">
        <v>25</v>
      </c>
      <c r="AW73" s="15">
        <v>25</v>
      </c>
      <c r="AX73" s="15">
        <v>16</v>
      </c>
      <c r="AY73" s="15">
        <v>16</v>
      </c>
      <c r="AZ73" s="15">
        <v>18</v>
      </c>
      <c r="BA73" s="15">
        <v>18</v>
      </c>
      <c r="BB73" s="15">
        <v>21</v>
      </c>
      <c r="BC73" s="15">
        <v>21</v>
      </c>
      <c r="BD73" s="15">
        <v>25</v>
      </c>
      <c r="BE73" s="15">
        <v>25</v>
      </c>
      <c r="BF73" s="15">
        <v>18</v>
      </c>
      <c r="BG73" s="15">
        <v>18</v>
      </c>
      <c r="BH73" s="15">
        <v>14</v>
      </c>
      <c r="BI73" s="15">
        <v>14</v>
      </c>
      <c r="BJ73" s="15">
        <v>9</v>
      </c>
      <c r="BK73" s="15">
        <v>9</v>
      </c>
      <c r="BL73" s="15">
        <v>11</v>
      </c>
      <c r="BM73" s="15">
        <v>11</v>
      </c>
      <c r="BN73" s="15">
        <v>9</v>
      </c>
      <c r="BO73" s="15">
        <v>9</v>
      </c>
      <c r="BP73" s="15">
        <v>16</v>
      </c>
      <c r="BQ73" s="15">
        <v>16</v>
      </c>
      <c r="BR73" s="15">
        <v>21</v>
      </c>
      <c r="BS73" s="15">
        <v>21</v>
      </c>
      <c r="BT73" s="15">
        <v>7</v>
      </c>
      <c r="BU73" s="15">
        <v>7</v>
      </c>
      <c r="BV73" s="15">
        <v>10</v>
      </c>
      <c r="BW73" s="15">
        <v>10</v>
      </c>
      <c r="BX73" s="15">
        <v>9</v>
      </c>
      <c r="BY73" s="15">
        <v>9</v>
      </c>
      <c r="BZ73" s="15">
        <v>11</v>
      </c>
      <c r="CA73" s="15">
        <v>11</v>
      </c>
      <c r="CB73" s="15">
        <v>26</v>
      </c>
      <c r="CC73" s="15">
        <v>26</v>
      </c>
      <c r="CD73" s="15">
        <v>28</v>
      </c>
      <c r="CE73" s="15">
        <v>28</v>
      </c>
      <c r="CF73" s="15">
        <v>26</v>
      </c>
      <c r="CG73" s="15">
        <v>26</v>
      </c>
      <c r="CH73" s="15">
        <v>15</v>
      </c>
      <c r="CI73" s="15">
        <v>15</v>
      </c>
      <c r="CJ73" s="15">
        <v>11</v>
      </c>
      <c r="CK73" s="15">
        <v>11</v>
      </c>
      <c r="CL73" s="15">
        <v>14</v>
      </c>
      <c r="CM73" s="15">
        <v>14</v>
      </c>
      <c r="CN73" s="15">
        <v>12</v>
      </c>
      <c r="CO73" s="15">
        <v>12</v>
      </c>
      <c r="CP73" s="15">
        <v>12</v>
      </c>
      <c r="CQ73" s="15">
        <v>12</v>
      </c>
      <c r="CR73" s="15">
        <v>16</v>
      </c>
      <c r="CS73" s="16">
        <v>16</v>
      </c>
    </row>
    <row r="74" spans="1:97" x14ac:dyDescent="0.2">
      <c r="A74" s="11">
        <v>212</v>
      </c>
      <c r="B74" s="12">
        <v>33</v>
      </c>
      <c r="C74" s="12">
        <v>43</v>
      </c>
      <c r="D74" s="12">
        <v>3</v>
      </c>
      <c r="E74" s="12">
        <v>77</v>
      </c>
      <c r="F74" s="12">
        <v>6</v>
      </c>
      <c r="G74" s="12">
        <v>71</v>
      </c>
      <c r="H74" s="12">
        <v>3</v>
      </c>
      <c r="I74" s="12">
        <v>37</v>
      </c>
      <c r="J74" s="12">
        <v>3</v>
      </c>
      <c r="K74" s="12">
        <v>34</v>
      </c>
      <c r="L74" s="12">
        <v>21</v>
      </c>
      <c r="M74" s="12">
        <v>18</v>
      </c>
      <c r="N74" s="12">
        <v>1</v>
      </c>
      <c r="O74" s="12">
        <v>39</v>
      </c>
      <c r="P74" s="12">
        <v>12</v>
      </c>
      <c r="Q74" s="12">
        <v>25</v>
      </c>
      <c r="R74" s="12">
        <v>2</v>
      </c>
      <c r="S74" s="12">
        <v>38</v>
      </c>
      <c r="T74" s="12">
        <v>4</v>
      </c>
      <c r="U74" s="12">
        <v>36</v>
      </c>
      <c r="V74" s="12">
        <v>2</v>
      </c>
      <c r="W74" s="12">
        <v>35</v>
      </c>
      <c r="X74" s="12">
        <v>2</v>
      </c>
      <c r="Y74" s="12">
        <v>18</v>
      </c>
      <c r="Z74" s="12">
        <v>1</v>
      </c>
      <c r="AA74" s="12">
        <v>16</v>
      </c>
      <c r="AB74" s="12">
        <v>2</v>
      </c>
      <c r="AC74" s="12">
        <v>18</v>
      </c>
      <c r="AD74" s="12">
        <v>1</v>
      </c>
      <c r="AE74" s="12">
        <v>19</v>
      </c>
      <c r="AF74" s="12">
        <v>19</v>
      </c>
      <c r="AG74" s="12">
        <v>19</v>
      </c>
      <c r="AH74" s="12">
        <v>3</v>
      </c>
      <c r="AI74" s="12">
        <v>35</v>
      </c>
      <c r="AJ74" s="12">
        <v>14</v>
      </c>
      <c r="AK74" s="12">
        <v>24</v>
      </c>
      <c r="AL74" s="12">
        <v>3</v>
      </c>
      <c r="AM74" s="12">
        <v>36</v>
      </c>
      <c r="AN74" s="12">
        <v>2</v>
      </c>
      <c r="AO74" s="12">
        <v>20</v>
      </c>
      <c r="AP74" s="12">
        <v>1</v>
      </c>
      <c r="AQ74" s="12">
        <v>15</v>
      </c>
      <c r="AR74" s="12">
        <v>1</v>
      </c>
      <c r="AS74" s="12">
        <v>17</v>
      </c>
      <c r="AT74" s="12">
        <v>2</v>
      </c>
      <c r="AU74" s="12">
        <v>19</v>
      </c>
      <c r="AV74" s="12">
        <v>11</v>
      </c>
      <c r="AW74" s="12">
        <v>8</v>
      </c>
      <c r="AX74" s="12">
        <v>10</v>
      </c>
      <c r="AY74" s="12">
        <v>10</v>
      </c>
      <c r="AZ74" s="12">
        <v>8</v>
      </c>
      <c r="BA74" s="12">
        <v>11</v>
      </c>
      <c r="BB74" s="12">
        <v>4</v>
      </c>
      <c r="BC74" s="12">
        <v>14</v>
      </c>
      <c r="BD74" s="12">
        <v>1</v>
      </c>
      <c r="BE74" s="12">
        <v>17</v>
      </c>
      <c r="BF74" s="12">
        <v>2</v>
      </c>
      <c r="BG74" s="12">
        <v>18</v>
      </c>
      <c r="BH74" s="12">
        <v>0</v>
      </c>
      <c r="BI74" s="12">
        <v>9</v>
      </c>
      <c r="BJ74" s="12">
        <v>1</v>
      </c>
      <c r="BK74" s="12">
        <v>6</v>
      </c>
      <c r="BL74" s="12">
        <v>1</v>
      </c>
      <c r="BM74" s="12">
        <v>8</v>
      </c>
      <c r="BN74" s="12">
        <v>1</v>
      </c>
      <c r="BO74" s="12">
        <v>12</v>
      </c>
      <c r="BP74" s="12">
        <v>3</v>
      </c>
      <c r="BQ74" s="12">
        <v>19</v>
      </c>
      <c r="BR74" s="12">
        <v>0</v>
      </c>
      <c r="BS74" s="12">
        <v>17</v>
      </c>
      <c r="BT74" s="12">
        <v>2</v>
      </c>
      <c r="BU74" s="12">
        <v>9</v>
      </c>
      <c r="BV74" s="12">
        <v>0</v>
      </c>
      <c r="BW74" s="12">
        <v>10</v>
      </c>
      <c r="BX74" s="12">
        <v>1</v>
      </c>
      <c r="BY74" s="12">
        <v>10</v>
      </c>
      <c r="BZ74" s="12">
        <v>0</v>
      </c>
      <c r="CA74" s="12">
        <v>7</v>
      </c>
      <c r="CB74" s="12">
        <v>3</v>
      </c>
      <c r="CC74" s="12">
        <v>23</v>
      </c>
      <c r="CD74" s="12">
        <v>1</v>
      </c>
      <c r="CE74" s="12">
        <v>26</v>
      </c>
      <c r="CF74" s="12">
        <v>2</v>
      </c>
      <c r="CG74" s="12">
        <v>22</v>
      </c>
      <c r="CH74" s="12">
        <v>1</v>
      </c>
      <c r="CI74" s="12">
        <v>13</v>
      </c>
      <c r="CJ74" s="12">
        <v>1</v>
      </c>
      <c r="CK74" s="12">
        <v>9</v>
      </c>
      <c r="CL74" s="12">
        <v>2</v>
      </c>
      <c r="CM74" s="12">
        <v>12</v>
      </c>
      <c r="CN74" s="12">
        <v>1</v>
      </c>
      <c r="CO74" s="12">
        <v>11</v>
      </c>
      <c r="CP74" s="12">
        <v>1</v>
      </c>
      <c r="CQ74" s="12">
        <v>11</v>
      </c>
      <c r="CR74" s="12">
        <v>0</v>
      </c>
      <c r="CS74" s="13">
        <v>15</v>
      </c>
    </row>
    <row r="75" spans="1:97" x14ac:dyDescent="0.2">
      <c r="A75" s="14">
        <v>212</v>
      </c>
      <c r="B75" s="15">
        <v>80</v>
      </c>
      <c r="C75" s="15">
        <v>80</v>
      </c>
      <c r="D75" s="15">
        <v>80</v>
      </c>
      <c r="E75" s="15">
        <v>80</v>
      </c>
      <c r="F75" s="15">
        <v>80</v>
      </c>
      <c r="G75" s="15">
        <v>80</v>
      </c>
      <c r="H75" s="15">
        <v>40</v>
      </c>
      <c r="I75" s="15">
        <v>40</v>
      </c>
      <c r="J75" s="15">
        <v>40</v>
      </c>
      <c r="K75" s="15">
        <v>40</v>
      </c>
      <c r="L75" s="15">
        <v>41</v>
      </c>
      <c r="M75" s="15">
        <v>41</v>
      </c>
      <c r="N75" s="15">
        <v>40</v>
      </c>
      <c r="O75" s="15">
        <v>40</v>
      </c>
      <c r="P75" s="15">
        <v>39</v>
      </c>
      <c r="Q75" s="15">
        <v>39</v>
      </c>
      <c r="R75" s="15">
        <v>40</v>
      </c>
      <c r="S75" s="15">
        <v>40</v>
      </c>
      <c r="T75" s="15">
        <v>41</v>
      </c>
      <c r="U75" s="15">
        <v>41</v>
      </c>
      <c r="V75" s="15">
        <v>39</v>
      </c>
      <c r="W75" s="15">
        <v>39</v>
      </c>
      <c r="X75" s="15">
        <v>21</v>
      </c>
      <c r="Y75" s="15">
        <v>21</v>
      </c>
      <c r="Z75" s="15">
        <v>19</v>
      </c>
      <c r="AA75" s="15">
        <v>19</v>
      </c>
      <c r="AB75" s="15">
        <v>20</v>
      </c>
      <c r="AC75" s="15">
        <v>20</v>
      </c>
      <c r="AD75" s="15">
        <v>20</v>
      </c>
      <c r="AE75" s="15">
        <v>20</v>
      </c>
      <c r="AF75" s="15">
        <v>40</v>
      </c>
      <c r="AG75" s="15">
        <v>40</v>
      </c>
      <c r="AH75" s="15">
        <v>40</v>
      </c>
      <c r="AI75" s="15">
        <v>40</v>
      </c>
      <c r="AJ75" s="15">
        <v>40</v>
      </c>
      <c r="AK75" s="15">
        <v>40</v>
      </c>
      <c r="AL75" s="15">
        <v>40</v>
      </c>
      <c r="AM75" s="15">
        <v>40</v>
      </c>
      <c r="AN75" s="15">
        <v>22</v>
      </c>
      <c r="AO75" s="15">
        <v>22</v>
      </c>
      <c r="AP75" s="15">
        <v>18</v>
      </c>
      <c r="AQ75" s="15">
        <v>18</v>
      </c>
      <c r="AR75" s="15">
        <v>18</v>
      </c>
      <c r="AS75" s="15">
        <v>18</v>
      </c>
      <c r="AT75" s="15">
        <v>22</v>
      </c>
      <c r="AU75" s="15">
        <v>22</v>
      </c>
      <c r="AV75" s="15">
        <v>19</v>
      </c>
      <c r="AW75" s="15">
        <v>19</v>
      </c>
      <c r="AX75" s="15">
        <v>22</v>
      </c>
      <c r="AY75" s="15">
        <v>22</v>
      </c>
      <c r="AZ75" s="15">
        <v>21</v>
      </c>
      <c r="BA75" s="15">
        <v>21</v>
      </c>
      <c r="BB75" s="15">
        <v>18</v>
      </c>
      <c r="BC75" s="15">
        <v>18</v>
      </c>
      <c r="BD75" s="15">
        <v>19</v>
      </c>
      <c r="BE75" s="15">
        <v>19</v>
      </c>
      <c r="BF75" s="15">
        <v>21</v>
      </c>
      <c r="BG75" s="15">
        <v>21</v>
      </c>
      <c r="BH75" s="15">
        <v>10</v>
      </c>
      <c r="BI75" s="15">
        <v>10</v>
      </c>
      <c r="BJ75" s="15">
        <v>8</v>
      </c>
      <c r="BK75" s="15">
        <v>8</v>
      </c>
      <c r="BL75" s="15">
        <v>9</v>
      </c>
      <c r="BM75" s="15">
        <v>9</v>
      </c>
      <c r="BN75" s="15">
        <v>13</v>
      </c>
      <c r="BO75" s="15">
        <v>13</v>
      </c>
      <c r="BP75" s="15">
        <v>22</v>
      </c>
      <c r="BQ75" s="15">
        <v>22</v>
      </c>
      <c r="BR75" s="15">
        <v>18</v>
      </c>
      <c r="BS75" s="15">
        <v>18</v>
      </c>
      <c r="BT75" s="15">
        <v>11</v>
      </c>
      <c r="BU75" s="15">
        <v>11</v>
      </c>
      <c r="BV75" s="15">
        <v>11</v>
      </c>
      <c r="BW75" s="15">
        <v>11</v>
      </c>
      <c r="BX75" s="15">
        <v>11</v>
      </c>
      <c r="BY75" s="15">
        <v>11</v>
      </c>
      <c r="BZ75" s="15">
        <v>7</v>
      </c>
      <c r="CA75" s="15">
        <v>7</v>
      </c>
      <c r="CB75" s="15">
        <v>26</v>
      </c>
      <c r="CC75" s="15">
        <v>26</v>
      </c>
      <c r="CD75" s="15">
        <v>28</v>
      </c>
      <c r="CE75" s="15">
        <v>28</v>
      </c>
      <c r="CF75" s="15">
        <v>26</v>
      </c>
      <c r="CG75" s="15">
        <v>26</v>
      </c>
      <c r="CH75" s="15">
        <v>15</v>
      </c>
      <c r="CI75" s="15">
        <v>15</v>
      </c>
      <c r="CJ75" s="15">
        <v>11</v>
      </c>
      <c r="CK75" s="15">
        <v>11</v>
      </c>
      <c r="CL75" s="15">
        <v>14</v>
      </c>
      <c r="CM75" s="15">
        <v>14</v>
      </c>
      <c r="CN75" s="15">
        <v>12</v>
      </c>
      <c r="CO75" s="15">
        <v>12</v>
      </c>
      <c r="CP75" s="15">
        <v>12</v>
      </c>
      <c r="CQ75" s="15">
        <v>12</v>
      </c>
      <c r="CR75" s="15">
        <v>16</v>
      </c>
      <c r="CS75" s="16">
        <v>16</v>
      </c>
    </row>
    <row r="76" spans="1:97" x14ac:dyDescent="0.2">
      <c r="A76" s="11">
        <v>213</v>
      </c>
      <c r="B76" s="12">
        <v>29</v>
      </c>
      <c r="C76" s="12">
        <v>49</v>
      </c>
      <c r="D76" s="12">
        <v>1</v>
      </c>
      <c r="E76" s="12">
        <v>78</v>
      </c>
      <c r="F76" s="12">
        <v>2</v>
      </c>
      <c r="G76" s="12">
        <v>75</v>
      </c>
      <c r="H76" s="12">
        <v>2</v>
      </c>
      <c r="I76" s="12">
        <v>37</v>
      </c>
      <c r="J76" s="12">
        <v>0</v>
      </c>
      <c r="K76" s="12">
        <v>38</v>
      </c>
      <c r="L76" s="12">
        <v>18</v>
      </c>
      <c r="M76" s="12">
        <v>21</v>
      </c>
      <c r="N76" s="12">
        <v>0</v>
      </c>
      <c r="O76" s="12">
        <v>40</v>
      </c>
      <c r="P76" s="12">
        <v>11</v>
      </c>
      <c r="Q76" s="12">
        <v>28</v>
      </c>
      <c r="R76" s="12">
        <v>1</v>
      </c>
      <c r="S76" s="12">
        <v>38</v>
      </c>
      <c r="T76" s="12">
        <v>1</v>
      </c>
      <c r="U76" s="12">
        <v>38</v>
      </c>
      <c r="V76" s="12">
        <v>1</v>
      </c>
      <c r="W76" s="12">
        <v>37</v>
      </c>
      <c r="X76" s="12">
        <v>0</v>
      </c>
      <c r="Y76" s="12">
        <v>20</v>
      </c>
      <c r="Z76" s="12">
        <v>0</v>
      </c>
      <c r="AA76" s="12">
        <v>18</v>
      </c>
      <c r="AB76" s="12">
        <v>1</v>
      </c>
      <c r="AC76" s="12">
        <v>18</v>
      </c>
      <c r="AD76" s="12">
        <v>1</v>
      </c>
      <c r="AE76" s="12">
        <v>19</v>
      </c>
      <c r="AF76" s="12">
        <v>18</v>
      </c>
      <c r="AG76" s="12">
        <v>24</v>
      </c>
      <c r="AH76" s="12">
        <v>1</v>
      </c>
      <c r="AI76" s="12">
        <v>42</v>
      </c>
      <c r="AJ76" s="12">
        <v>11</v>
      </c>
      <c r="AK76" s="12">
        <v>25</v>
      </c>
      <c r="AL76" s="12">
        <v>1</v>
      </c>
      <c r="AM76" s="12">
        <v>33</v>
      </c>
      <c r="AN76" s="12">
        <v>1</v>
      </c>
      <c r="AO76" s="12">
        <v>22</v>
      </c>
      <c r="AP76" s="12">
        <v>0</v>
      </c>
      <c r="AQ76" s="12">
        <v>20</v>
      </c>
      <c r="AR76" s="12">
        <v>1</v>
      </c>
      <c r="AS76" s="12">
        <v>15</v>
      </c>
      <c r="AT76" s="12">
        <v>0</v>
      </c>
      <c r="AU76" s="12">
        <v>18</v>
      </c>
      <c r="AV76" s="12">
        <v>9</v>
      </c>
      <c r="AW76" s="12">
        <v>9</v>
      </c>
      <c r="AX76" s="12">
        <v>9</v>
      </c>
      <c r="AY76" s="12">
        <v>12</v>
      </c>
      <c r="AZ76" s="12">
        <v>9</v>
      </c>
      <c r="BA76" s="12">
        <v>15</v>
      </c>
      <c r="BB76" s="12">
        <v>2</v>
      </c>
      <c r="BC76" s="12">
        <v>13</v>
      </c>
      <c r="BD76" s="12">
        <v>0</v>
      </c>
      <c r="BE76" s="12">
        <v>19</v>
      </c>
      <c r="BF76" s="12">
        <v>1</v>
      </c>
      <c r="BG76" s="12">
        <v>23</v>
      </c>
      <c r="BH76" s="12">
        <v>0</v>
      </c>
      <c r="BI76" s="12">
        <v>9</v>
      </c>
      <c r="BJ76" s="12">
        <v>0</v>
      </c>
      <c r="BK76" s="12">
        <v>11</v>
      </c>
      <c r="BL76" s="12">
        <v>0</v>
      </c>
      <c r="BM76" s="12">
        <v>10</v>
      </c>
      <c r="BN76" s="12">
        <v>1</v>
      </c>
      <c r="BO76" s="12">
        <v>12</v>
      </c>
      <c r="BP76" s="12">
        <v>1</v>
      </c>
      <c r="BQ76" s="12">
        <v>19</v>
      </c>
      <c r="BR76" s="12">
        <v>0</v>
      </c>
      <c r="BS76" s="12">
        <v>14</v>
      </c>
      <c r="BT76" s="12">
        <v>0</v>
      </c>
      <c r="BU76" s="12">
        <v>11</v>
      </c>
      <c r="BV76" s="12">
        <v>0</v>
      </c>
      <c r="BW76" s="12">
        <v>7</v>
      </c>
      <c r="BX76" s="12">
        <v>1</v>
      </c>
      <c r="BY76" s="12">
        <v>8</v>
      </c>
      <c r="BZ76" s="12">
        <v>0</v>
      </c>
      <c r="CA76" s="12">
        <v>7</v>
      </c>
      <c r="CB76" s="12">
        <v>0</v>
      </c>
      <c r="CC76" s="12">
        <v>26</v>
      </c>
      <c r="CD76" s="12">
        <v>2</v>
      </c>
      <c r="CE76" s="12">
        <v>25</v>
      </c>
      <c r="CF76" s="12">
        <v>0</v>
      </c>
      <c r="CG76" s="12">
        <v>24</v>
      </c>
      <c r="CH76" s="12">
        <v>0</v>
      </c>
      <c r="CI76" s="12">
        <v>14</v>
      </c>
      <c r="CJ76" s="12">
        <v>0</v>
      </c>
      <c r="CK76" s="12">
        <v>10</v>
      </c>
      <c r="CL76" s="12">
        <v>0</v>
      </c>
      <c r="CM76" s="12">
        <v>14</v>
      </c>
      <c r="CN76" s="12">
        <v>0</v>
      </c>
      <c r="CO76" s="12">
        <v>12</v>
      </c>
      <c r="CP76" s="12">
        <v>1</v>
      </c>
      <c r="CQ76" s="12">
        <v>10</v>
      </c>
      <c r="CR76" s="12">
        <v>1</v>
      </c>
      <c r="CS76" s="13">
        <v>15</v>
      </c>
    </row>
    <row r="77" spans="1:97" x14ac:dyDescent="0.2">
      <c r="A77" s="14">
        <v>213</v>
      </c>
      <c r="B77" s="15">
        <v>80</v>
      </c>
      <c r="C77" s="15">
        <v>80</v>
      </c>
      <c r="D77" s="15">
        <v>80</v>
      </c>
      <c r="E77" s="15">
        <v>80</v>
      </c>
      <c r="F77" s="15">
        <v>80</v>
      </c>
      <c r="G77" s="15">
        <v>80</v>
      </c>
      <c r="H77" s="15">
        <v>40</v>
      </c>
      <c r="I77" s="15">
        <v>40</v>
      </c>
      <c r="J77" s="15">
        <v>40</v>
      </c>
      <c r="K77" s="15">
        <v>40</v>
      </c>
      <c r="L77" s="15">
        <v>41</v>
      </c>
      <c r="M77" s="15">
        <v>41</v>
      </c>
      <c r="N77" s="15">
        <v>40</v>
      </c>
      <c r="O77" s="15">
        <v>40</v>
      </c>
      <c r="P77" s="15">
        <v>39</v>
      </c>
      <c r="Q77" s="15">
        <v>39</v>
      </c>
      <c r="R77" s="15">
        <v>40</v>
      </c>
      <c r="S77" s="15">
        <v>40</v>
      </c>
      <c r="T77" s="15">
        <v>41</v>
      </c>
      <c r="U77" s="15">
        <v>41</v>
      </c>
      <c r="V77" s="15">
        <v>39</v>
      </c>
      <c r="W77" s="15">
        <v>39</v>
      </c>
      <c r="X77" s="15">
        <v>21</v>
      </c>
      <c r="Y77" s="15">
        <v>21</v>
      </c>
      <c r="Z77" s="15">
        <v>19</v>
      </c>
      <c r="AA77" s="15">
        <v>19</v>
      </c>
      <c r="AB77" s="15">
        <v>20</v>
      </c>
      <c r="AC77" s="15">
        <v>20</v>
      </c>
      <c r="AD77" s="15">
        <v>20</v>
      </c>
      <c r="AE77" s="15">
        <v>20</v>
      </c>
      <c r="AF77" s="15">
        <v>43</v>
      </c>
      <c r="AG77" s="15">
        <v>43</v>
      </c>
      <c r="AH77" s="15">
        <v>43</v>
      </c>
      <c r="AI77" s="15">
        <v>43</v>
      </c>
      <c r="AJ77" s="15">
        <v>37</v>
      </c>
      <c r="AK77" s="15">
        <v>37</v>
      </c>
      <c r="AL77" s="15">
        <v>37</v>
      </c>
      <c r="AM77" s="15">
        <v>37</v>
      </c>
      <c r="AN77" s="15">
        <v>23</v>
      </c>
      <c r="AO77" s="15">
        <v>23</v>
      </c>
      <c r="AP77" s="15">
        <v>20</v>
      </c>
      <c r="AQ77" s="15">
        <v>20</v>
      </c>
      <c r="AR77" s="15">
        <v>17</v>
      </c>
      <c r="AS77" s="15">
        <v>17</v>
      </c>
      <c r="AT77" s="15">
        <v>20</v>
      </c>
      <c r="AU77" s="15">
        <v>20</v>
      </c>
      <c r="AV77" s="15">
        <v>19</v>
      </c>
      <c r="AW77" s="15">
        <v>19</v>
      </c>
      <c r="AX77" s="15">
        <v>22</v>
      </c>
      <c r="AY77" s="15">
        <v>22</v>
      </c>
      <c r="AZ77" s="15">
        <v>24</v>
      </c>
      <c r="BA77" s="15">
        <v>24</v>
      </c>
      <c r="BB77" s="15">
        <v>15</v>
      </c>
      <c r="BC77" s="15">
        <v>15</v>
      </c>
      <c r="BD77" s="15">
        <v>19</v>
      </c>
      <c r="BE77" s="15">
        <v>19</v>
      </c>
      <c r="BF77" s="15">
        <v>24</v>
      </c>
      <c r="BG77" s="15">
        <v>24</v>
      </c>
      <c r="BH77" s="15">
        <v>9</v>
      </c>
      <c r="BI77" s="15">
        <v>9</v>
      </c>
      <c r="BJ77" s="15">
        <v>11</v>
      </c>
      <c r="BK77" s="15">
        <v>11</v>
      </c>
      <c r="BL77" s="15">
        <v>10</v>
      </c>
      <c r="BM77" s="15">
        <v>10</v>
      </c>
      <c r="BN77" s="15">
        <v>13</v>
      </c>
      <c r="BO77" s="15">
        <v>13</v>
      </c>
      <c r="BP77" s="15">
        <v>22</v>
      </c>
      <c r="BQ77" s="15">
        <v>22</v>
      </c>
      <c r="BR77" s="15">
        <v>15</v>
      </c>
      <c r="BS77" s="15">
        <v>15</v>
      </c>
      <c r="BT77" s="15">
        <v>12</v>
      </c>
      <c r="BU77" s="15">
        <v>12</v>
      </c>
      <c r="BV77" s="15">
        <v>8</v>
      </c>
      <c r="BW77" s="15">
        <v>8</v>
      </c>
      <c r="BX77" s="15">
        <v>10</v>
      </c>
      <c r="BY77" s="15">
        <v>10</v>
      </c>
      <c r="BZ77" s="15">
        <v>7</v>
      </c>
      <c r="CA77" s="15">
        <v>7</v>
      </c>
      <c r="CB77" s="15">
        <v>26</v>
      </c>
      <c r="CC77" s="15">
        <v>26</v>
      </c>
      <c r="CD77" s="15">
        <v>28</v>
      </c>
      <c r="CE77" s="15">
        <v>28</v>
      </c>
      <c r="CF77" s="15">
        <v>26</v>
      </c>
      <c r="CG77" s="15">
        <v>26</v>
      </c>
      <c r="CH77" s="15">
        <v>15</v>
      </c>
      <c r="CI77" s="15">
        <v>15</v>
      </c>
      <c r="CJ77" s="15">
        <v>11</v>
      </c>
      <c r="CK77" s="15">
        <v>11</v>
      </c>
      <c r="CL77" s="15">
        <v>14</v>
      </c>
      <c r="CM77" s="15">
        <v>14</v>
      </c>
      <c r="CN77" s="15">
        <v>12</v>
      </c>
      <c r="CO77" s="15">
        <v>12</v>
      </c>
      <c r="CP77" s="15">
        <v>12</v>
      </c>
      <c r="CQ77" s="15">
        <v>12</v>
      </c>
      <c r="CR77" s="15">
        <v>16</v>
      </c>
      <c r="CS77" s="16">
        <v>16</v>
      </c>
    </row>
    <row r="78" spans="1:97" x14ac:dyDescent="0.2">
      <c r="A78" s="11">
        <v>214</v>
      </c>
      <c r="B78" s="12">
        <v>27</v>
      </c>
      <c r="C78" s="12">
        <v>50</v>
      </c>
      <c r="D78" s="12">
        <v>4</v>
      </c>
      <c r="E78" s="12">
        <v>75</v>
      </c>
      <c r="F78" s="12">
        <v>13</v>
      </c>
      <c r="G78" s="12">
        <v>63</v>
      </c>
      <c r="H78" s="12">
        <v>6</v>
      </c>
      <c r="I78" s="12">
        <v>34</v>
      </c>
      <c r="J78" s="12">
        <v>7</v>
      </c>
      <c r="K78" s="12">
        <v>29</v>
      </c>
      <c r="L78" s="12">
        <v>21</v>
      </c>
      <c r="M78" s="12">
        <v>18</v>
      </c>
      <c r="N78" s="12">
        <v>1</v>
      </c>
      <c r="O78" s="12">
        <v>38</v>
      </c>
      <c r="P78" s="12">
        <v>6</v>
      </c>
      <c r="Q78" s="12">
        <v>32</v>
      </c>
      <c r="R78" s="12">
        <v>3</v>
      </c>
      <c r="S78" s="12">
        <v>37</v>
      </c>
      <c r="T78" s="12">
        <v>8</v>
      </c>
      <c r="U78" s="12">
        <v>29</v>
      </c>
      <c r="V78" s="12">
        <v>5</v>
      </c>
      <c r="W78" s="12">
        <v>34</v>
      </c>
      <c r="X78" s="12">
        <v>5</v>
      </c>
      <c r="Y78" s="12">
        <v>12</v>
      </c>
      <c r="Z78" s="12">
        <v>2</v>
      </c>
      <c r="AA78" s="12">
        <v>17</v>
      </c>
      <c r="AB78" s="12">
        <v>3</v>
      </c>
      <c r="AC78" s="12">
        <v>17</v>
      </c>
      <c r="AD78" s="12">
        <v>3</v>
      </c>
      <c r="AE78" s="12">
        <v>17</v>
      </c>
      <c r="AF78" s="12">
        <v>16</v>
      </c>
      <c r="AG78" s="12">
        <v>27</v>
      </c>
      <c r="AH78" s="12">
        <v>9</v>
      </c>
      <c r="AI78" s="12">
        <v>33</v>
      </c>
      <c r="AJ78" s="12">
        <v>11</v>
      </c>
      <c r="AK78" s="12">
        <v>23</v>
      </c>
      <c r="AL78" s="12">
        <v>4</v>
      </c>
      <c r="AM78" s="12">
        <v>30</v>
      </c>
      <c r="AN78" s="12">
        <v>4</v>
      </c>
      <c r="AO78" s="12">
        <v>19</v>
      </c>
      <c r="AP78" s="12">
        <v>5</v>
      </c>
      <c r="AQ78" s="12">
        <v>14</v>
      </c>
      <c r="AR78" s="12">
        <v>2</v>
      </c>
      <c r="AS78" s="12">
        <v>15</v>
      </c>
      <c r="AT78" s="12">
        <v>2</v>
      </c>
      <c r="AU78" s="12">
        <v>15</v>
      </c>
      <c r="AV78" s="12">
        <v>11</v>
      </c>
      <c r="AW78" s="12">
        <v>11</v>
      </c>
      <c r="AX78" s="12">
        <v>10</v>
      </c>
      <c r="AY78" s="12">
        <v>7</v>
      </c>
      <c r="AZ78" s="12">
        <v>5</v>
      </c>
      <c r="BA78" s="12">
        <v>16</v>
      </c>
      <c r="BB78" s="12">
        <v>1</v>
      </c>
      <c r="BC78" s="12">
        <v>16</v>
      </c>
      <c r="BD78" s="12">
        <v>5</v>
      </c>
      <c r="BE78" s="12">
        <v>15</v>
      </c>
      <c r="BF78" s="12">
        <v>4</v>
      </c>
      <c r="BG78" s="12">
        <v>18</v>
      </c>
      <c r="BH78" s="12">
        <v>3</v>
      </c>
      <c r="BI78" s="12">
        <v>5</v>
      </c>
      <c r="BJ78" s="12">
        <v>2</v>
      </c>
      <c r="BK78" s="12">
        <v>9</v>
      </c>
      <c r="BL78" s="12">
        <v>2</v>
      </c>
      <c r="BM78" s="12">
        <v>10</v>
      </c>
      <c r="BN78" s="12">
        <v>2</v>
      </c>
      <c r="BO78" s="12">
        <v>9</v>
      </c>
      <c r="BP78" s="12">
        <v>3</v>
      </c>
      <c r="BQ78" s="12">
        <v>14</v>
      </c>
      <c r="BR78" s="12">
        <v>1</v>
      </c>
      <c r="BS78" s="12">
        <v>16</v>
      </c>
      <c r="BT78" s="12">
        <v>2</v>
      </c>
      <c r="BU78" s="12">
        <v>7</v>
      </c>
      <c r="BV78" s="12">
        <v>0</v>
      </c>
      <c r="BW78" s="12">
        <v>8</v>
      </c>
      <c r="BX78" s="12">
        <v>1</v>
      </c>
      <c r="BY78" s="12">
        <v>7</v>
      </c>
      <c r="BZ78" s="12">
        <v>1</v>
      </c>
      <c r="CA78" s="12">
        <v>8</v>
      </c>
      <c r="CB78" s="12">
        <v>3</v>
      </c>
      <c r="CC78" s="12">
        <v>23</v>
      </c>
      <c r="CD78" s="12">
        <v>5</v>
      </c>
      <c r="CE78" s="12">
        <v>22</v>
      </c>
      <c r="CF78" s="12">
        <v>5</v>
      </c>
      <c r="CG78" s="12">
        <v>18</v>
      </c>
      <c r="CH78" s="12">
        <v>4</v>
      </c>
      <c r="CI78" s="12">
        <v>8</v>
      </c>
      <c r="CJ78" s="12">
        <v>1</v>
      </c>
      <c r="CK78" s="12">
        <v>10</v>
      </c>
      <c r="CL78" s="12">
        <v>1</v>
      </c>
      <c r="CM78" s="12">
        <v>13</v>
      </c>
      <c r="CN78" s="12">
        <v>2</v>
      </c>
      <c r="CO78" s="12">
        <v>10</v>
      </c>
      <c r="CP78" s="12">
        <v>3</v>
      </c>
      <c r="CQ78" s="12">
        <v>8</v>
      </c>
      <c r="CR78" s="12">
        <v>2</v>
      </c>
      <c r="CS78" s="13">
        <v>14</v>
      </c>
    </row>
    <row r="79" spans="1:97" x14ac:dyDescent="0.2">
      <c r="A79" s="14">
        <v>214</v>
      </c>
      <c r="B79" s="15">
        <v>80</v>
      </c>
      <c r="C79" s="15">
        <v>80</v>
      </c>
      <c r="D79" s="15">
        <v>80</v>
      </c>
      <c r="E79" s="15">
        <v>80</v>
      </c>
      <c r="F79" s="15">
        <v>80</v>
      </c>
      <c r="G79" s="15">
        <v>80</v>
      </c>
      <c r="H79" s="15">
        <v>40</v>
      </c>
      <c r="I79" s="15">
        <v>40</v>
      </c>
      <c r="J79" s="15">
        <v>40</v>
      </c>
      <c r="K79" s="15">
        <v>40</v>
      </c>
      <c r="L79" s="15">
        <v>41</v>
      </c>
      <c r="M79" s="15">
        <v>41</v>
      </c>
      <c r="N79" s="15">
        <v>40</v>
      </c>
      <c r="O79" s="15">
        <v>40</v>
      </c>
      <c r="P79" s="15">
        <v>39</v>
      </c>
      <c r="Q79" s="15">
        <v>39</v>
      </c>
      <c r="R79" s="15">
        <v>40</v>
      </c>
      <c r="S79" s="15">
        <v>40</v>
      </c>
      <c r="T79" s="15">
        <v>41</v>
      </c>
      <c r="U79" s="15">
        <v>41</v>
      </c>
      <c r="V79" s="15">
        <v>39</v>
      </c>
      <c r="W79" s="15">
        <v>39</v>
      </c>
      <c r="X79" s="15">
        <v>21</v>
      </c>
      <c r="Y79" s="15">
        <v>21</v>
      </c>
      <c r="Z79" s="15">
        <v>19</v>
      </c>
      <c r="AA79" s="15">
        <v>19</v>
      </c>
      <c r="AB79" s="15">
        <v>20</v>
      </c>
      <c r="AC79" s="15">
        <v>20</v>
      </c>
      <c r="AD79" s="15">
        <v>20</v>
      </c>
      <c r="AE79" s="15">
        <v>20</v>
      </c>
      <c r="AF79" s="15">
        <v>44</v>
      </c>
      <c r="AG79" s="15">
        <v>44</v>
      </c>
      <c r="AH79" s="15">
        <v>44</v>
      </c>
      <c r="AI79" s="15">
        <v>44</v>
      </c>
      <c r="AJ79" s="15">
        <v>36</v>
      </c>
      <c r="AK79" s="15">
        <v>36</v>
      </c>
      <c r="AL79" s="15">
        <v>36</v>
      </c>
      <c r="AM79" s="15">
        <v>36</v>
      </c>
      <c r="AN79" s="15">
        <v>23</v>
      </c>
      <c r="AO79" s="15">
        <v>23</v>
      </c>
      <c r="AP79" s="15">
        <v>21</v>
      </c>
      <c r="AQ79" s="15">
        <v>21</v>
      </c>
      <c r="AR79" s="15">
        <v>17</v>
      </c>
      <c r="AS79" s="15">
        <v>17</v>
      </c>
      <c r="AT79" s="15">
        <v>19</v>
      </c>
      <c r="AU79" s="15">
        <v>19</v>
      </c>
      <c r="AV79" s="15">
        <v>22</v>
      </c>
      <c r="AW79" s="15">
        <v>22</v>
      </c>
      <c r="AX79" s="15">
        <v>19</v>
      </c>
      <c r="AY79" s="15">
        <v>19</v>
      </c>
      <c r="AZ79" s="15">
        <v>22</v>
      </c>
      <c r="BA79" s="15">
        <v>22</v>
      </c>
      <c r="BB79" s="15">
        <v>17</v>
      </c>
      <c r="BC79" s="15">
        <v>17</v>
      </c>
      <c r="BD79" s="15">
        <v>22</v>
      </c>
      <c r="BE79" s="15">
        <v>22</v>
      </c>
      <c r="BF79" s="15">
        <v>22</v>
      </c>
      <c r="BG79" s="15">
        <v>22</v>
      </c>
      <c r="BH79" s="15">
        <v>10</v>
      </c>
      <c r="BI79" s="15">
        <v>10</v>
      </c>
      <c r="BJ79" s="15">
        <v>11</v>
      </c>
      <c r="BK79" s="15">
        <v>11</v>
      </c>
      <c r="BL79" s="15">
        <v>12</v>
      </c>
      <c r="BM79" s="15">
        <v>12</v>
      </c>
      <c r="BN79" s="15">
        <v>11</v>
      </c>
      <c r="BO79" s="15">
        <v>11</v>
      </c>
      <c r="BP79" s="15">
        <v>19</v>
      </c>
      <c r="BQ79" s="15">
        <v>19</v>
      </c>
      <c r="BR79" s="15">
        <v>17</v>
      </c>
      <c r="BS79" s="15">
        <v>17</v>
      </c>
      <c r="BT79" s="15">
        <v>11</v>
      </c>
      <c r="BU79" s="15">
        <v>11</v>
      </c>
      <c r="BV79" s="15">
        <v>8</v>
      </c>
      <c r="BW79" s="15">
        <v>8</v>
      </c>
      <c r="BX79" s="15">
        <v>8</v>
      </c>
      <c r="BY79" s="15">
        <v>8</v>
      </c>
      <c r="BZ79" s="15">
        <v>9</v>
      </c>
      <c r="CA79" s="15">
        <v>9</v>
      </c>
      <c r="CB79" s="15">
        <v>26</v>
      </c>
      <c r="CC79" s="15">
        <v>26</v>
      </c>
      <c r="CD79" s="15">
        <v>28</v>
      </c>
      <c r="CE79" s="15">
        <v>28</v>
      </c>
      <c r="CF79" s="15">
        <v>26</v>
      </c>
      <c r="CG79" s="15">
        <v>26</v>
      </c>
      <c r="CH79" s="15">
        <v>15</v>
      </c>
      <c r="CI79" s="15">
        <v>15</v>
      </c>
      <c r="CJ79" s="15">
        <v>11</v>
      </c>
      <c r="CK79" s="15">
        <v>11</v>
      </c>
      <c r="CL79" s="15">
        <v>14</v>
      </c>
      <c r="CM79" s="15">
        <v>14</v>
      </c>
      <c r="CN79" s="15">
        <v>12</v>
      </c>
      <c r="CO79" s="15">
        <v>12</v>
      </c>
      <c r="CP79" s="15">
        <v>12</v>
      </c>
      <c r="CQ79" s="15">
        <v>12</v>
      </c>
      <c r="CR79" s="15">
        <v>16</v>
      </c>
      <c r="CS79" s="16">
        <v>16</v>
      </c>
    </row>
    <row r="80" spans="1:97" x14ac:dyDescent="0.2">
      <c r="A80" s="11">
        <v>215</v>
      </c>
      <c r="B80" s="12">
        <v>36</v>
      </c>
      <c r="C80" s="12">
        <v>40</v>
      </c>
      <c r="D80" s="12">
        <v>2</v>
      </c>
      <c r="E80" s="12">
        <v>77</v>
      </c>
      <c r="F80" s="12">
        <v>6</v>
      </c>
      <c r="G80" s="12">
        <v>74</v>
      </c>
      <c r="H80" s="12">
        <v>1</v>
      </c>
      <c r="I80" s="12">
        <v>39</v>
      </c>
      <c r="J80" s="12">
        <v>5</v>
      </c>
      <c r="K80" s="12">
        <v>35</v>
      </c>
      <c r="L80" s="12">
        <v>28</v>
      </c>
      <c r="M80" s="12">
        <v>12</v>
      </c>
      <c r="N80" s="12">
        <v>1</v>
      </c>
      <c r="O80" s="12">
        <v>38</v>
      </c>
      <c r="P80" s="12">
        <v>8</v>
      </c>
      <c r="Q80" s="12">
        <v>28</v>
      </c>
      <c r="R80" s="12">
        <v>1</v>
      </c>
      <c r="S80" s="12">
        <v>39</v>
      </c>
      <c r="T80" s="12">
        <v>4</v>
      </c>
      <c r="U80" s="12">
        <v>37</v>
      </c>
      <c r="V80" s="12">
        <v>2</v>
      </c>
      <c r="W80" s="12">
        <v>37</v>
      </c>
      <c r="X80" s="12">
        <v>3</v>
      </c>
      <c r="Y80" s="12">
        <v>18</v>
      </c>
      <c r="Z80" s="12">
        <v>2</v>
      </c>
      <c r="AA80" s="12">
        <v>17</v>
      </c>
      <c r="AB80" s="12">
        <v>1</v>
      </c>
      <c r="AC80" s="12">
        <v>19</v>
      </c>
      <c r="AD80" s="12">
        <v>0</v>
      </c>
      <c r="AE80" s="12">
        <v>20</v>
      </c>
      <c r="AF80" s="12">
        <v>16</v>
      </c>
      <c r="AG80" s="12">
        <v>20</v>
      </c>
      <c r="AH80" s="12">
        <v>3</v>
      </c>
      <c r="AI80" s="12">
        <v>34</v>
      </c>
      <c r="AJ80" s="12">
        <v>20</v>
      </c>
      <c r="AK80" s="12">
        <v>20</v>
      </c>
      <c r="AL80" s="12">
        <v>3</v>
      </c>
      <c r="AM80" s="12">
        <v>40</v>
      </c>
      <c r="AN80" s="12">
        <v>1</v>
      </c>
      <c r="AO80" s="12">
        <v>19</v>
      </c>
      <c r="AP80" s="12">
        <v>2</v>
      </c>
      <c r="AQ80" s="12">
        <v>15</v>
      </c>
      <c r="AR80" s="12">
        <v>0</v>
      </c>
      <c r="AS80" s="12">
        <v>20</v>
      </c>
      <c r="AT80" s="12">
        <v>3</v>
      </c>
      <c r="AU80" s="12">
        <v>20</v>
      </c>
      <c r="AV80" s="12">
        <v>12</v>
      </c>
      <c r="AW80" s="12">
        <v>2</v>
      </c>
      <c r="AX80" s="12">
        <v>16</v>
      </c>
      <c r="AY80" s="12">
        <v>10</v>
      </c>
      <c r="AZ80" s="12">
        <v>4</v>
      </c>
      <c r="BA80" s="12">
        <v>18</v>
      </c>
      <c r="BB80" s="12">
        <v>4</v>
      </c>
      <c r="BC80" s="12">
        <v>10</v>
      </c>
      <c r="BD80" s="12">
        <v>2</v>
      </c>
      <c r="BE80" s="12">
        <v>13</v>
      </c>
      <c r="BF80" s="12">
        <v>1</v>
      </c>
      <c r="BG80" s="12">
        <v>21</v>
      </c>
      <c r="BH80" s="12">
        <v>1</v>
      </c>
      <c r="BI80" s="12">
        <v>7</v>
      </c>
      <c r="BJ80" s="12">
        <v>1</v>
      </c>
      <c r="BK80" s="12">
        <v>8</v>
      </c>
      <c r="BL80" s="12">
        <v>1</v>
      </c>
      <c r="BM80" s="12">
        <v>6</v>
      </c>
      <c r="BN80" s="12">
        <v>0</v>
      </c>
      <c r="BO80" s="12">
        <v>13</v>
      </c>
      <c r="BP80" s="12">
        <v>2</v>
      </c>
      <c r="BQ80" s="12">
        <v>24</v>
      </c>
      <c r="BR80" s="12">
        <v>1</v>
      </c>
      <c r="BS80" s="12">
        <v>16</v>
      </c>
      <c r="BT80" s="12">
        <v>2</v>
      </c>
      <c r="BU80" s="12">
        <v>11</v>
      </c>
      <c r="BV80" s="12">
        <v>1</v>
      </c>
      <c r="BW80" s="12">
        <v>9</v>
      </c>
      <c r="BX80" s="12">
        <v>0</v>
      </c>
      <c r="BY80" s="12">
        <v>13</v>
      </c>
      <c r="BZ80" s="12">
        <v>0</v>
      </c>
      <c r="CA80" s="12">
        <v>7</v>
      </c>
      <c r="CB80" s="12">
        <v>0</v>
      </c>
      <c r="CC80" s="12">
        <v>26</v>
      </c>
      <c r="CD80" s="12">
        <v>1</v>
      </c>
      <c r="CE80" s="12">
        <v>27</v>
      </c>
      <c r="CF80" s="12">
        <v>5</v>
      </c>
      <c r="CG80" s="12">
        <v>21</v>
      </c>
      <c r="CH80" s="12">
        <v>3</v>
      </c>
      <c r="CI80" s="12">
        <v>12</v>
      </c>
      <c r="CJ80" s="12">
        <v>2</v>
      </c>
      <c r="CK80" s="12">
        <v>9</v>
      </c>
      <c r="CL80" s="12">
        <v>0</v>
      </c>
      <c r="CM80" s="12">
        <v>14</v>
      </c>
      <c r="CN80" s="12">
        <v>0</v>
      </c>
      <c r="CO80" s="12">
        <v>12</v>
      </c>
      <c r="CP80" s="12">
        <v>1</v>
      </c>
      <c r="CQ80" s="12">
        <v>11</v>
      </c>
      <c r="CR80" s="12">
        <v>0</v>
      </c>
      <c r="CS80" s="13">
        <v>16</v>
      </c>
    </row>
    <row r="81" spans="1:97" x14ac:dyDescent="0.2">
      <c r="A81" s="14">
        <v>215</v>
      </c>
      <c r="B81" s="15">
        <v>80</v>
      </c>
      <c r="C81" s="15">
        <v>80</v>
      </c>
      <c r="D81" s="15">
        <v>80</v>
      </c>
      <c r="E81" s="15">
        <v>80</v>
      </c>
      <c r="F81" s="15">
        <v>80</v>
      </c>
      <c r="G81" s="15">
        <v>80</v>
      </c>
      <c r="H81" s="15">
        <v>40</v>
      </c>
      <c r="I81" s="15">
        <v>40</v>
      </c>
      <c r="J81" s="15">
        <v>40</v>
      </c>
      <c r="K81" s="15">
        <v>40</v>
      </c>
      <c r="L81" s="15">
        <v>41</v>
      </c>
      <c r="M81" s="15">
        <v>41</v>
      </c>
      <c r="N81" s="15">
        <v>40</v>
      </c>
      <c r="O81" s="15">
        <v>40</v>
      </c>
      <c r="P81" s="15">
        <v>39</v>
      </c>
      <c r="Q81" s="15">
        <v>39</v>
      </c>
      <c r="R81" s="15">
        <v>40</v>
      </c>
      <c r="S81" s="15">
        <v>40</v>
      </c>
      <c r="T81" s="15">
        <v>41</v>
      </c>
      <c r="U81" s="15">
        <v>41</v>
      </c>
      <c r="V81" s="15">
        <v>39</v>
      </c>
      <c r="W81" s="15">
        <v>39</v>
      </c>
      <c r="X81" s="15">
        <v>21</v>
      </c>
      <c r="Y81" s="15">
        <v>21</v>
      </c>
      <c r="Z81" s="15">
        <v>19</v>
      </c>
      <c r="AA81" s="15">
        <v>19</v>
      </c>
      <c r="AB81" s="15">
        <v>20</v>
      </c>
      <c r="AC81" s="15">
        <v>20</v>
      </c>
      <c r="AD81" s="15">
        <v>20</v>
      </c>
      <c r="AE81" s="15">
        <v>20</v>
      </c>
      <c r="AF81" s="15">
        <v>37</v>
      </c>
      <c r="AG81" s="15">
        <v>37</v>
      </c>
      <c r="AH81" s="15">
        <v>37</v>
      </c>
      <c r="AI81" s="15">
        <v>37</v>
      </c>
      <c r="AJ81" s="15">
        <v>43</v>
      </c>
      <c r="AK81" s="15">
        <v>43</v>
      </c>
      <c r="AL81" s="15">
        <v>43</v>
      </c>
      <c r="AM81" s="15">
        <v>43</v>
      </c>
      <c r="AN81" s="15">
        <v>20</v>
      </c>
      <c r="AO81" s="15">
        <v>20</v>
      </c>
      <c r="AP81" s="15">
        <v>17</v>
      </c>
      <c r="AQ81" s="15">
        <v>17</v>
      </c>
      <c r="AR81" s="15">
        <v>20</v>
      </c>
      <c r="AS81" s="15">
        <v>20</v>
      </c>
      <c r="AT81" s="15">
        <v>23</v>
      </c>
      <c r="AU81" s="15">
        <v>23</v>
      </c>
      <c r="AV81" s="15">
        <v>15</v>
      </c>
      <c r="AW81" s="15">
        <v>15</v>
      </c>
      <c r="AX81" s="15">
        <v>26</v>
      </c>
      <c r="AY81" s="15">
        <v>26</v>
      </c>
      <c r="AZ81" s="15">
        <v>22</v>
      </c>
      <c r="BA81" s="15">
        <v>22</v>
      </c>
      <c r="BB81" s="15">
        <v>17</v>
      </c>
      <c r="BC81" s="15">
        <v>17</v>
      </c>
      <c r="BD81" s="15">
        <v>15</v>
      </c>
      <c r="BE81" s="15">
        <v>15</v>
      </c>
      <c r="BF81" s="15">
        <v>22</v>
      </c>
      <c r="BG81" s="15">
        <v>22</v>
      </c>
      <c r="BH81" s="15">
        <v>8</v>
      </c>
      <c r="BI81" s="15">
        <v>8</v>
      </c>
      <c r="BJ81" s="15">
        <v>9</v>
      </c>
      <c r="BK81" s="15">
        <v>9</v>
      </c>
      <c r="BL81" s="15">
        <v>7</v>
      </c>
      <c r="BM81" s="15">
        <v>7</v>
      </c>
      <c r="BN81" s="15">
        <v>13</v>
      </c>
      <c r="BO81" s="15">
        <v>13</v>
      </c>
      <c r="BP81" s="15">
        <v>26</v>
      </c>
      <c r="BQ81" s="15">
        <v>26</v>
      </c>
      <c r="BR81" s="15">
        <v>17</v>
      </c>
      <c r="BS81" s="15">
        <v>17</v>
      </c>
      <c r="BT81" s="15">
        <v>13</v>
      </c>
      <c r="BU81" s="15">
        <v>13</v>
      </c>
      <c r="BV81" s="15">
        <v>10</v>
      </c>
      <c r="BW81" s="15">
        <v>10</v>
      </c>
      <c r="BX81" s="15">
        <v>13</v>
      </c>
      <c r="BY81" s="15">
        <v>13</v>
      </c>
      <c r="BZ81" s="15">
        <v>7</v>
      </c>
      <c r="CA81" s="15">
        <v>7</v>
      </c>
      <c r="CB81" s="15">
        <v>26</v>
      </c>
      <c r="CC81" s="15">
        <v>26</v>
      </c>
      <c r="CD81" s="15">
        <v>28</v>
      </c>
      <c r="CE81" s="15">
        <v>28</v>
      </c>
      <c r="CF81" s="15">
        <v>26</v>
      </c>
      <c r="CG81" s="15">
        <v>26</v>
      </c>
      <c r="CH81" s="15">
        <v>15</v>
      </c>
      <c r="CI81" s="15">
        <v>15</v>
      </c>
      <c r="CJ81" s="15">
        <v>11</v>
      </c>
      <c r="CK81" s="15">
        <v>11</v>
      </c>
      <c r="CL81" s="15">
        <v>14</v>
      </c>
      <c r="CM81" s="15">
        <v>14</v>
      </c>
      <c r="CN81" s="15">
        <v>12</v>
      </c>
      <c r="CO81" s="15">
        <v>12</v>
      </c>
      <c r="CP81" s="15">
        <v>12</v>
      </c>
      <c r="CQ81" s="15">
        <v>12</v>
      </c>
      <c r="CR81" s="15">
        <v>16</v>
      </c>
      <c r="CS81" s="16">
        <v>16</v>
      </c>
    </row>
    <row r="82" spans="1:97" x14ac:dyDescent="0.2">
      <c r="A82" s="11">
        <v>216</v>
      </c>
      <c r="B82" s="12">
        <v>13</v>
      </c>
      <c r="C82" s="12">
        <v>65</v>
      </c>
      <c r="D82" s="12">
        <v>0</v>
      </c>
      <c r="E82" s="12">
        <v>78</v>
      </c>
      <c r="F82" s="12">
        <v>2</v>
      </c>
      <c r="G82" s="12">
        <v>77</v>
      </c>
      <c r="H82" s="12">
        <v>1</v>
      </c>
      <c r="I82" s="12">
        <v>38</v>
      </c>
      <c r="J82" s="12">
        <v>1</v>
      </c>
      <c r="K82" s="12">
        <v>39</v>
      </c>
      <c r="L82" s="12">
        <v>8</v>
      </c>
      <c r="M82" s="12">
        <v>32</v>
      </c>
      <c r="N82" s="12">
        <v>0</v>
      </c>
      <c r="O82" s="12">
        <v>38</v>
      </c>
      <c r="P82" s="12">
        <v>5</v>
      </c>
      <c r="Q82" s="12">
        <v>33</v>
      </c>
      <c r="R82" s="12">
        <v>0</v>
      </c>
      <c r="S82" s="12">
        <v>40</v>
      </c>
      <c r="T82" s="12">
        <v>0</v>
      </c>
      <c r="U82" s="12">
        <v>41</v>
      </c>
      <c r="V82" s="12">
        <v>2</v>
      </c>
      <c r="W82" s="12">
        <v>36</v>
      </c>
      <c r="X82" s="12">
        <v>0</v>
      </c>
      <c r="Y82" s="12">
        <v>21</v>
      </c>
      <c r="Z82" s="12">
        <v>1</v>
      </c>
      <c r="AA82" s="12">
        <v>18</v>
      </c>
      <c r="AB82" s="12">
        <v>0</v>
      </c>
      <c r="AC82" s="12">
        <v>20</v>
      </c>
      <c r="AD82" s="12">
        <v>1</v>
      </c>
      <c r="AE82" s="12">
        <v>18</v>
      </c>
      <c r="AF82" s="12">
        <v>7</v>
      </c>
      <c r="AG82" s="12">
        <v>43</v>
      </c>
      <c r="AH82" s="12">
        <v>2</v>
      </c>
      <c r="AI82" s="12">
        <v>49</v>
      </c>
      <c r="AJ82" s="12">
        <v>6</v>
      </c>
      <c r="AK82" s="12">
        <v>22</v>
      </c>
      <c r="AL82" s="12">
        <v>0</v>
      </c>
      <c r="AM82" s="12">
        <v>28</v>
      </c>
      <c r="AN82" s="12">
        <v>1</v>
      </c>
      <c r="AO82" s="12">
        <v>22</v>
      </c>
      <c r="AP82" s="12">
        <v>1</v>
      </c>
      <c r="AQ82" s="12">
        <v>27</v>
      </c>
      <c r="AR82" s="12">
        <v>0</v>
      </c>
      <c r="AS82" s="12">
        <v>16</v>
      </c>
      <c r="AT82" s="12">
        <v>0</v>
      </c>
      <c r="AU82" s="12">
        <v>12</v>
      </c>
      <c r="AV82" s="12">
        <v>5</v>
      </c>
      <c r="AW82" s="12">
        <v>16</v>
      </c>
      <c r="AX82" s="12">
        <v>3</v>
      </c>
      <c r="AY82" s="12">
        <v>16</v>
      </c>
      <c r="AZ82" s="12">
        <v>2</v>
      </c>
      <c r="BA82" s="12">
        <v>27</v>
      </c>
      <c r="BB82" s="12">
        <v>3</v>
      </c>
      <c r="BC82" s="12">
        <v>6</v>
      </c>
      <c r="BD82" s="12">
        <v>0</v>
      </c>
      <c r="BE82" s="12">
        <v>22</v>
      </c>
      <c r="BF82" s="12">
        <v>2</v>
      </c>
      <c r="BG82" s="12">
        <v>27</v>
      </c>
      <c r="BH82" s="12">
        <v>0</v>
      </c>
      <c r="BI82" s="12">
        <v>13</v>
      </c>
      <c r="BJ82" s="12">
        <v>1</v>
      </c>
      <c r="BK82" s="12">
        <v>14</v>
      </c>
      <c r="BL82" s="12">
        <v>0</v>
      </c>
      <c r="BM82" s="12">
        <v>9</v>
      </c>
      <c r="BN82" s="12">
        <v>1</v>
      </c>
      <c r="BO82" s="12">
        <v>13</v>
      </c>
      <c r="BP82" s="12">
        <v>0</v>
      </c>
      <c r="BQ82" s="12">
        <v>19</v>
      </c>
      <c r="BR82" s="12">
        <v>0</v>
      </c>
      <c r="BS82" s="12">
        <v>9</v>
      </c>
      <c r="BT82" s="12">
        <v>0</v>
      </c>
      <c r="BU82" s="12">
        <v>8</v>
      </c>
      <c r="BV82" s="12">
        <v>0</v>
      </c>
      <c r="BW82" s="12">
        <v>4</v>
      </c>
      <c r="BX82" s="12">
        <v>0</v>
      </c>
      <c r="BY82" s="12">
        <v>11</v>
      </c>
      <c r="BZ82" s="12">
        <v>0</v>
      </c>
      <c r="CA82" s="12">
        <v>5</v>
      </c>
      <c r="CB82" s="12">
        <v>0</v>
      </c>
      <c r="CC82" s="12">
        <v>25</v>
      </c>
      <c r="CD82" s="12">
        <v>1</v>
      </c>
      <c r="CE82" s="12">
        <v>27</v>
      </c>
      <c r="CF82" s="12">
        <v>1</v>
      </c>
      <c r="CG82" s="12">
        <v>25</v>
      </c>
      <c r="CH82" s="12">
        <v>0</v>
      </c>
      <c r="CI82" s="12">
        <v>15</v>
      </c>
      <c r="CJ82" s="12">
        <v>1</v>
      </c>
      <c r="CK82" s="12">
        <v>10</v>
      </c>
      <c r="CL82" s="12">
        <v>0</v>
      </c>
      <c r="CM82" s="12">
        <v>14</v>
      </c>
      <c r="CN82" s="12">
        <v>0</v>
      </c>
      <c r="CO82" s="12">
        <v>11</v>
      </c>
      <c r="CP82" s="12">
        <v>0</v>
      </c>
      <c r="CQ82" s="12">
        <v>12</v>
      </c>
      <c r="CR82" s="12">
        <v>1</v>
      </c>
      <c r="CS82" s="13">
        <v>15</v>
      </c>
    </row>
    <row r="83" spans="1:97" x14ac:dyDescent="0.2">
      <c r="A83" s="14">
        <v>216</v>
      </c>
      <c r="B83" s="15">
        <v>80</v>
      </c>
      <c r="C83" s="15">
        <v>80</v>
      </c>
      <c r="D83" s="15">
        <v>80</v>
      </c>
      <c r="E83" s="15">
        <v>80</v>
      </c>
      <c r="F83" s="15">
        <v>80</v>
      </c>
      <c r="G83" s="15">
        <v>80</v>
      </c>
      <c r="H83" s="15">
        <v>40</v>
      </c>
      <c r="I83" s="15">
        <v>40</v>
      </c>
      <c r="J83" s="15">
        <v>40</v>
      </c>
      <c r="K83" s="15">
        <v>40</v>
      </c>
      <c r="L83" s="15">
        <v>41</v>
      </c>
      <c r="M83" s="15">
        <v>41</v>
      </c>
      <c r="N83" s="15">
        <v>40</v>
      </c>
      <c r="O83" s="15">
        <v>40</v>
      </c>
      <c r="P83" s="15">
        <v>39</v>
      </c>
      <c r="Q83" s="15">
        <v>39</v>
      </c>
      <c r="R83" s="15">
        <v>40</v>
      </c>
      <c r="S83" s="15">
        <v>40</v>
      </c>
      <c r="T83" s="15">
        <v>41</v>
      </c>
      <c r="U83" s="15">
        <v>41</v>
      </c>
      <c r="V83" s="15">
        <v>39</v>
      </c>
      <c r="W83" s="15">
        <v>39</v>
      </c>
      <c r="X83" s="15">
        <v>21</v>
      </c>
      <c r="Y83" s="15">
        <v>21</v>
      </c>
      <c r="Z83" s="15">
        <v>19</v>
      </c>
      <c r="AA83" s="15">
        <v>19</v>
      </c>
      <c r="AB83" s="15">
        <v>20</v>
      </c>
      <c r="AC83" s="15">
        <v>20</v>
      </c>
      <c r="AD83" s="15">
        <v>20</v>
      </c>
      <c r="AE83" s="15">
        <v>20</v>
      </c>
      <c r="AF83" s="15">
        <v>52</v>
      </c>
      <c r="AG83" s="15">
        <v>52</v>
      </c>
      <c r="AH83" s="15">
        <v>52</v>
      </c>
      <c r="AI83" s="15">
        <v>52</v>
      </c>
      <c r="AJ83" s="15">
        <v>28</v>
      </c>
      <c r="AK83" s="15">
        <v>28</v>
      </c>
      <c r="AL83" s="15">
        <v>28</v>
      </c>
      <c r="AM83" s="15">
        <v>28</v>
      </c>
      <c r="AN83" s="15">
        <v>24</v>
      </c>
      <c r="AO83" s="15">
        <v>24</v>
      </c>
      <c r="AP83" s="15">
        <v>28</v>
      </c>
      <c r="AQ83" s="15">
        <v>28</v>
      </c>
      <c r="AR83" s="15">
        <v>16</v>
      </c>
      <c r="AS83" s="15">
        <v>16</v>
      </c>
      <c r="AT83" s="15">
        <v>12</v>
      </c>
      <c r="AU83" s="15">
        <v>12</v>
      </c>
      <c r="AV83" s="15">
        <v>22</v>
      </c>
      <c r="AW83" s="15">
        <v>22</v>
      </c>
      <c r="AX83" s="15">
        <v>19</v>
      </c>
      <c r="AY83" s="15">
        <v>19</v>
      </c>
      <c r="AZ83" s="15">
        <v>30</v>
      </c>
      <c r="BA83" s="15">
        <v>30</v>
      </c>
      <c r="BB83" s="15">
        <v>9</v>
      </c>
      <c r="BC83" s="15">
        <v>9</v>
      </c>
      <c r="BD83" s="15">
        <v>22</v>
      </c>
      <c r="BE83" s="15">
        <v>22</v>
      </c>
      <c r="BF83" s="15">
        <v>30</v>
      </c>
      <c r="BG83" s="15">
        <v>30</v>
      </c>
      <c r="BH83" s="15">
        <v>13</v>
      </c>
      <c r="BI83" s="15">
        <v>13</v>
      </c>
      <c r="BJ83" s="15">
        <v>15</v>
      </c>
      <c r="BK83" s="15">
        <v>15</v>
      </c>
      <c r="BL83" s="15">
        <v>9</v>
      </c>
      <c r="BM83" s="15">
        <v>9</v>
      </c>
      <c r="BN83" s="15">
        <v>15</v>
      </c>
      <c r="BO83" s="15">
        <v>15</v>
      </c>
      <c r="BP83" s="15">
        <v>19</v>
      </c>
      <c r="BQ83" s="15">
        <v>19</v>
      </c>
      <c r="BR83" s="15">
        <v>9</v>
      </c>
      <c r="BS83" s="15">
        <v>9</v>
      </c>
      <c r="BT83" s="15">
        <v>8</v>
      </c>
      <c r="BU83" s="15">
        <v>8</v>
      </c>
      <c r="BV83" s="15">
        <v>4</v>
      </c>
      <c r="BW83" s="15">
        <v>4</v>
      </c>
      <c r="BX83" s="15">
        <v>11</v>
      </c>
      <c r="BY83" s="15">
        <v>11</v>
      </c>
      <c r="BZ83" s="15">
        <v>5</v>
      </c>
      <c r="CA83" s="15">
        <v>5</v>
      </c>
      <c r="CB83" s="15">
        <v>26</v>
      </c>
      <c r="CC83" s="15">
        <v>26</v>
      </c>
      <c r="CD83" s="15">
        <v>28</v>
      </c>
      <c r="CE83" s="15">
        <v>28</v>
      </c>
      <c r="CF83" s="15">
        <v>26</v>
      </c>
      <c r="CG83" s="15">
        <v>26</v>
      </c>
      <c r="CH83" s="15">
        <v>15</v>
      </c>
      <c r="CI83" s="15">
        <v>15</v>
      </c>
      <c r="CJ83" s="15">
        <v>11</v>
      </c>
      <c r="CK83" s="15">
        <v>11</v>
      </c>
      <c r="CL83" s="15">
        <v>14</v>
      </c>
      <c r="CM83" s="15">
        <v>14</v>
      </c>
      <c r="CN83" s="15">
        <v>12</v>
      </c>
      <c r="CO83" s="15">
        <v>12</v>
      </c>
      <c r="CP83" s="15">
        <v>12</v>
      </c>
      <c r="CQ83" s="15">
        <v>12</v>
      </c>
      <c r="CR83" s="15">
        <v>16</v>
      </c>
      <c r="CS83" s="16">
        <v>16</v>
      </c>
    </row>
    <row r="84" spans="1:97" x14ac:dyDescent="0.2">
      <c r="A84" s="11">
        <v>217</v>
      </c>
      <c r="B84" s="12">
        <v>34</v>
      </c>
      <c r="C84" s="12">
        <v>46</v>
      </c>
      <c r="D84" s="12">
        <v>6</v>
      </c>
      <c r="E84" s="12">
        <v>71</v>
      </c>
      <c r="F84" s="12">
        <v>11</v>
      </c>
      <c r="G84" s="12">
        <v>66</v>
      </c>
      <c r="H84" s="12">
        <v>6</v>
      </c>
      <c r="I84" s="12">
        <v>33</v>
      </c>
      <c r="J84" s="12">
        <v>5</v>
      </c>
      <c r="K84" s="12">
        <v>33</v>
      </c>
      <c r="L84" s="12">
        <v>22</v>
      </c>
      <c r="M84" s="12">
        <v>19</v>
      </c>
      <c r="N84" s="12">
        <v>2</v>
      </c>
      <c r="O84" s="12">
        <v>36</v>
      </c>
      <c r="P84" s="12">
        <v>12</v>
      </c>
      <c r="Q84" s="12">
        <v>27</v>
      </c>
      <c r="R84" s="12">
        <v>4</v>
      </c>
      <c r="S84" s="12">
        <v>35</v>
      </c>
      <c r="T84" s="12">
        <v>7</v>
      </c>
      <c r="U84" s="12">
        <v>32</v>
      </c>
      <c r="V84" s="12">
        <v>4</v>
      </c>
      <c r="W84" s="12">
        <v>34</v>
      </c>
      <c r="X84" s="12">
        <v>2</v>
      </c>
      <c r="Y84" s="12">
        <v>17</v>
      </c>
      <c r="Z84" s="12">
        <v>3</v>
      </c>
      <c r="AA84" s="12">
        <v>16</v>
      </c>
      <c r="AB84" s="12">
        <v>5</v>
      </c>
      <c r="AC84" s="12">
        <v>15</v>
      </c>
      <c r="AD84" s="12">
        <v>1</v>
      </c>
      <c r="AE84" s="12">
        <v>18</v>
      </c>
      <c r="AF84" s="12">
        <v>17</v>
      </c>
      <c r="AG84" s="12">
        <v>20</v>
      </c>
      <c r="AH84" s="12">
        <v>4</v>
      </c>
      <c r="AI84" s="12">
        <v>32</v>
      </c>
      <c r="AJ84" s="12">
        <v>17</v>
      </c>
      <c r="AK84" s="12">
        <v>26</v>
      </c>
      <c r="AL84" s="12">
        <v>7</v>
      </c>
      <c r="AM84" s="12">
        <v>34</v>
      </c>
      <c r="AN84" s="12">
        <v>2</v>
      </c>
      <c r="AO84" s="12">
        <v>15</v>
      </c>
      <c r="AP84" s="12">
        <v>2</v>
      </c>
      <c r="AQ84" s="12">
        <v>17</v>
      </c>
      <c r="AR84" s="12">
        <v>4</v>
      </c>
      <c r="AS84" s="12">
        <v>18</v>
      </c>
      <c r="AT84" s="12">
        <v>3</v>
      </c>
      <c r="AU84" s="12">
        <v>16</v>
      </c>
      <c r="AV84" s="12">
        <v>11</v>
      </c>
      <c r="AW84" s="12">
        <v>8</v>
      </c>
      <c r="AX84" s="12">
        <v>11</v>
      </c>
      <c r="AY84" s="12">
        <v>11</v>
      </c>
      <c r="AZ84" s="12">
        <v>6</v>
      </c>
      <c r="BA84" s="12">
        <v>12</v>
      </c>
      <c r="BB84" s="12">
        <v>6</v>
      </c>
      <c r="BC84" s="12">
        <v>15</v>
      </c>
      <c r="BD84" s="12">
        <v>3</v>
      </c>
      <c r="BE84" s="12">
        <v>16</v>
      </c>
      <c r="BF84" s="12">
        <v>1</v>
      </c>
      <c r="BG84" s="12">
        <v>16</v>
      </c>
      <c r="BH84" s="12">
        <v>2</v>
      </c>
      <c r="BI84" s="12">
        <v>10</v>
      </c>
      <c r="BJ84" s="12">
        <v>0</v>
      </c>
      <c r="BK84" s="12">
        <v>7</v>
      </c>
      <c r="BL84" s="12">
        <v>1</v>
      </c>
      <c r="BM84" s="12">
        <v>6</v>
      </c>
      <c r="BN84" s="12">
        <v>1</v>
      </c>
      <c r="BO84" s="12">
        <v>9</v>
      </c>
      <c r="BP84" s="12">
        <v>4</v>
      </c>
      <c r="BQ84" s="12">
        <v>16</v>
      </c>
      <c r="BR84" s="12">
        <v>3</v>
      </c>
      <c r="BS84" s="12">
        <v>18</v>
      </c>
      <c r="BT84" s="12">
        <v>0</v>
      </c>
      <c r="BU84" s="12">
        <v>7</v>
      </c>
      <c r="BV84" s="12">
        <v>3</v>
      </c>
      <c r="BW84" s="12">
        <v>9</v>
      </c>
      <c r="BX84" s="12">
        <v>4</v>
      </c>
      <c r="BY84" s="12">
        <v>9</v>
      </c>
      <c r="BZ84" s="12">
        <v>0</v>
      </c>
      <c r="CA84" s="12">
        <v>9</v>
      </c>
      <c r="CB84" s="12">
        <v>4</v>
      </c>
      <c r="CC84" s="12">
        <v>22</v>
      </c>
      <c r="CD84" s="12">
        <v>3</v>
      </c>
      <c r="CE84" s="12">
        <v>24</v>
      </c>
      <c r="CF84" s="12">
        <v>4</v>
      </c>
      <c r="CG84" s="12">
        <v>20</v>
      </c>
      <c r="CH84" s="12">
        <v>2</v>
      </c>
      <c r="CI84" s="12">
        <v>11</v>
      </c>
      <c r="CJ84" s="12">
        <v>2</v>
      </c>
      <c r="CK84" s="12">
        <v>9</v>
      </c>
      <c r="CL84" s="12">
        <v>4</v>
      </c>
      <c r="CM84" s="12">
        <v>10</v>
      </c>
      <c r="CN84" s="12">
        <v>0</v>
      </c>
      <c r="CO84" s="12">
        <v>12</v>
      </c>
      <c r="CP84" s="12">
        <v>1</v>
      </c>
      <c r="CQ84" s="12">
        <v>11</v>
      </c>
      <c r="CR84" s="12">
        <v>2</v>
      </c>
      <c r="CS84" s="13">
        <v>13</v>
      </c>
    </row>
    <row r="85" spans="1:97" x14ac:dyDescent="0.2">
      <c r="A85" s="14">
        <v>217</v>
      </c>
      <c r="B85" s="15">
        <v>80</v>
      </c>
      <c r="C85" s="15">
        <v>80</v>
      </c>
      <c r="D85" s="15">
        <v>80</v>
      </c>
      <c r="E85" s="15">
        <v>80</v>
      </c>
      <c r="F85" s="15">
        <v>80</v>
      </c>
      <c r="G85" s="15">
        <v>80</v>
      </c>
      <c r="H85" s="15">
        <v>40</v>
      </c>
      <c r="I85" s="15">
        <v>40</v>
      </c>
      <c r="J85" s="15">
        <v>40</v>
      </c>
      <c r="K85" s="15">
        <v>40</v>
      </c>
      <c r="L85" s="15">
        <v>41</v>
      </c>
      <c r="M85" s="15">
        <v>41</v>
      </c>
      <c r="N85" s="15">
        <v>40</v>
      </c>
      <c r="O85" s="15">
        <v>40</v>
      </c>
      <c r="P85" s="15">
        <v>39</v>
      </c>
      <c r="Q85" s="15">
        <v>39</v>
      </c>
      <c r="R85" s="15">
        <v>40</v>
      </c>
      <c r="S85" s="15">
        <v>40</v>
      </c>
      <c r="T85" s="15">
        <v>41</v>
      </c>
      <c r="U85" s="15">
        <v>41</v>
      </c>
      <c r="V85" s="15">
        <v>39</v>
      </c>
      <c r="W85" s="15">
        <v>39</v>
      </c>
      <c r="X85" s="15">
        <v>21</v>
      </c>
      <c r="Y85" s="15">
        <v>21</v>
      </c>
      <c r="Z85" s="15">
        <v>19</v>
      </c>
      <c r="AA85" s="15">
        <v>19</v>
      </c>
      <c r="AB85" s="15">
        <v>20</v>
      </c>
      <c r="AC85" s="15">
        <v>20</v>
      </c>
      <c r="AD85" s="15">
        <v>20</v>
      </c>
      <c r="AE85" s="15">
        <v>20</v>
      </c>
      <c r="AF85" s="15">
        <v>37</v>
      </c>
      <c r="AG85" s="15">
        <v>37</v>
      </c>
      <c r="AH85" s="15">
        <v>37</v>
      </c>
      <c r="AI85" s="15">
        <v>37</v>
      </c>
      <c r="AJ85" s="15">
        <v>43</v>
      </c>
      <c r="AK85" s="15">
        <v>43</v>
      </c>
      <c r="AL85" s="15">
        <v>43</v>
      </c>
      <c r="AM85" s="15">
        <v>43</v>
      </c>
      <c r="AN85" s="15">
        <v>18</v>
      </c>
      <c r="AO85" s="15">
        <v>18</v>
      </c>
      <c r="AP85" s="15">
        <v>19</v>
      </c>
      <c r="AQ85" s="15">
        <v>19</v>
      </c>
      <c r="AR85" s="15">
        <v>22</v>
      </c>
      <c r="AS85" s="15">
        <v>22</v>
      </c>
      <c r="AT85" s="15">
        <v>21</v>
      </c>
      <c r="AU85" s="15">
        <v>21</v>
      </c>
      <c r="AV85" s="15">
        <v>19</v>
      </c>
      <c r="AW85" s="15">
        <v>19</v>
      </c>
      <c r="AX85" s="15">
        <v>22</v>
      </c>
      <c r="AY85" s="15">
        <v>22</v>
      </c>
      <c r="AZ85" s="15">
        <v>18</v>
      </c>
      <c r="BA85" s="15">
        <v>18</v>
      </c>
      <c r="BB85" s="15">
        <v>21</v>
      </c>
      <c r="BC85" s="15">
        <v>21</v>
      </c>
      <c r="BD85" s="15">
        <v>19</v>
      </c>
      <c r="BE85" s="15">
        <v>19</v>
      </c>
      <c r="BF85" s="15">
        <v>18</v>
      </c>
      <c r="BG85" s="15">
        <v>18</v>
      </c>
      <c r="BH85" s="15">
        <v>12</v>
      </c>
      <c r="BI85" s="15">
        <v>12</v>
      </c>
      <c r="BJ85" s="15">
        <v>7</v>
      </c>
      <c r="BK85" s="15">
        <v>7</v>
      </c>
      <c r="BL85" s="15">
        <v>7</v>
      </c>
      <c r="BM85" s="15">
        <v>7</v>
      </c>
      <c r="BN85" s="15">
        <v>11</v>
      </c>
      <c r="BO85" s="15">
        <v>11</v>
      </c>
      <c r="BP85" s="15">
        <v>22</v>
      </c>
      <c r="BQ85" s="15">
        <v>22</v>
      </c>
      <c r="BR85" s="15">
        <v>21</v>
      </c>
      <c r="BS85" s="15">
        <v>21</v>
      </c>
      <c r="BT85" s="15">
        <v>9</v>
      </c>
      <c r="BU85" s="15">
        <v>9</v>
      </c>
      <c r="BV85" s="15">
        <v>12</v>
      </c>
      <c r="BW85" s="15">
        <v>12</v>
      </c>
      <c r="BX85" s="15">
        <v>13</v>
      </c>
      <c r="BY85" s="15">
        <v>13</v>
      </c>
      <c r="BZ85" s="15">
        <v>9</v>
      </c>
      <c r="CA85" s="15">
        <v>9</v>
      </c>
      <c r="CB85" s="15">
        <v>26</v>
      </c>
      <c r="CC85" s="15">
        <v>26</v>
      </c>
      <c r="CD85" s="15">
        <v>28</v>
      </c>
      <c r="CE85" s="15">
        <v>28</v>
      </c>
      <c r="CF85" s="15">
        <v>26</v>
      </c>
      <c r="CG85" s="15">
        <v>26</v>
      </c>
      <c r="CH85" s="15">
        <v>15</v>
      </c>
      <c r="CI85" s="15">
        <v>15</v>
      </c>
      <c r="CJ85" s="15">
        <v>11</v>
      </c>
      <c r="CK85" s="15">
        <v>11</v>
      </c>
      <c r="CL85" s="15">
        <v>14</v>
      </c>
      <c r="CM85" s="15">
        <v>14</v>
      </c>
      <c r="CN85" s="15">
        <v>12</v>
      </c>
      <c r="CO85" s="15">
        <v>12</v>
      </c>
      <c r="CP85" s="15">
        <v>12</v>
      </c>
      <c r="CQ85" s="15">
        <v>12</v>
      </c>
      <c r="CR85" s="15">
        <v>16</v>
      </c>
      <c r="CS85" s="16">
        <v>16</v>
      </c>
    </row>
    <row r="86" spans="1:97" x14ac:dyDescent="0.2">
      <c r="A86" s="11">
        <v>218</v>
      </c>
      <c r="B86" s="12">
        <v>39</v>
      </c>
      <c r="C86" s="12">
        <v>39</v>
      </c>
      <c r="D86" s="12">
        <v>5</v>
      </c>
      <c r="E86" s="12">
        <v>73</v>
      </c>
      <c r="F86" s="12">
        <v>21</v>
      </c>
      <c r="G86" s="12">
        <v>57</v>
      </c>
      <c r="H86" s="12">
        <v>6</v>
      </c>
      <c r="I86" s="12">
        <v>33</v>
      </c>
      <c r="J86" s="12">
        <v>15</v>
      </c>
      <c r="K86" s="12">
        <v>24</v>
      </c>
      <c r="L86" s="12">
        <v>23</v>
      </c>
      <c r="M86" s="12">
        <v>17</v>
      </c>
      <c r="N86" s="12">
        <v>3</v>
      </c>
      <c r="O86" s="12">
        <v>35</v>
      </c>
      <c r="P86" s="12">
        <v>16</v>
      </c>
      <c r="Q86" s="12">
        <v>22</v>
      </c>
      <c r="R86" s="12">
        <v>2</v>
      </c>
      <c r="S86" s="12">
        <v>38</v>
      </c>
      <c r="T86" s="12">
        <v>12</v>
      </c>
      <c r="U86" s="12">
        <v>29</v>
      </c>
      <c r="V86" s="12">
        <v>9</v>
      </c>
      <c r="W86" s="12">
        <v>28</v>
      </c>
      <c r="X86" s="12">
        <v>8</v>
      </c>
      <c r="Y86" s="12">
        <v>13</v>
      </c>
      <c r="Z86" s="12">
        <v>7</v>
      </c>
      <c r="AA86" s="12">
        <v>11</v>
      </c>
      <c r="AB86" s="12">
        <v>4</v>
      </c>
      <c r="AC86" s="12">
        <v>16</v>
      </c>
      <c r="AD86" s="12">
        <v>2</v>
      </c>
      <c r="AE86" s="12">
        <v>17</v>
      </c>
      <c r="AF86" s="12">
        <v>18</v>
      </c>
      <c r="AG86" s="12">
        <v>19</v>
      </c>
      <c r="AH86" s="12">
        <v>10</v>
      </c>
      <c r="AI86" s="12">
        <v>27</v>
      </c>
      <c r="AJ86" s="12">
        <v>21</v>
      </c>
      <c r="AK86" s="12">
        <v>20</v>
      </c>
      <c r="AL86" s="12">
        <v>11</v>
      </c>
      <c r="AM86" s="12">
        <v>30</v>
      </c>
      <c r="AN86" s="12">
        <v>3</v>
      </c>
      <c r="AO86" s="12">
        <v>13</v>
      </c>
      <c r="AP86" s="12">
        <v>7</v>
      </c>
      <c r="AQ86" s="12">
        <v>14</v>
      </c>
      <c r="AR86" s="12">
        <v>3</v>
      </c>
      <c r="AS86" s="12">
        <v>20</v>
      </c>
      <c r="AT86" s="12">
        <v>8</v>
      </c>
      <c r="AU86" s="12">
        <v>10</v>
      </c>
      <c r="AV86" s="12">
        <v>10</v>
      </c>
      <c r="AW86" s="12">
        <v>9</v>
      </c>
      <c r="AX86" s="12">
        <v>13</v>
      </c>
      <c r="AY86" s="12">
        <v>8</v>
      </c>
      <c r="AZ86" s="12">
        <v>8</v>
      </c>
      <c r="BA86" s="12">
        <v>10</v>
      </c>
      <c r="BB86" s="12">
        <v>8</v>
      </c>
      <c r="BC86" s="12">
        <v>12</v>
      </c>
      <c r="BD86" s="12">
        <v>6</v>
      </c>
      <c r="BE86" s="12">
        <v>13</v>
      </c>
      <c r="BF86" s="12">
        <v>4</v>
      </c>
      <c r="BG86" s="12">
        <v>14</v>
      </c>
      <c r="BH86" s="12">
        <v>5</v>
      </c>
      <c r="BI86" s="12">
        <v>7</v>
      </c>
      <c r="BJ86" s="12">
        <v>2</v>
      </c>
      <c r="BK86" s="12">
        <v>7</v>
      </c>
      <c r="BL86" s="12">
        <v>1</v>
      </c>
      <c r="BM86" s="12">
        <v>6</v>
      </c>
      <c r="BN86" s="12">
        <v>2</v>
      </c>
      <c r="BO86" s="12">
        <v>7</v>
      </c>
      <c r="BP86" s="12">
        <v>6</v>
      </c>
      <c r="BQ86" s="12">
        <v>16</v>
      </c>
      <c r="BR86" s="12">
        <v>5</v>
      </c>
      <c r="BS86" s="12">
        <v>14</v>
      </c>
      <c r="BT86" s="12">
        <v>3</v>
      </c>
      <c r="BU86" s="12">
        <v>6</v>
      </c>
      <c r="BV86" s="12">
        <v>5</v>
      </c>
      <c r="BW86" s="12">
        <v>4</v>
      </c>
      <c r="BX86" s="12">
        <v>3</v>
      </c>
      <c r="BY86" s="12">
        <v>10</v>
      </c>
      <c r="BZ86" s="12">
        <v>0</v>
      </c>
      <c r="CA86" s="12">
        <v>10</v>
      </c>
      <c r="CB86" s="12">
        <v>5</v>
      </c>
      <c r="CC86" s="12">
        <v>20</v>
      </c>
      <c r="CD86" s="12">
        <v>7</v>
      </c>
      <c r="CE86" s="12">
        <v>21</v>
      </c>
      <c r="CF86" s="12">
        <v>9</v>
      </c>
      <c r="CG86" s="12">
        <v>16</v>
      </c>
      <c r="CH86" s="12">
        <v>5</v>
      </c>
      <c r="CI86" s="12">
        <v>10</v>
      </c>
      <c r="CJ86" s="12">
        <v>4</v>
      </c>
      <c r="CK86" s="12">
        <v>6</v>
      </c>
      <c r="CL86" s="12">
        <v>4</v>
      </c>
      <c r="CM86" s="12">
        <v>10</v>
      </c>
      <c r="CN86" s="12">
        <v>1</v>
      </c>
      <c r="CO86" s="12">
        <v>10</v>
      </c>
      <c r="CP86" s="12">
        <v>3</v>
      </c>
      <c r="CQ86" s="12">
        <v>9</v>
      </c>
      <c r="CR86" s="12">
        <v>4</v>
      </c>
      <c r="CS86" s="13">
        <v>12</v>
      </c>
    </row>
    <row r="87" spans="1:97" x14ac:dyDescent="0.2">
      <c r="A87" s="14">
        <v>218</v>
      </c>
      <c r="B87" s="15">
        <v>80</v>
      </c>
      <c r="C87" s="15">
        <v>80</v>
      </c>
      <c r="D87" s="15">
        <v>80</v>
      </c>
      <c r="E87" s="15">
        <v>80</v>
      </c>
      <c r="F87" s="15">
        <v>80</v>
      </c>
      <c r="G87" s="15">
        <v>80</v>
      </c>
      <c r="H87" s="15">
        <v>40</v>
      </c>
      <c r="I87" s="15">
        <v>40</v>
      </c>
      <c r="J87" s="15">
        <v>40</v>
      </c>
      <c r="K87" s="15">
        <v>40</v>
      </c>
      <c r="L87" s="15">
        <v>41</v>
      </c>
      <c r="M87" s="15">
        <v>41</v>
      </c>
      <c r="N87" s="15">
        <v>40</v>
      </c>
      <c r="O87" s="15">
        <v>40</v>
      </c>
      <c r="P87" s="15">
        <v>39</v>
      </c>
      <c r="Q87" s="15">
        <v>39</v>
      </c>
      <c r="R87" s="15">
        <v>40</v>
      </c>
      <c r="S87" s="15">
        <v>40</v>
      </c>
      <c r="T87" s="15">
        <v>41</v>
      </c>
      <c r="U87" s="15">
        <v>41</v>
      </c>
      <c r="V87" s="15">
        <v>39</v>
      </c>
      <c r="W87" s="15">
        <v>39</v>
      </c>
      <c r="X87" s="15">
        <v>21</v>
      </c>
      <c r="Y87" s="15">
        <v>21</v>
      </c>
      <c r="Z87" s="15">
        <v>19</v>
      </c>
      <c r="AA87" s="15">
        <v>19</v>
      </c>
      <c r="AB87" s="15">
        <v>20</v>
      </c>
      <c r="AC87" s="15">
        <v>20</v>
      </c>
      <c r="AD87" s="15">
        <v>20</v>
      </c>
      <c r="AE87" s="15">
        <v>20</v>
      </c>
      <c r="AF87" s="15">
        <v>37</v>
      </c>
      <c r="AG87" s="15">
        <v>37</v>
      </c>
      <c r="AH87" s="15">
        <v>37</v>
      </c>
      <c r="AI87" s="15">
        <v>37</v>
      </c>
      <c r="AJ87" s="15">
        <v>43</v>
      </c>
      <c r="AK87" s="15">
        <v>43</v>
      </c>
      <c r="AL87" s="15">
        <v>43</v>
      </c>
      <c r="AM87" s="15">
        <v>43</v>
      </c>
      <c r="AN87" s="15">
        <v>16</v>
      </c>
      <c r="AO87" s="15">
        <v>16</v>
      </c>
      <c r="AP87" s="15">
        <v>21</v>
      </c>
      <c r="AQ87" s="15">
        <v>21</v>
      </c>
      <c r="AR87" s="15">
        <v>24</v>
      </c>
      <c r="AS87" s="15">
        <v>24</v>
      </c>
      <c r="AT87" s="15">
        <v>19</v>
      </c>
      <c r="AU87" s="15">
        <v>19</v>
      </c>
      <c r="AV87" s="15">
        <v>19</v>
      </c>
      <c r="AW87" s="15">
        <v>19</v>
      </c>
      <c r="AX87" s="15">
        <v>22</v>
      </c>
      <c r="AY87" s="15">
        <v>22</v>
      </c>
      <c r="AZ87" s="15">
        <v>18</v>
      </c>
      <c r="BA87" s="15">
        <v>18</v>
      </c>
      <c r="BB87" s="15">
        <v>21</v>
      </c>
      <c r="BC87" s="15">
        <v>21</v>
      </c>
      <c r="BD87" s="15">
        <v>19</v>
      </c>
      <c r="BE87" s="15">
        <v>19</v>
      </c>
      <c r="BF87" s="15">
        <v>18</v>
      </c>
      <c r="BG87" s="15">
        <v>18</v>
      </c>
      <c r="BH87" s="15">
        <v>12</v>
      </c>
      <c r="BI87" s="15">
        <v>12</v>
      </c>
      <c r="BJ87" s="15">
        <v>9</v>
      </c>
      <c r="BK87" s="15">
        <v>9</v>
      </c>
      <c r="BL87" s="15">
        <v>7</v>
      </c>
      <c r="BM87" s="15">
        <v>7</v>
      </c>
      <c r="BN87" s="15">
        <v>9</v>
      </c>
      <c r="BO87" s="15">
        <v>9</v>
      </c>
      <c r="BP87" s="15">
        <v>22</v>
      </c>
      <c r="BQ87" s="15">
        <v>22</v>
      </c>
      <c r="BR87" s="15">
        <v>21</v>
      </c>
      <c r="BS87" s="15">
        <v>21</v>
      </c>
      <c r="BT87" s="15">
        <v>9</v>
      </c>
      <c r="BU87" s="15">
        <v>9</v>
      </c>
      <c r="BV87" s="15">
        <v>10</v>
      </c>
      <c r="BW87" s="15">
        <v>10</v>
      </c>
      <c r="BX87" s="15">
        <v>13</v>
      </c>
      <c r="BY87" s="15">
        <v>13</v>
      </c>
      <c r="BZ87" s="15">
        <v>11</v>
      </c>
      <c r="CA87" s="15">
        <v>11</v>
      </c>
      <c r="CB87" s="15">
        <v>26</v>
      </c>
      <c r="CC87" s="15">
        <v>26</v>
      </c>
      <c r="CD87" s="15">
        <v>28</v>
      </c>
      <c r="CE87" s="15">
        <v>28</v>
      </c>
      <c r="CF87" s="15">
        <v>26</v>
      </c>
      <c r="CG87" s="15">
        <v>26</v>
      </c>
      <c r="CH87" s="15">
        <v>15</v>
      </c>
      <c r="CI87" s="15">
        <v>15</v>
      </c>
      <c r="CJ87" s="15">
        <v>11</v>
      </c>
      <c r="CK87" s="15">
        <v>11</v>
      </c>
      <c r="CL87" s="15">
        <v>14</v>
      </c>
      <c r="CM87" s="15">
        <v>14</v>
      </c>
      <c r="CN87" s="15">
        <v>12</v>
      </c>
      <c r="CO87" s="15">
        <v>12</v>
      </c>
      <c r="CP87" s="15">
        <v>12</v>
      </c>
      <c r="CQ87" s="15">
        <v>12</v>
      </c>
      <c r="CR87" s="15">
        <v>16</v>
      </c>
      <c r="CS87" s="16">
        <v>16</v>
      </c>
    </row>
    <row r="88" spans="1:97" x14ac:dyDescent="0.2">
      <c r="A88" s="11">
        <v>219</v>
      </c>
      <c r="B88" s="12">
        <v>38</v>
      </c>
      <c r="C88" s="12">
        <v>41</v>
      </c>
      <c r="D88" s="12">
        <v>3</v>
      </c>
      <c r="E88" s="12">
        <v>75</v>
      </c>
      <c r="F88" s="12">
        <v>10</v>
      </c>
      <c r="G88" s="12">
        <v>64</v>
      </c>
      <c r="H88" s="12">
        <v>4</v>
      </c>
      <c r="I88" s="12">
        <v>32</v>
      </c>
      <c r="J88" s="12">
        <v>6</v>
      </c>
      <c r="K88" s="12">
        <v>32</v>
      </c>
      <c r="L88" s="12">
        <v>21</v>
      </c>
      <c r="M88" s="12">
        <v>19</v>
      </c>
      <c r="N88" s="12">
        <v>1</v>
      </c>
      <c r="O88" s="12">
        <v>37</v>
      </c>
      <c r="P88" s="12">
        <v>17</v>
      </c>
      <c r="Q88" s="12">
        <v>22</v>
      </c>
      <c r="R88" s="12">
        <v>2</v>
      </c>
      <c r="S88" s="12">
        <v>38</v>
      </c>
      <c r="T88" s="12">
        <v>4</v>
      </c>
      <c r="U88" s="12">
        <v>33</v>
      </c>
      <c r="V88" s="12">
        <v>6</v>
      </c>
      <c r="W88" s="12">
        <v>31</v>
      </c>
      <c r="X88" s="12">
        <v>3</v>
      </c>
      <c r="Y88" s="12">
        <v>17</v>
      </c>
      <c r="Z88" s="12">
        <v>3</v>
      </c>
      <c r="AA88" s="12">
        <v>15</v>
      </c>
      <c r="AB88" s="12">
        <v>1</v>
      </c>
      <c r="AC88" s="12">
        <v>16</v>
      </c>
      <c r="AD88" s="12">
        <v>3</v>
      </c>
      <c r="AE88" s="12">
        <v>16</v>
      </c>
      <c r="AF88" s="12">
        <v>19</v>
      </c>
      <c r="AG88" s="12">
        <v>25</v>
      </c>
      <c r="AH88" s="12">
        <v>5</v>
      </c>
      <c r="AI88" s="12">
        <v>35</v>
      </c>
      <c r="AJ88" s="12">
        <v>19</v>
      </c>
      <c r="AK88" s="12">
        <v>16</v>
      </c>
      <c r="AL88" s="12">
        <v>5</v>
      </c>
      <c r="AM88" s="12">
        <v>29</v>
      </c>
      <c r="AN88" s="12">
        <v>1</v>
      </c>
      <c r="AO88" s="12">
        <v>19</v>
      </c>
      <c r="AP88" s="12">
        <v>4</v>
      </c>
      <c r="AQ88" s="12">
        <v>16</v>
      </c>
      <c r="AR88" s="12">
        <v>3</v>
      </c>
      <c r="AS88" s="12">
        <v>13</v>
      </c>
      <c r="AT88" s="12">
        <v>2</v>
      </c>
      <c r="AU88" s="12">
        <v>16</v>
      </c>
      <c r="AV88" s="12">
        <v>9</v>
      </c>
      <c r="AW88" s="12">
        <v>10</v>
      </c>
      <c r="AX88" s="12">
        <v>12</v>
      </c>
      <c r="AY88" s="12">
        <v>9</v>
      </c>
      <c r="AZ88" s="12">
        <v>10</v>
      </c>
      <c r="BA88" s="12">
        <v>15</v>
      </c>
      <c r="BB88" s="12">
        <v>7</v>
      </c>
      <c r="BC88" s="12">
        <v>7</v>
      </c>
      <c r="BD88" s="12">
        <v>2</v>
      </c>
      <c r="BE88" s="12">
        <v>15</v>
      </c>
      <c r="BF88" s="12">
        <v>3</v>
      </c>
      <c r="BG88" s="12">
        <v>20</v>
      </c>
      <c r="BH88" s="12">
        <v>2</v>
      </c>
      <c r="BI88" s="12">
        <v>6</v>
      </c>
      <c r="BJ88" s="12">
        <v>2</v>
      </c>
      <c r="BK88" s="12">
        <v>10</v>
      </c>
      <c r="BL88" s="12">
        <v>0</v>
      </c>
      <c r="BM88" s="12">
        <v>9</v>
      </c>
      <c r="BN88" s="12">
        <v>1</v>
      </c>
      <c r="BO88" s="12">
        <v>10</v>
      </c>
      <c r="BP88" s="12">
        <v>2</v>
      </c>
      <c r="BQ88" s="12">
        <v>18</v>
      </c>
      <c r="BR88" s="12">
        <v>3</v>
      </c>
      <c r="BS88" s="12">
        <v>11</v>
      </c>
      <c r="BT88" s="12">
        <v>1</v>
      </c>
      <c r="BU88" s="12">
        <v>11</v>
      </c>
      <c r="BV88" s="12">
        <v>1</v>
      </c>
      <c r="BW88" s="12">
        <v>5</v>
      </c>
      <c r="BX88" s="12">
        <v>1</v>
      </c>
      <c r="BY88" s="12">
        <v>7</v>
      </c>
      <c r="BZ88" s="12">
        <v>2</v>
      </c>
      <c r="CA88" s="12">
        <v>6</v>
      </c>
      <c r="CB88" s="12">
        <v>4</v>
      </c>
      <c r="CC88" s="12">
        <v>19</v>
      </c>
      <c r="CD88" s="12">
        <v>2</v>
      </c>
      <c r="CE88" s="12">
        <v>25</v>
      </c>
      <c r="CF88" s="12">
        <v>4</v>
      </c>
      <c r="CG88" s="12">
        <v>20</v>
      </c>
      <c r="CH88" s="12">
        <v>3</v>
      </c>
      <c r="CI88" s="12">
        <v>11</v>
      </c>
      <c r="CJ88" s="12">
        <v>1</v>
      </c>
      <c r="CK88" s="12">
        <v>9</v>
      </c>
      <c r="CL88" s="12">
        <v>1</v>
      </c>
      <c r="CM88" s="12">
        <v>11</v>
      </c>
      <c r="CN88" s="12">
        <v>3</v>
      </c>
      <c r="CO88" s="12">
        <v>8</v>
      </c>
      <c r="CP88" s="12">
        <v>0</v>
      </c>
      <c r="CQ88" s="12">
        <v>11</v>
      </c>
      <c r="CR88" s="12">
        <v>2</v>
      </c>
      <c r="CS88" s="13">
        <v>14</v>
      </c>
    </row>
    <row r="89" spans="1:97" x14ac:dyDescent="0.2">
      <c r="A89" s="14">
        <v>219</v>
      </c>
      <c r="B89" s="15">
        <v>80</v>
      </c>
      <c r="C89" s="15">
        <v>80</v>
      </c>
      <c r="D89" s="15">
        <v>80</v>
      </c>
      <c r="E89" s="15">
        <v>80</v>
      </c>
      <c r="F89" s="15">
        <v>80</v>
      </c>
      <c r="G89" s="15">
        <v>80</v>
      </c>
      <c r="H89" s="15">
        <v>40</v>
      </c>
      <c r="I89" s="15">
        <v>40</v>
      </c>
      <c r="J89" s="15">
        <v>40</v>
      </c>
      <c r="K89" s="15">
        <v>40</v>
      </c>
      <c r="L89" s="15">
        <v>41</v>
      </c>
      <c r="M89" s="15">
        <v>41</v>
      </c>
      <c r="N89" s="15">
        <v>40</v>
      </c>
      <c r="O89" s="15">
        <v>40</v>
      </c>
      <c r="P89" s="15">
        <v>39</v>
      </c>
      <c r="Q89" s="15">
        <v>39</v>
      </c>
      <c r="R89" s="15">
        <v>40</v>
      </c>
      <c r="S89" s="15">
        <v>40</v>
      </c>
      <c r="T89" s="15">
        <v>41</v>
      </c>
      <c r="U89" s="15">
        <v>41</v>
      </c>
      <c r="V89" s="15">
        <v>39</v>
      </c>
      <c r="W89" s="15">
        <v>39</v>
      </c>
      <c r="X89" s="15">
        <v>21</v>
      </c>
      <c r="Y89" s="15">
        <v>21</v>
      </c>
      <c r="Z89" s="15">
        <v>19</v>
      </c>
      <c r="AA89" s="15">
        <v>19</v>
      </c>
      <c r="AB89" s="15">
        <v>20</v>
      </c>
      <c r="AC89" s="15">
        <v>20</v>
      </c>
      <c r="AD89" s="15">
        <v>20</v>
      </c>
      <c r="AE89" s="15">
        <v>20</v>
      </c>
      <c r="AF89" s="15">
        <v>44</v>
      </c>
      <c r="AG89" s="15">
        <v>44</v>
      </c>
      <c r="AH89" s="15">
        <v>44</v>
      </c>
      <c r="AI89" s="15">
        <v>44</v>
      </c>
      <c r="AJ89" s="15">
        <v>36</v>
      </c>
      <c r="AK89" s="15">
        <v>36</v>
      </c>
      <c r="AL89" s="15">
        <v>36</v>
      </c>
      <c r="AM89" s="15">
        <v>36</v>
      </c>
      <c r="AN89" s="15">
        <v>22</v>
      </c>
      <c r="AO89" s="15">
        <v>22</v>
      </c>
      <c r="AP89" s="15">
        <v>22</v>
      </c>
      <c r="AQ89" s="15">
        <v>22</v>
      </c>
      <c r="AR89" s="15">
        <v>18</v>
      </c>
      <c r="AS89" s="15">
        <v>18</v>
      </c>
      <c r="AT89" s="15">
        <v>18</v>
      </c>
      <c r="AU89" s="15">
        <v>18</v>
      </c>
      <c r="AV89" s="15">
        <v>19</v>
      </c>
      <c r="AW89" s="15">
        <v>19</v>
      </c>
      <c r="AX89" s="15">
        <v>22</v>
      </c>
      <c r="AY89" s="15">
        <v>22</v>
      </c>
      <c r="AZ89" s="15">
        <v>25</v>
      </c>
      <c r="BA89" s="15">
        <v>25</v>
      </c>
      <c r="BB89" s="15">
        <v>14</v>
      </c>
      <c r="BC89" s="15">
        <v>14</v>
      </c>
      <c r="BD89" s="15">
        <v>19</v>
      </c>
      <c r="BE89" s="15">
        <v>19</v>
      </c>
      <c r="BF89" s="15">
        <v>25</v>
      </c>
      <c r="BG89" s="15">
        <v>25</v>
      </c>
      <c r="BH89" s="15">
        <v>9</v>
      </c>
      <c r="BI89" s="15">
        <v>9</v>
      </c>
      <c r="BJ89" s="15">
        <v>13</v>
      </c>
      <c r="BK89" s="15">
        <v>13</v>
      </c>
      <c r="BL89" s="15">
        <v>10</v>
      </c>
      <c r="BM89" s="15">
        <v>10</v>
      </c>
      <c r="BN89" s="15">
        <v>12</v>
      </c>
      <c r="BO89" s="15">
        <v>12</v>
      </c>
      <c r="BP89" s="15">
        <v>22</v>
      </c>
      <c r="BQ89" s="15">
        <v>22</v>
      </c>
      <c r="BR89" s="15">
        <v>14</v>
      </c>
      <c r="BS89" s="15">
        <v>14</v>
      </c>
      <c r="BT89" s="15">
        <v>12</v>
      </c>
      <c r="BU89" s="15">
        <v>12</v>
      </c>
      <c r="BV89" s="15">
        <v>6</v>
      </c>
      <c r="BW89" s="15">
        <v>6</v>
      </c>
      <c r="BX89" s="15">
        <v>10</v>
      </c>
      <c r="BY89" s="15">
        <v>10</v>
      </c>
      <c r="BZ89" s="15">
        <v>8</v>
      </c>
      <c r="CA89" s="15">
        <v>8</v>
      </c>
      <c r="CB89" s="15">
        <v>26</v>
      </c>
      <c r="CC89" s="15">
        <v>26</v>
      </c>
      <c r="CD89" s="15">
        <v>28</v>
      </c>
      <c r="CE89" s="15">
        <v>28</v>
      </c>
      <c r="CF89" s="15">
        <v>26</v>
      </c>
      <c r="CG89" s="15">
        <v>26</v>
      </c>
      <c r="CH89" s="15">
        <v>15</v>
      </c>
      <c r="CI89" s="15">
        <v>15</v>
      </c>
      <c r="CJ89" s="15">
        <v>11</v>
      </c>
      <c r="CK89" s="15">
        <v>11</v>
      </c>
      <c r="CL89" s="15">
        <v>14</v>
      </c>
      <c r="CM89" s="15">
        <v>14</v>
      </c>
      <c r="CN89" s="15">
        <v>12</v>
      </c>
      <c r="CO89" s="15">
        <v>12</v>
      </c>
      <c r="CP89" s="15">
        <v>12</v>
      </c>
      <c r="CQ89" s="15">
        <v>12</v>
      </c>
      <c r="CR89" s="15">
        <v>16</v>
      </c>
      <c r="CS89" s="16">
        <v>16</v>
      </c>
    </row>
    <row r="90" spans="1:97" x14ac:dyDescent="0.2">
      <c r="A90" s="11">
        <v>220</v>
      </c>
      <c r="B90" s="12">
        <v>42</v>
      </c>
      <c r="C90" s="12">
        <v>36</v>
      </c>
      <c r="D90" s="12">
        <v>9</v>
      </c>
      <c r="E90" s="12">
        <v>68</v>
      </c>
      <c r="F90" s="12">
        <v>29</v>
      </c>
      <c r="G90" s="12">
        <v>49</v>
      </c>
      <c r="H90" s="12">
        <v>10</v>
      </c>
      <c r="I90" s="12">
        <v>29</v>
      </c>
      <c r="J90" s="12">
        <v>19</v>
      </c>
      <c r="K90" s="12">
        <v>20</v>
      </c>
      <c r="L90" s="12">
        <v>24</v>
      </c>
      <c r="M90" s="12">
        <v>15</v>
      </c>
      <c r="N90" s="12">
        <v>6</v>
      </c>
      <c r="O90" s="12">
        <v>31</v>
      </c>
      <c r="P90" s="12">
        <v>18</v>
      </c>
      <c r="Q90" s="12">
        <v>21</v>
      </c>
      <c r="R90" s="12">
        <v>3</v>
      </c>
      <c r="S90" s="12">
        <v>37</v>
      </c>
      <c r="T90" s="12">
        <v>16</v>
      </c>
      <c r="U90" s="12">
        <v>24</v>
      </c>
      <c r="V90" s="12">
        <v>13</v>
      </c>
      <c r="W90" s="12">
        <v>25</v>
      </c>
      <c r="X90" s="12">
        <v>13</v>
      </c>
      <c r="Y90" s="12">
        <v>8</v>
      </c>
      <c r="Z90" s="12">
        <v>6</v>
      </c>
      <c r="AA90" s="12">
        <v>12</v>
      </c>
      <c r="AB90" s="12">
        <v>3</v>
      </c>
      <c r="AC90" s="12">
        <v>16</v>
      </c>
      <c r="AD90" s="12">
        <v>7</v>
      </c>
      <c r="AE90" s="12">
        <v>13</v>
      </c>
      <c r="AF90" s="12">
        <v>21</v>
      </c>
      <c r="AG90" s="12">
        <v>15</v>
      </c>
      <c r="AH90" s="12">
        <v>11</v>
      </c>
      <c r="AI90" s="12">
        <v>25</v>
      </c>
      <c r="AJ90" s="12">
        <v>21</v>
      </c>
      <c r="AK90" s="12">
        <v>21</v>
      </c>
      <c r="AL90" s="12">
        <v>18</v>
      </c>
      <c r="AM90" s="12">
        <v>24</v>
      </c>
      <c r="AN90" s="12">
        <v>5</v>
      </c>
      <c r="AO90" s="12">
        <v>16</v>
      </c>
      <c r="AP90" s="12">
        <v>6</v>
      </c>
      <c r="AQ90" s="12">
        <v>9</v>
      </c>
      <c r="AR90" s="12">
        <v>5</v>
      </c>
      <c r="AS90" s="12">
        <v>13</v>
      </c>
      <c r="AT90" s="12">
        <v>13</v>
      </c>
      <c r="AU90" s="12">
        <v>11</v>
      </c>
      <c r="AV90" s="12">
        <v>11</v>
      </c>
      <c r="AW90" s="12">
        <v>3</v>
      </c>
      <c r="AX90" s="12">
        <v>13</v>
      </c>
      <c r="AY90" s="12">
        <v>12</v>
      </c>
      <c r="AZ90" s="12">
        <v>10</v>
      </c>
      <c r="BA90" s="12">
        <v>12</v>
      </c>
      <c r="BB90" s="12">
        <v>8</v>
      </c>
      <c r="BC90" s="12">
        <v>9</v>
      </c>
      <c r="BD90" s="12">
        <v>4</v>
      </c>
      <c r="BE90" s="12">
        <v>10</v>
      </c>
      <c r="BF90" s="12">
        <v>7</v>
      </c>
      <c r="BG90" s="12">
        <v>15</v>
      </c>
      <c r="BH90" s="12">
        <v>2</v>
      </c>
      <c r="BI90" s="12">
        <v>3</v>
      </c>
      <c r="BJ90" s="12">
        <v>4</v>
      </c>
      <c r="BK90" s="12">
        <v>6</v>
      </c>
      <c r="BL90" s="12">
        <v>2</v>
      </c>
      <c r="BM90" s="12">
        <v>7</v>
      </c>
      <c r="BN90" s="12">
        <v>3</v>
      </c>
      <c r="BO90" s="12">
        <v>9</v>
      </c>
      <c r="BP90" s="12">
        <v>12</v>
      </c>
      <c r="BQ90" s="12">
        <v>14</v>
      </c>
      <c r="BR90" s="12">
        <v>6</v>
      </c>
      <c r="BS90" s="12">
        <v>10</v>
      </c>
      <c r="BT90" s="12">
        <v>11</v>
      </c>
      <c r="BU90" s="12">
        <v>5</v>
      </c>
      <c r="BV90" s="12">
        <v>2</v>
      </c>
      <c r="BW90" s="12">
        <v>6</v>
      </c>
      <c r="BX90" s="12">
        <v>1</v>
      </c>
      <c r="BY90" s="12">
        <v>9</v>
      </c>
      <c r="BZ90" s="12">
        <v>4</v>
      </c>
      <c r="CA90" s="12">
        <v>4</v>
      </c>
      <c r="CB90" s="12">
        <v>5</v>
      </c>
      <c r="CC90" s="12">
        <v>20</v>
      </c>
      <c r="CD90" s="12">
        <v>11</v>
      </c>
      <c r="CE90" s="12">
        <v>17</v>
      </c>
      <c r="CF90" s="12">
        <v>13</v>
      </c>
      <c r="CG90" s="12">
        <v>12</v>
      </c>
      <c r="CH90" s="12">
        <v>9</v>
      </c>
      <c r="CI90" s="12">
        <v>6</v>
      </c>
      <c r="CJ90" s="12">
        <v>4</v>
      </c>
      <c r="CK90" s="12">
        <v>6</v>
      </c>
      <c r="CL90" s="12">
        <v>2</v>
      </c>
      <c r="CM90" s="12">
        <v>11</v>
      </c>
      <c r="CN90" s="12">
        <v>3</v>
      </c>
      <c r="CO90" s="12">
        <v>9</v>
      </c>
      <c r="CP90" s="12">
        <v>5</v>
      </c>
      <c r="CQ90" s="12">
        <v>7</v>
      </c>
      <c r="CR90" s="12">
        <v>6</v>
      </c>
      <c r="CS90" s="13">
        <v>10</v>
      </c>
    </row>
    <row r="91" spans="1:97" x14ac:dyDescent="0.2">
      <c r="A91" s="14">
        <v>220</v>
      </c>
      <c r="B91" s="15">
        <v>80</v>
      </c>
      <c r="C91" s="15">
        <v>80</v>
      </c>
      <c r="D91" s="15">
        <v>80</v>
      </c>
      <c r="E91" s="15">
        <v>80</v>
      </c>
      <c r="F91" s="15">
        <v>80</v>
      </c>
      <c r="G91" s="15">
        <v>80</v>
      </c>
      <c r="H91" s="15">
        <v>40</v>
      </c>
      <c r="I91" s="15">
        <v>40</v>
      </c>
      <c r="J91" s="15">
        <v>40</v>
      </c>
      <c r="K91" s="15">
        <v>40</v>
      </c>
      <c r="L91" s="15">
        <v>41</v>
      </c>
      <c r="M91" s="15">
        <v>41</v>
      </c>
      <c r="N91" s="15">
        <v>40</v>
      </c>
      <c r="O91" s="15">
        <v>40</v>
      </c>
      <c r="P91" s="15">
        <v>39</v>
      </c>
      <c r="Q91" s="15">
        <v>39</v>
      </c>
      <c r="R91" s="15">
        <v>40</v>
      </c>
      <c r="S91" s="15">
        <v>40</v>
      </c>
      <c r="T91" s="15">
        <v>41</v>
      </c>
      <c r="U91" s="15">
        <v>41</v>
      </c>
      <c r="V91" s="15">
        <v>39</v>
      </c>
      <c r="W91" s="15">
        <v>39</v>
      </c>
      <c r="X91" s="15">
        <v>21</v>
      </c>
      <c r="Y91" s="15">
        <v>21</v>
      </c>
      <c r="Z91" s="15">
        <v>19</v>
      </c>
      <c r="AA91" s="15">
        <v>19</v>
      </c>
      <c r="AB91" s="15">
        <v>20</v>
      </c>
      <c r="AC91" s="15">
        <v>20</v>
      </c>
      <c r="AD91" s="15">
        <v>20</v>
      </c>
      <c r="AE91" s="15">
        <v>20</v>
      </c>
      <c r="AF91" s="15">
        <v>36</v>
      </c>
      <c r="AG91" s="15">
        <v>36</v>
      </c>
      <c r="AH91" s="15">
        <v>36</v>
      </c>
      <c r="AI91" s="15">
        <v>36</v>
      </c>
      <c r="AJ91" s="15">
        <v>44</v>
      </c>
      <c r="AK91" s="15">
        <v>44</v>
      </c>
      <c r="AL91" s="15">
        <v>44</v>
      </c>
      <c r="AM91" s="15">
        <v>44</v>
      </c>
      <c r="AN91" s="15">
        <v>21</v>
      </c>
      <c r="AO91" s="15">
        <v>21</v>
      </c>
      <c r="AP91" s="15">
        <v>15</v>
      </c>
      <c r="AQ91" s="15">
        <v>15</v>
      </c>
      <c r="AR91" s="15">
        <v>19</v>
      </c>
      <c r="AS91" s="15">
        <v>19</v>
      </c>
      <c r="AT91" s="15">
        <v>25</v>
      </c>
      <c r="AU91" s="15">
        <v>25</v>
      </c>
      <c r="AV91" s="15">
        <v>14</v>
      </c>
      <c r="AW91" s="15">
        <v>14</v>
      </c>
      <c r="AX91" s="15">
        <v>27</v>
      </c>
      <c r="AY91" s="15">
        <v>27</v>
      </c>
      <c r="AZ91" s="15">
        <v>22</v>
      </c>
      <c r="BA91" s="15">
        <v>22</v>
      </c>
      <c r="BB91" s="15">
        <v>17</v>
      </c>
      <c r="BC91" s="15">
        <v>17</v>
      </c>
      <c r="BD91" s="15">
        <v>14</v>
      </c>
      <c r="BE91" s="15">
        <v>14</v>
      </c>
      <c r="BF91" s="15">
        <v>22</v>
      </c>
      <c r="BG91" s="15">
        <v>22</v>
      </c>
      <c r="BH91" s="15">
        <v>5</v>
      </c>
      <c r="BI91" s="15">
        <v>5</v>
      </c>
      <c r="BJ91" s="15">
        <v>10</v>
      </c>
      <c r="BK91" s="15">
        <v>10</v>
      </c>
      <c r="BL91" s="15">
        <v>9</v>
      </c>
      <c r="BM91" s="15">
        <v>9</v>
      </c>
      <c r="BN91" s="15">
        <v>12</v>
      </c>
      <c r="BO91" s="15">
        <v>12</v>
      </c>
      <c r="BP91" s="15">
        <v>27</v>
      </c>
      <c r="BQ91" s="15">
        <v>27</v>
      </c>
      <c r="BR91" s="15">
        <v>17</v>
      </c>
      <c r="BS91" s="15">
        <v>17</v>
      </c>
      <c r="BT91" s="15">
        <v>16</v>
      </c>
      <c r="BU91" s="15">
        <v>16</v>
      </c>
      <c r="BV91" s="15">
        <v>9</v>
      </c>
      <c r="BW91" s="15">
        <v>9</v>
      </c>
      <c r="BX91" s="15">
        <v>11</v>
      </c>
      <c r="BY91" s="15">
        <v>11</v>
      </c>
      <c r="BZ91" s="15">
        <v>8</v>
      </c>
      <c r="CA91" s="15">
        <v>8</v>
      </c>
      <c r="CB91" s="15">
        <v>26</v>
      </c>
      <c r="CC91" s="15">
        <v>26</v>
      </c>
      <c r="CD91" s="15">
        <v>28</v>
      </c>
      <c r="CE91" s="15">
        <v>28</v>
      </c>
      <c r="CF91" s="15">
        <v>26</v>
      </c>
      <c r="CG91" s="15">
        <v>26</v>
      </c>
      <c r="CH91" s="15">
        <v>15</v>
      </c>
      <c r="CI91" s="15">
        <v>15</v>
      </c>
      <c r="CJ91" s="15">
        <v>11</v>
      </c>
      <c r="CK91" s="15">
        <v>11</v>
      </c>
      <c r="CL91" s="15">
        <v>14</v>
      </c>
      <c r="CM91" s="15">
        <v>14</v>
      </c>
      <c r="CN91" s="15">
        <v>12</v>
      </c>
      <c r="CO91" s="15">
        <v>12</v>
      </c>
      <c r="CP91" s="15">
        <v>12</v>
      </c>
      <c r="CQ91" s="15">
        <v>12</v>
      </c>
      <c r="CR91" s="15">
        <v>16</v>
      </c>
      <c r="CS91" s="16">
        <v>16</v>
      </c>
    </row>
    <row r="92" spans="1:97" x14ac:dyDescent="0.2">
      <c r="A92" s="11">
        <v>221</v>
      </c>
      <c r="B92" s="12">
        <v>29</v>
      </c>
      <c r="C92" s="12">
        <v>49</v>
      </c>
      <c r="D92" s="12">
        <v>3</v>
      </c>
      <c r="E92" s="12">
        <v>77</v>
      </c>
      <c r="F92" s="12">
        <v>10</v>
      </c>
      <c r="G92" s="12">
        <v>70</v>
      </c>
      <c r="H92" s="12">
        <v>3</v>
      </c>
      <c r="I92" s="12">
        <v>37</v>
      </c>
      <c r="J92" s="12">
        <v>7</v>
      </c>
      <c r="K92" s="12">
        <v>33</v>
      </c>
      <c r="L92" s="12">
        <v>19</v>
      </c>
      <c r="M92" s="12">
        <v>20</v>
      </c>
      <c r="N92" s="12">
        <v>1</v>
      </c>
      <c r="O92" s="12">
        <v>39</v>
      </c>
      <c r="P92" s="12">
        <v>10</v>
      </c>
      <c r="Q92" s="12">
        <v>29</v>
      </c>
      <c r="R92" s="12">
        <v>2</v>
      </c>
      <c r="S92" s="12">
        <v>38</v>
      </c>
      <c r="T92" s="12">
        <v>5</v>
      </c>
      <c r="U92" s="12">
        <v>36</v>
      </c>
      <c r="V92" s="12">
        <v>5</v>
      </c>
      <c r="W92" s="12">
        <v>34</v>
      </c>
      <c r="X92" s="12">
        <v>3</v>
      </c>
      <c r="Y92" s="12">
        <v>18</v>
      </c>
      <c r="Z92" s="12">
        <v>4</v>
      </c>
      <c r="AA92" s="12">
        <v>15</v>
      </c>
      <c r="AB92" s="12">
        <v>2</v>
      </c>
      <c r="AC92" s="12">
        <v>18</v>
      </c>
      <c r="AD92" s="12">
        <v>1</v>
      </c>
      <c r="AE92" s="12">
        <v>19</v>
      </c>
      <c r="AF92" s="12">
        <v>13</v>
      </c>
      <c r="AG92" s="12">
        <v>27</v>
      </c>
      <c r="AH92" s="12">
        <v>7</v>
      </c>
      <c r="AI92" s="12">
        <v>33</v>
      </c>
      <c r="AJ92" s="12">
        <v>16</v>
      </c>
      <c r="AK92" s="12">
        <v>22</v>
      </c>
      <c r="AL92" s="12">
        <v>3</v>
      </c>
      <c r="AM92" s="12">
        <v>37</v>
      </c>
      <c r="AN92" s="12">
        <v>3</v>
      </c>
      <c r="AO92" s="12">
        <v>17</v>
      </c>
      <c r="AP92" s="12">
        <v>4</v>
      </c>
      <c r="AQ92" s="12">
        <v>16</v>
      </c>
      <c r="AR92" s="12">
        <v>0</v>
      </c>
      <c r="AS92" s="12">
        <v>20</v>
      </c>
      <c r="AT92" s="12">
        <v>3</v>
      </c>
      <c r="AU92" s="12">
        <v>17</v>
      </c>
      <c r="AV92" s="12">
        <v>9</v>
      </c>
      <c r="AW92" s="12">
        <v>13</v>
      </c>
      <c r="AX92" s="12">
        <v>10</v>
      </c>
      <c r="AY92" s="12">
        <v>7</v>
      </c>
      <c r="AZ92" s="12">
        <v>4</v>
      </c>
      <c r="BA92" s="12">
        <v>14</v>
      </c>
      <c r="BB92" s="12">
        <v>6</v>
      </c>
      <c r="BC92" s="12">
        <v>15</v>
      </c>
      <c r="BD92" s="12">
        <v>4</v>
      </c>
      <c r="BE92" s="12">
        <v>18</v>
      </c>
      <c r="BF92" s="12">
        <v>3</v>
      </c>
      <c r="BG92" s="12">
        <v>15</v>
      </c>
      <c r="BH92" s="12">
        <v>2</v>
      </c>
      <c r="BI92" s="12">
        <v>7</v>
      </c>
      <c r="BJ92" s="12">
        <v>2</v>
      </c>
      <c r="BK92" s="12">
        <v>9</v>
      </c>
      <c r="BL92" s="12">
        <v>2</v>
      </c>
      <c r="BM92" s="12">
        <v>11</v>
      </c>
      <c r="BN92" s="12">
        <v>1</v>
      </c>
      <c r="BO92" s="12">
        <v>6</v>
      </c>
      <c r="BP92" s="12">
        <v>1</v>
      </c>
      <c r="BQ92" s="12">
        <v>18</v>
      </c>
      <c r="BR92" s="12">
        <v>2</v>
      </c>
      <c r="BS92" s="12">
        <v>19</v>
      </c>
      <c r="BT92" s="12">
        <v>1</v>
      </c>
      <c r="BU92" s="12">
        <v>11</v>
      </c>
      <c r="BV92" s="12">
        <v>2</v>
      </c>
      <c r="BW92" s="12">
        <v>6</v>
      </c>
      <c r="BX92" s="12">
        <v>0</v>
      </c>
      <c r="BY92" s="12">
        <v>7</v>
      </c>
      <c r="BZ92" s="12">
        <v>0</v>
      </c>
      <c r="CA92" s="12">
        <v>13</v>
      </c>
      <c r="CB92" s="12">
        <v>1</v>
      </c>
      <c r="CC92" s="12">
        <v>25</v>
      </c>
      <c r="CD92" s="12">
        <v>5</v>
      </c>
      <c r="CE92" s="12">
        <v>23</v>
      </c>
      <c r="CF92" s="12">
        <v>4</v>
      </c>
      <c r="CG92" s="12">
        <v>22</v>
      </c>
      <c r="CH92" s="12">
        <v>2</v>
      </c>
      <c r="CI92" s="12">
        <v>13</v>
      </c>
      <c r="CJ92" s="12">
        <v>2</v>
      </c>
      <c r="CK92" s="12">
        <v>9</v>
      </c>
      <c r="CL92" s="12">
        <v>1</v>
      </c>
      <c r="CM92" s="12">
        <v>13</v>
      </c>
      <c r="CN92" s="12">
        <v>0</v>
      </c>
      <c r="CO92" s="12">
        <v>12</v>
      </c>
      <c r="CP92" s="12">
        <v>2</v>
      </c>
      <c r="CQ92" s="12">
        <v>10</v>
      </c>
      <c r="CR92" s="12">
        <v>3</v>
      </c>
      <c r="CS92" s="13">
        <v>13</v>
      </c>
    </row>
    <row r="93" spans="1:97" x14ac:dyDescent="0.2">
      <c r="A93" s="14">
        <v>221</v>
      </c>
      <c r="B93" s="15">
        <v>80</v>
      </c>
      <c r="C93" s="15">
        <v>80</v>
      </c>
      <c r="D93" s="15">
        <v>80</v>
      </c>
      <c r="E93" s="15">
        <v>80</v>
      </c>
      <c r="F93" s="15">
        <v>80</v>
      </c>
      <c r="G93" s="15">
        <v>80</v>
      </c>
      <c r="H93" s="15">
        <v>40</v>
      </c>
      <c r="I93" s="15">
        <v>40</v>
      </c>
      <c r="J93" s="15">
        <v>40</v>
      </c>
      <c r="K93" s="15">
        <v>40</v>
      </c>
      <c r="L93" s="15">
        <v>41</v>
      </c>
      <c r="M93" s="15">
        <v>41</v>
      </c>
      <c r="N93" s="15">
        <v>40</v>
      </c>
      <c r="O93" s="15">
        <v>40</v>
      </c>
      <c r="P93" s="15">
        <v>39</v>
      </c>
      <c r="Q93" s="15">
        <v>39</v>
      </c>
      <c r="R93" s="15">
        <v>40</v>
      </c>
      <c r="S93" s="15">
        <v>40</v>
      </c>
      <c r="T93" s="15">
        <v>41</v>
      </c>
      <c r="U93" s="15">
        <v>41</v>
      </c>
      <c r="V93" s="15">
        <v>39</v>
      </c>
      <c r="W93" s="15">
        <v>39</v>
      </c>
      <c r="X93" s="15">
        <v>21</v>
      </c>
      <c r="Y93" s="15">
        <v>21</v>
      </c>
      <c r="Z93" s="15">
        <v>19</v>
      </c>
      <c r="AA93" s="15">
        <v>19</v>
      </c>
      <c r="AB93" s="15">
        <v>20</v>
      </c>
      <c r="AC93" s="15">
        <v>20</v>
      </c>
      <c r="AD93" s="15">
        <v>20</v>
      </c>
      <c r="AE93" s="15">
        <v>20</v>
      </c>
      <c r="AF93" s="15">
        <v>40</v>
      </c>
      <c r="AG93" s="15">
        <v>40</v>
      </c>
      <c r="AH93" s="15">
        <v>40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20</v>
      </c>
      <c r="AO93" s="15">
        <v>20</v>
      </c>
      <c r="AP93" s="15">
        <v>20</v>
      </c>
      <c r="AQ93" s="15">
        <v>20</v>
      </c>
      <c r="AR93" s="15">
        <v>20</v>
      </c>
      <c r="AS93" s="15">
        <v>20</v>
      </c>
      <c r="AT93" s="15">
        <v>20</v>
      </c>
      <c r="AU93" s="15">
        <v>20</v>
      </c>
      <c r="AV93" s="15">
        <v>22</v>
      </c>
      <c r="AW93" s="15">
        <v>22</v>
      </c>
      <c r="AX93" s="15">
        <v>19</v>
      </c>
      <c r="AY93" s="15">
        <v>19</v>
      </c>
      <c r="AZ93" s="15">
        <v>18</v>
      </c>
      <c r="BA93" s="15">
        <v>18</v>
      </c>
      <c r="BB93" s="15">
        <v>21</v>
      </c>
      <c r="BC93" s="15">
        <v>21</v>
      </c>
      <c r="BD93" s="15">
        <v>22</v>
      </c>
      <c r="BE93" s="15">
        <v>22</v>
      </c>
      <c r="BF93" s="15">
        <v>18</v>
      </c>
      <c r="BG93" s="15">
        <v>18</v>
      </c>
      <c r="BH93" s="15">
        <v>9</v>
      </c>
      <c r="BI93" s="15">
        <v>9</v>
      </c>
      <c r="BJ93" s="15">
        <v>11</v>
      </c>
      <c r="BK93" s="15">
        <v>11</v>
      </c>
      <c r="BL93" s="15">
        <v>13</v>
      </c>
      <c r="BM93" s="15">
        <v>13</v>
      </c>
      <c r="BN93" s="15">
        <v>7</v>
      </c>
      <c r="BO93" s="15">
        <v>7</v>
      </c>
      <c r="BP93" s="15">
        <v>19</v>
      </c>
      <c r="BQ93" s="15">
        <v>19</v>
      </c>
      <c r="BR93" s="15">
        <v>21</v>
      </c>
      <c r="BS93" s="15">
        <v>21</v>
      </c>
      <c r="BT93" s="15">
        <v>12</v>
      </c>
      <c r="BU93" s="15">
        <v>12</v>
      </c>
      <c r="BV93" s="15">
        <v>8</v>
      </c>
      <c r="BW93" s="15">
        <v>8</v>
      </c>
      <c r="BX93" s="15">
        <v>7</v>
      </c>
      <c r="BY93" s="15">
        <v>7</v>
      </c>
      <c r="BZ93" s="15">
        <v>13</v>
      </c>
      <c r="CA93" s="15">
        <v>13</v>
      </c>
      <c r="CB93" s="15">
        <v>26</v>
      </c>
      <c r="CC93" s="15">
        <v>26</v>
      </c>
      <c r="CD93" s="15">
        <v>28</v>
      </c>
      <c r="CE93" s="15">
        <v>28</v>
      </c>
      <c r="CF93" s="15">
        <v>26</v>
      </c>
      <c r="CG93" s="15">
        <v>26</v>
      </c>
      <c r="CH93" s="15">
        <v>15</v>
      </c>
      <c r="CI93" s="15">
        <v>15</v>
      </c>
      <c r="CJ93" s="15">
        <v>11</v>
      </c>
      <c r="CK93" s="15">
        <v>11</v>
      </c>
      <c r="CL93" s="15">
        <v>14</v>
      </c>
      <c r="CM93" s="15">
        <v>14</v>
      </c>
      <c r="CN93" s="15">
        <v>12</v>
      </c>
      <c r="CO93" s="15">
        <v>12</v>
      </c>
      <c r="CP93" s="15">
        <v>12</v>
      </c>
      <c r="CQ93" s="15">
        <v>12</v>
      </c>
      <c r="CR93" s="15">
        <v>16</v>
      </c>
      <c r="CS93" s="16">
        <v>16</v>
      </c>
    </row>
    <row r="94" spans="1:97" x14ac:dyDescent="0.2">
      <c r="A94" s="11">
        <v>222</v>
      </c>
      <c r="B94" s="12">
        <v>40</v>
      </c>
      <c r="C94" s="12">
        <v>39</v>
      </c>
      <c r="D94" s="12">
        <v>4</v>
      </c>
      <c r="E94" s="12">
        <v>76</v>
      </c>
      <c r="F94" s="12">
        <v>11</v>
      </c>
      <c r="G94" s="12">
        <v>67</v>
      </c>
      <c r="H94" s="12">
        <v>2</v>
      </c>
      <c r="I94" s="12">
        <v>38</v>
      </c>
      <c r="J94" s="12">
        <v>9</v>
      </c>
      <c r="K94" s="12">
        <v>29</v>
      </c>
      <c r="L94" s="12">
        <v>21</v>
      </c>
      <c r="M94" s="12">
        <v>19</v>
      </c>
      <c r="N94" s="12">
        <v>1</v>
      </c>
      <c r="O94" s="12">
        <v>39</v>
      </c>
      <c r="P94" s="12">
        <v>19</v>
      </c>
      <c r="Q94" s="12">
        <v>20</v>
      </c>
      <c r="R94" s="12">
        <v>3</v>
      </c>
      <c r="S94" s="12">
        <v>37</v>
      </c>
      <c r="T94" s="12">
        <v>5</v>
      </c>
      <c r="U94" s="12">
        <v>35</v>
      </c>
      <c r="V94" s="12">
        <v>6</v>
      </c>
      <c r="W94" s="12">
        <v>32</v>
      </c>
      <c r="X94" s="12">
        <v>4</v>
      </c>
      <c r="Y94" s="12">
        <v>16</v>
      </c>
      <c r="Z94" s="12">
        <v>5</v>
      </c>
      <c r="AA94" s="12">
        <v>13</v>
      </c>
      <c r="AB94" s="12">
        <v>1</v>
      </c>
      <c r="AC94" s="12">
        <v>19</v>
      </c>
      <c r="AD94" s="12">
        <v>1</v>
      </c>
      <c r="AE94" s="12">
        <v>19</v>
      </c>
      <c r="AF94" s="12">
        <v>19</v>
      </c>
      <c r="AG94" s="12">
        <v>19</v>
      </c>
      <c r="AH94" s="12">
        <v>6</v>
      </c>
      <c r="AI94" s="12">
        <v>31</v>
      </c>
      <c r="AJ94" s="12">
        <v>21</v>
      </c>
      <c r="AK94" s="12">
        <v>20</v>
      </c>
      <c r="AL94" s="12">
        <v>5</v>
      </c>
      <c r="AM94" s="12">
        <v>36</v>
      </c>
      <c r="AN94" s="12">
        <v>1</v>
      </c>
      <c r="AO94" s="12">
        <v>15</v>
      </c>
      <c r="AP94" s="12">
        <v>5</v>
      </c>
      <c r="AQ94" s="12">
        <v>16</v>
      </c>
      <c r="AR94" s="12">
        <v>1</v>
      </c>
      <c r="AS94" s="12">
        <v>23</v>
      </c>
      <c r="AT94" s="12">
        <v>4</v>
      </c>
      <c r="AU94" s="12">
        <v>13</v>
      </c>
      <c r="AV94" s="12">
        <v>9</v>
      </c>
      <c r="AW94" s="12">
        <v>10</v>
      </c>
      <c r="AX94" s="12">
        <v>12</v>
      </c>
      <c r="AY94" s="12">
        <v>9</v>
      </c>
      <c r="AZ94" s="12">
        <v>10</v>
      </c>
      <c r="BA94" s="12">
        <v>9</v>
      </c>
      <c r="BB94" s="12">
        <v>9</v>
      </c>
      <c r="BC94" s="12">
        <v>11</v>
      </c>
      <c r="BD94" s="12">
        <v>1</v>
      </c>
      <c r="BE94" s="12">
        <v>18</v>
      </c>
      <c r="BF94" s="12">
        <v>5</v>
      </c>
      <c r="BG94" s="12">
        <v>13</v>
      </c>
      <c r="BH94" s="12">
        <v>1</v>
      </c>
      <c r="BI94" s="12">
        <v>7</v>
      </c>
      <c r="BJ94" s="12">
        <v>4</v>
      </c>
      <c r="BK94" s="12">
        <v>9</v>
      </c>
      <c r="BL94" s="12">
        <v>0</v>
      </c>
      <c r="BM94" s="12">
        <v>11</v>
      </c>
      <c r="BN94" s="12">
        <v>1</v>
      </c>
      <c r="BO94" s="12">
        <v>4</v>
      </c>
      <c r="BP94" s="12">
        <v>4</v>
      </c>
      <c r="BQ94" s="12">
        <v>17</v>
      </c>
      <c r="BR94" s="12">
        <v>1</v>
      </c>
      <c r="BS94" s="12">
        <v>19</v>
      </c>
      <c r="BT94" s="12">
        <v>3</v>
      </c>
      <c r="BU94" s="12">
        <v>9</v>
      </c>
      <c r="BV94" s="12">
        <v>1</v>
      </c>
      <c r="BW94" s="12">
        <v>4</v>
      </c>
      <c r="BX94" s="12">
        <v>1</v>
      </c>
      <c r="BY94" s="12">
        <v>8</v>
      </c>
      <c r="BZ94" s="12">
        <v>0</v>
      </c>
      <c r="CA94" s="12">
        <v>15</v>
      </c>
      <c r="CB94" s="12">
        <v>1</v>
      </c>
      <c r="CC94" s="12">
        <v>25</v>
      </c>
      <c r="CD94" s="12">
        <v>2</v>
      </c>
      <c r="CE94" s="12">
        <v>25</v>
      </c>
      <c r="CF94" s="12">
        <v>8</v>
      </c>
      <c r="CG94" s="12">
        <v>17</v>
      </c>
      <c r="CH94" s="12">
        <v>4</v>
      </c>
      <c r="CI94" s="12">
        <v>10</v>
      </c>
      <c r="CJ94" s="12">
        <v>4</v>
      </c>
      <c r="CK94" s="12">
        <v>7</v>
      </c>
      <c r="CL94" s="12">
        <v>1</v>
      </c>
      <c r="CM94" s="12">
        <v>13</v>
      </c>
      <c r="CN94" s="12">
        <v>0</v>
      </c>
      <c r="CO94" s="12">
        <v>12</v>
      </c>
      <c r="CP94" s="12">
        <v>0</v>
      </c>
      <c r="CQ94" s="12">
        <v>12</v>
      </c>
      <c r="CR94" s="12">
        <v>2</v>
      </c>
      <c r="CS94" s="13">
        <v>13</v>
      </c>
    </row>
    <row r="95" spans="1:97" x14ac:dyDescent="0.2">
      <c r="A95" s="14">
        <v>222</v>
      </c>
      <c r="B95" s="15">
        <v>80</v>
      </c>
      <c r="C95" s="15">
        <v>80</v>
      </c>
      <c r="D95" s="15">
        <v>80</v>
      </c>
      <c r="E95" s="15">
        <v>80</v>
      </c>
      <c r="F95" s="15">
        <v>80</v>
      </c>
      <c r="G95" s="15">
        <v>80</v>
      </c>
      <c r="H95" s="15">
        <v>40</v>
      </c>
      <c r="I95" s="15">
        <v>40</v>
      </c>
      <c r="J95" s="15">
        <v>40</v>
      </c>
      <c r="K95" s="15">
        <v>40</v>
      </c>
      <c r="L95" s="15">
        <v>41</v>
      </c>
      <c r="M95" s="15">
        <v>41</v>
      </c>
      <c r="N95" s="15">
        <v>40</v>
      </c>
      <c r="O95" s="15">
        <v>40</v>
      </c>
      <c r="P95" s="15">
        <v>39</v>
      </c>
      <c r="Q95" s="15">
        <v>39</v>
      </c>
      <c r="R95" s="15">
        <v>40</v>
      </c>
      <c r="S95" s="15">
        <v>40</v>
      </c>
      <c r="T95" s="15">
        <v>41</v>
      </c>
      <c r="U95" s="15">
        <v>41</v>
      </c>
      <c r="V95" s="15">
        <v>39</v>
      </c>
      <c r="W95" s="15">
        <v>39</v>
      </c>
      <c r="X95" s="15">
        <v>21</v>
      </c>
      <c r="Y95" s="15">
        <v>21</v>
      </c>
      <c r="Z95" s="15">
        <v>19</v>
      </c>
      <c r="AA95" s="15">
        <v>19</v>
      </c>
      <c r="AB95" s="15">
        <v>20</v>
      </c>
      <c r="AC95" s="15">
        <v>20</v>
      </c>
      <c r="AD95" s="15">
        <v>20</v>
      </c>
      <c r="AE95" s="15">
        <v>20</v>
      </c>
      <c r="AF95" s="15">
        <v>39</v>
      </c>
      <c r="AG95" s="15">
        <v>39</v>
      </c>
      <c r="AH95" s="15">
        <v>39</v>
      </c>
      <c r="AI95" s="15">
        <v>39</v>
      </c>
      <c r="AJ95" s="15">
        <v>41</v>
      </c>
      <c r="AK95" s="15">
        <v>41</v>
      </c>
      <c r="AL95" s="15">
        <v>41</v>
      </c>
      <c r="AM95" s="15">
        <v>41</v>
      </c>
      <c r="AN95" s="15">
        <v>16</v>
      </c>
      <c r="AO95" s="15">
        <v>16</v>
      </c>
      <c r="AP95" s="15">
        <v>23</v>
      </c>
      <c r="AQ95" s="15">
        <v>23</v>
      </c>
      <c r="AR95" s="15">
        <v>24</v>
      </c>
      <c r="AS95" s="15">
        <v>24</v>
      </c>
      <c r="AT95" s="15">
        <v>17</v>
      </c>
      <c r="AU95" s="15">
        <v>17</v>
      </c>
      <c r="AV95" s="15">
        <v>20</v>
      </c>
      <c r="AW95" s="15">
        <v>20</v>
      </c>
      <c r="AX95" s="15">
        <v>21</v>
      </c>
      <c r="AY95" s="15">
        <v>21</v>
      </c>
      <c r="AZ95" s="15">
        <v>19</v>
      </c>
      <c r="BA95" s="15">
        <v>19</v>
      </c>
      <c r="BB95" s="15">
        <v>20</v>
      </c>
      <c r="BC95" s="15">
        <v>20</v>
      </c>
      <c r="BD95" s="15">
        <v>20</v>
      </c>
      <c r="BE95" s="15">
        <v>20</v>
      </c>
      <c r="BF95" s="15">
        <v>19</v>
      </c>
      <c r="BG95" s="15">
        <v>19</v>
      </c>
      <c r="BH95" s="15">
        <v>9</v>
      </c>
      <c r="BI95" s="15">
        <v>9</v>
      </c>
      <c r="BJ95" s="15">
        <v>14</v>
      </c>
      <c r="BK95" s="15">
        <v>14</v>
      </c>
      <c r="BL95" s="15">
        <v>11</v>
      </c>
      <c r="BM95" s="15">
        <v>11</v>
      </c>
      <c r="BN95" s="15">
        <v>5</v>
      </c>
      <c r="BO95" s="15">
        <v>5</v>
      </c>
      <c r="BP95" s="15">
        <v>21</v>
      </c>
      <c r="BQ95" s="15">
        <v>21</v>
      </c>
      <c r="BR95" s="15">
        <v>20</v>
      </c>
      <c r="BS95" s="15">
        <v>20</v>
      </c>
      <c r="BT95" s="15">
        <v>12</v>
      </c>
      <c r="BU95" s="15">
        <v>12</v>
      </c>
      <c r="BV95" s="15">
        <v>5</v>
      </c>
      <c r="BW95" s="15">
        <v>5</v>
      </c>
      <c r="BX95" s="15">
        <v>9</v>
      </c>
      <c r="BY95" s="15">
        <v>9</v>
      </c>
      <c r="BZ95" s="15">
        <v>15</v>
      </c>
      <c r="CA95" s="15">
        <v>15</v>
      </c>
      <c r="CB95" s="15">
        <v>26</v>
      </c>
      <c r="CC95" s="15">
        <v>26</v>
      </c>
      <c r="CD95" s="15">
        <v>28</v>
      </c>
      <c r="CE95" s="15">
        <v>28</v>
      </c>
      <c r="CF95" s="15">
        <v>26</v>
      </c>
      <c r="CG95" s="15">
        <v>26</v>
      </c>
      <c r="CH95" s="15">
        <v>15</v>
      </c>
      <c r="CI95" s="15">
        <v>15</v>
      </c>
      <c r="CJ95" s="15">
        <v>11</v>
      </c>
      <c r="CK95" s="15">
        <v>11</v>
      </c>
      <c r="CL95" s="15">
        <v>14</v>
      </c>
      <c r="CM95" s="15">
        <v>14</v>
      </c>
      <c r="CN95" s="15">
        <v>12</v>
      </c>
      <c r="CO95" s="15">
        <v>12</v>
      </c>
      <c r="CP95" s="15">
        <v>12</v>
      </c>
      <c r="CQ95" s="15">
        <v>12</v>
      </c>
      <c r="CR95" s="15">
        <v>16</v>
      </c>
      <c r="CS95" s="16">
        <v>16</v>
      </c>
    </row>
    <row r="96" spans="1:97" x14ac:dyDescent="0.2">
      <c r="A96" s="11">
        <v>223</v>
      </c>
      <c r="B96" s="12">
        <v>54</v>
      </c>
      <c r="C96" s="12">
        <v>26</v>
      </c>
      <c r="D96" s="12">
        <v>7</v>
      </c>
      <c r="E96" s="12">
        <v>73</v>
      </c>
      <c r="F96" s="12">
        <v>28</v>
      </c>
      <c r="G96" s="12">
        <v>51</v>
      </c>
      <c r="H96" s="12">
        <v>15</v>
      </c>
      <c r="I96" s="12">
        <v>24</v>
      </c>
      <c r="J96" s="12">
        <v>13</v>
      </c>
      <c r="K96" s="12">
        <v>27</v>
      </c>
      <c r="L96" s="12">
        <v>31</v>
      </c>
      <c r="M96" s="12">
        <v>10</v>
      </c>
      <c r="N96" s="12">
        <v>3</v>
      </c>
      <c r="O96" s="12">
        <v>37</v>
      </c>
      <c r="P96" s="12">
        <v>23</v>
      </c>
      <c r="Q96" s="12">
        <v>16</v>
      </c>
      <c r="R96" s="12">
        <v>4</v>
      </c>
      <c r="S96" s="12">
        <v>36</v>
      </c>
      <c r="T96" s="12">
        <v>21</v>
      </c>
      <c r="U96" s="12">
        <v>20</v>
      </c>
      <c r="V96" s="12">
        <v>7</v>
      </c>
      <c r="W96" s="12">
        <v>31</v>
      </c>
      <c r="X96" s="12">
        <v>12</v>
      </c>
      <c r="Y96" s="12">
        <v>9</v>
      </c>
      <c r="Z96" s="12">
        <v>1</v>
      </c>
      <c r="AA96" s="12">
        <v>18</v>
      </c>
      <c r="AB96" s="12">
        <v>9</v>
      </c>
      <c r="AC96" s="12">
        <v>11</v>
      </c>
      <c r="AD96" s="12">
        <v>6</v>
      </c>
      <c r="AE96" s="12">
        <v>13</v>
      </c>
      <c r="AF96" s="12">
        <v>34</v>
      </c>
      <c r="AG96" s="12">
        <v>9</v>
      </c>
      <c r="AH96" s="12">
        <v>17</v>
      </c>
      <c r="AI96" s="12">
        <v>25</v>
      </c>
      <c r="AJ96" s="12">
        <v>20</v>
      </c>
      <c r="AK96" s="12">
        <v>17</v>
      </c>
      <c r="AL96" s="12">
        <v>11</v>
      </c>
      <c r="AM96" s="12">
        <v>26</v>
      </c>
      <c r="AN96" s="12">
        <v>9</v>
      </c>
      <c r="AO96" s="12">
        <v>8</v>
      </c>
      <c r="AP96" s="12">
        <v>8</v>
      </c>
      <c r="AQ96" s="12">
        <v>17</v>
      </c>
      <c r="AR96" s="12">
        <v>6</v>
      </c>
      <c r="AS96" s="12">
        <v>16</v>
      </c>
      <c r="AT96" s="12">
        <v>5</v>
      </c>
      <c r="AU96" s="12">
        <v>10</v>
      </c>
      <c r="AV96" s="12">
        <v>18</v>
      </c>
      <c r="AW96" s="12">
        <v>4</v>
      </c>
      <c r="AX96" s="12">
        <v>13</v>
      </c>
      <c r="AY96" s="12">
        <v>6</v>
      </c>
      <c r="AZ96" s="12">
        <v>16</v>
      </c>
      <c r="BA96" s="12">
        <v>5</v>
      </c>
      <c r="BB96" s="12">
        <v>7</v>
      </c>
      <c r="BC96" s="12">
        <v>11</v>
      </c>
      <c r="BD96" s="12">
        <v>13</v>
      </c>
      <c r="BE96" s="12">
        <v>9</v>
      </c>
      <c r="BF96" s="12">
        <v>4</v>
      </c>
      <c r="BG96" s="12">
        <v>16</v>
      </c>
      <c r="BH96" s="12">
        <v>8</v>
      </c>
      <c r="BI96" s="12">
        <v>5</v>
      </c>
      <c r="BJ96" s="12">
        <v>0</v>
      </c>
      <c r="BK96" s="12">
        <v>12</v>
      </c>
      <c r="BL96" s="12">
        <v>5</v>
      </c>
      <c r="BM96" s="12">
        <v>4</v>
      </c>
      <c r="BN96" s="12">
        <v>4</v>
      </c>
      <c r="BO96" s="12">
        <v>4</v>
      </c>
      <c r="BP96" s="12">
        <v>8</v>
      </c>
      <c r="BQ96" s="12">
        <v>11</v>
      </c>
      <c r="BR96" s="12">
        <v>3</v>
      </c>
      <c r="BS96" s="12">
        <v>15</v>
      </c>
      <c r="BT96" s="12">
        <v>4</v>
      </c>
      <c r="BU96" s="12">
        <v>4</v>
      </c>
      <c r="BV96" s="12">
        <v>1</v>
      </c>
      <c r="BW96" s="12">
        <v>6</v>
      </c>
      <c r="BX96" s="12">
        <v>4</v>
      </c>
      <c r="BY96" s="12">
        <v>7</v>
      </c>
      <c r="BZ96" s="12">
        <v>2</v>
      </c>
      <c r="CA96" s="12">
        <v>9</v>
      </c>
      <c r="CB96" s="12">
        <v>9</v>
      </c>
      <c r="CC96" s="12">
        <v>16</v>
      </c>
      <c r="CD96" s="12">
        <v>9</v>
      </c>
      <c r="CE96" s="12">
        <v>19</v>
      </c>
      <c r="CF96" s="12">
        <v>10</v>
      </c>
      <c r="CG96" s="12">
        <v>16</v>
      </c>
      <c r="CH96" s="12">
        <v>10</v>
      </c>
      <c r="CI96" s="12">
        <v>5</v>
      </c>
      <c r="CJ96" s="12">
        <v>0</v>
      </c>
      <c r="CK96" s="12">
        <v>11</v>
      </c>
      <c r="CL96" s="12">
        <v>5</v>
      </c>
      <c r="CM96" s="12">
        <v>9</v>
      </c>
      <c r="CN96" s="12">
        <v>4</v>
      </c>
      <c r="CO96" s="12">
        <v>7</v>
      </c>
      <c r="CP96" s="12">
        <v>6</v>
      </c>
      <c r="CQ96" s="12">
        <v>6</v>
      </c>
      <c r="CR96" s="12">
        <v>3</v>
      </c>
      <c r="CS96" s="13">
        <v>13</v>
      </c>
    </row>
    <row r="97" spans="1:97" x14ac:dyDescent="0.2">
      <c r="A97" s="14">
        <v>223</v>
      </c>
      <c r="B97" s="15">
        <v>80</v>
      </c>
      <c r="C97" s="15">
        <v>80</v>
      </c>
      <c r="D97" s="15">
        <v>80</v>
      </c>
      <c r="E97" s="15">
        <v>80</v>
      </c>
      <c r="F97" s="15">
        <v>80</v>
      </c>
      <c r="G97" s="15">
        <v>80</v>
      </c>
      <c r="H97" s="15">
        <v>40</v>
      </c>
      <c r="I97" s="15">
        <v>40</v>
      </c>
      <c r="J97" s="15">
        <v>40</v>
      </c>
      <c r="K97" s="15">
        <v>40</v>
      </c>
      <c r="L97" s="15">
        <v>41</v>
      </c>
      <c r="M97" s="15">
        <v>41</v>
      </c>
      <c r="N97" s="15">
        <v>40</v>
      </c>
      <c r="O97" s="15">
        <v>40</v>
      </c>
      <c r="P97" s="15">
        <v>39</v>
      </c>
      <c r="Q97" s="15">
        <v>39</v>
      </c>
      <c r="R97" s="15">
        <v>40</v>
      </c>
      <c r="S97" s="15">
        <v>40</v>
      </c>
      <c r="T97" s="15">
        <v>41</v>
      </c>
      <c r="U97" s="15">
        <v>41</v>
      </c>
      <c r="V97" s="15">
        <v>39</v>
      </c>
      <c r="W97" s="15">
        <v>39</v>
      </c>
      <c r="X97" s="15">
        <v>21</v>
      </c>
      <c r="Y97" s="15">
        <v>21</v>
      </c>
      <c r="Z97" s="15">
        <v>19</v>
      </c>
      <c r="AA97" s="15">
        <v>19</v>
      </c>
      <c r="AB97" s="15">
        <v>20</v>
      </c>
      <c r="AC97" s="15">
        <v>20</v>
      </c>
      <c r="AD97" s="15">
        <v>20</v>
      </c>
      <c r="AE97" s="15">
        <v>20</v>
      </c>
      <c r="AF97" s="15">
        <v>43</v>
      </c>
      <c r="AG97" s="15">
        <v>43</v>
      </c>
      <c r="AH97" s="15">
        <v>43</v>
      </c>
      <c r="AI97" s="15">
        <v>43</v>
      </c>
      <c r="AJ97" s="15">
        <v>37</v>
      </c>
      <c r="AK97" s="15">
        <v>37</v>
      </c>
      <c r="AL97" s="15">
        <v>37</v>
      </c>
      <c r="AM97" s="15">
        <v>37</v>
      </c>
      <c r="AN97" s="15">
        <v>18</v>
      </c>
      <c r="AO97" s="15">
        <v>18</v>
      </c>
      <c r="AP97" s="15">
        <v>25</v>
      </c>
      <c r="AQ97" s="15">
        <v>25</v>
      </c>
      <c r="AR97" s="15">
        <v>22</v>
      </c>
      <c r="AS97" s="15">
        <v>22</v>
      </c>
      <c r="AT97" s="15">
        <v>15</v>
      </c>
      <c r="AU97" s="15">
        <v>15</v>
      </c>
      <c r="AV97" s="15">
        <v>22</v>
      </c>
      <c r="AW97" s="15">
        <v>22</v>
      </c>
      <c r="AX97" s="15">
        <v>19</v>
      </c>
      <c r="AY97" s="15">
        <v>19</v>
      </c>
      <c r="AZ97" s="15">
        <v>21</v>
      </c>
      <c r="BA97" s="15">
        <v>21</v>
      </c>
      <c r="BB97" s="15">
        <v>18</v>
      </c>
      <c r="BC97" s="15">
        <v>18</v>
      </c>
      <c r="BD97" s="15">
        <v>22</v>
      </c>
      <c r="BE97" s="15">
        <v>22</v>
      </c>
      <c r="BF97" s="15">
        <v>21</v>
      </c>
      <c r="BG97" s="15">
        <v>21</v>
      </c>
      <c r="BH97" s="15">
        <v>13</v>
      </c>
      <c r="BI97" s="15">
        <v>13</v>
      </c>
      <c r="BJ97" s="15">
        <v>12</v>
      </c>
      <c r="BK97" s="15">
        <v>12</v>
      </c>
      <c r="BL97" s="15">
        <v>9</v>
      </c>
      <c r="BM97" s="15">
        <v>9</v>
      </c>
      <c r="BN97" s="15">
        <v>9</v>
      </c>
      <c r="BO97" s="15">
        <v>9</v>
      </c>
      <c r="BP97" s="15">
        <v>19</v>
      </c>
      <c r="BQ97" s="15">
        <v>19</v>
      </c>
      <c r="BR97" s="15">
        <v>18</v>
      </c>
      <c r="BS97" s="15">
        <v>18</v>
      </c>
      <c r="BT97" s="15">
        <v>8</v>
      </c>
      <c r="BU97" s="15">
        <v>8</v>
      </c>
      <c r="BV97" s="15">
        <v>7</v>
      </c>
      <c r="BW97" s="15">
        <v>7</v>
      </c>
      <c r="BX97" s="15">
        <v>11</v>
      </c>
      <c r="BY97" s="15">
        <v>11</v>
      </c>
      <c r="BZ97" s="15">
        <v>11</v>
      </c>
      <c r="CA97" s="15">
        <v>11</v>
      </c>
      <c r="CB97" s="15">
        <v>26</v>
      </c>
      <c r="CC97" s="15">
        <v>26</v>
      </c>
      <c r="CD97" s="15">
        <v>28</v>
      </c>
      <c r="CE97" s="15">
        <v>28</v>
      </c>
      <c r="CF97" s="15">
        <v>26</v>
      </c>
      <c r="CG97" s="15">
        <v>26</v>
      </c>
      <c r="CH97" s="15">
        <v>15</v>
      </c>
      <c r="CI97" s="15">
        <v>15</v>
      </c>
      <c r="CJ97" s="15">
        <v>11</v>
      </c>
      <c r="CK97" s="15">
        <v>11</v>
      </c>
      <c r="CL97" s="15">
        <v>14</v>
      </c>
      <c r="CM97" s="15">
        <v>14</v>
      </c>
      <c r="CN97" s="15">
        <v>12</v>
      </c>
      <c r="CO97" s="15">
        <v>12</v>
      </c>
      <c r="CP97" s="15">
        <v>12</v>
      </c>
      <c r="CQ97" s="15">
        <v>12</v>
      </c>
      <c r="CR97" s="15">
        <v>16</v>
      </c>
      <c r="CS97" s="16">
        <v>16</v>
      </c>
    </row>
    <row r="98" spans="1:97" x14ac:dyDescent="0.2">
      <c r="A98" s="11">
        <v>224</v>
      </c>
      <c r="B98" s="12">
        <v>31</v>
      </c>
      <c r="C98" s="12">
        <v>37</v>
      </c>
      <c r="D98" s="12">
        <v>3</v>
      </c>
      <c r="E98" s="12">
        <v>73</v>
      </c>
      <c r="F98" s="12">
        <v>7</v>
      </c>
      <c r="G98" s="12">
        <v>69</v>
      </c>
      <c r="H98" s="12">
        <v>2</v>
      </c>
      <c r="I98" s="12">
        <v>36</v>
      </c>
      <c r="J98" s="12">
        <v>5</v>
      </c>
      <c r="K98" s="12">
        <v>33</v>
      </c>
      <c r="L98" s="12">
        <v>21</v>
      </c>
      <c r="M98" s="12">
        <v>13</v>
      </c>
      <c r="N98" s="12">
        <v>1</v>
      </c>
      <c r="O98" s="12">
        <v>37</v>
      </c>
      <c r="P98" s="12">
        <v>10</v>
      </c>
      <c r="Q98" s="12">
        <v>24</v>
      </c>
      <c r="R98" s="12">
        <v>2</v>
      </c>
      <c r="S98" s="12">
        <v>36</v>
      </c>
      <c r="T98" s="12">
        <v>6</v>
      </c>
      <c r="U98" s="12">
        <v>32</v>
      </c>
      <c r="V98" s="12">
        <v>1</v>
      </c>
      <c r="W98" s="12">
        <v>37</v>
      </c>
      <c r="X98" s="12">
        <v>4</v>
      </c>
      <c r="Y98" s="12">
        <v>16</v>
      </c>
      <c r="Z98" s="12">
        <v>1</v>
      </c>
      <c r="AA98" s="12">
        <v>17</v>
      </c>
      <c r="AB98" s="12">
        <v>2</v>
      </c>
      <c r="AC98" s="12">
        <v>16</v>
      </c>
      <c r="AD98" s="12">
        <v>0</v>
      </c>
      <c r="AE98" s="12">
        <v>20</v>
      </c>
      <c r="AF98" s="12">
        <v>17</v>
      </c>
      <c r="AG98" s="12">
        <v>17</v>
      </c>
      <c r="AH98" s="12">
        <v>5</v>
      </c>
      <c r="AI98" s="12">
        <v>36</v>
      </c>
      <c r="AJ98" s="12">
        <v>14</v>
      </c>
      <c r="AK98" s="12">
        <v>20</v>
      </c>
      <c r="AL98" s="12">
        <v>2</v>
      </c>
      <c r="AM98" s="12">
        <v>33</v>
      </c>
      <c r="AN98" s="12">
        <v>2</v>
      </c>
      <c r="AO98" s="12">
        <v>19</v>
      </c>
      <c r="AP98" s="12">
        <v>3</v>
      </c>
      <c r="AQ98" s="12">
        <v>17</v>
      </c>
      <c r="AR98" s="12">
        <v>0</v>
      </c>
      <c r="AS98" s="12">
        <v>17</v>
      </c>
      <c r="AT98" s="12">
        <v>2</v>
      </c>
      <c r="AU98" s="12">
        <v>16</v>
      </c>
      <c r="AV98" s="12">
        <v>10</v>
      </c>
      <c r="AW98" s="12">
        <v>4</v>
      </c>
      <c r="AX98" s="12">
        <v>11</v>
      </c>
      <c r="AY98" s="12">
        <v>9</v>
      </c>
      <c r="AZ98" s="12">
        <v>7</v>
      </c>
      <c r="BA98" s="12">
        <v>13</v>
      </c>
      <c r="BB98" s="12">
        <v>3</v>
      </c>
      <c r="BC98" s="12">
        <v>11</v>
      </c>
      <c r="BD98" s="12">
        <v>4</v>
      </c>
      <c r="BE98" s="12">
        <v>13</v>
      </c>
      <c r="BF98" s="12">
        <v>1</v>
      </c>
      <c r="BG98" s="12">
        <v>23</v>
      </c>
      <c r="BH98" s="12">
        <v>2</v>
      </c>
      <c r="BI98" s="12">
        <v>7</v>
      </c>
      <c r="BJ98" s="12">
        <v>1</v>
      </c>
      <c r="BK98" s="12">
        <v>10</v>
      </c>
      <c r="BL98" s="12">
        <v>2</v>
      </c>
      <c r="BM98" s="12">
        <v>6</v>
      </c>
      <c r="BN98" s="12">
        <v>0</v>
      </c>
      <c r="BO98" s="12">
        <v>13</v>
      </c>
      <c r="BP98" s="12">
        <v>2</v>
      </c>
      <c r="BQ98" s="12">
        <v>19</v>
      </c>
      <c r="BR98" s="12">
        <v>0</v>
      </c>
      <c r="BS98" s="12">
        <v>14</v>
      </c>
      <c r="BT98" s="12">
        <v>2</v>
      </c>
      <c r="BU98" s="12">
        <v>9</v>
      </c>
      <c r="BV98" s="12">
        <v>0</v>
      </c>
      <c r="BW98" s="12">
        <v>7</v>
      </c>
      <c r="BX98" s="12">
        <v>0</v>
      </c>
      <c r="BY98" s="12">
        <v>10</v>
      </c>
      <c r="BZ98" s="12">
        <v>0</v>
      </c>
      <c r="CA98" s="12">
        <v>7</v>
      </c>
      <c r="CB98" s="12">
        <v>0</v>
      </c>
      <c r="CC98" s="12">
        <v>24</v>
      </c>
      <c r="CD98" s="12">
        <v>2</v>
      </c>
      <c r="CE98" s="12">
        <v>24</v>
      </c>
      <c r="CF98" s="12">
        <v>5</v>
      </c>
      <c r="CG98" s="12">
        <v>21</v>
      </c>
      <c r="CH98" s="12">
        <v>4</v>
      </c>
      <c r="CI98" s="12">
        <v>11</v>
      </c>
      <c r="CJ98" s="12">
        <v>1</v>
      </c>
      <c r="CK98" s="12">
        <v>10</v>
      </c>
      <c r="CL98" s="12">
        <v>0</v>
      </c>
      <c r="CM98" s="12">
        <v>12</v>
      </c>
      <c r="CN98" s="12">
        <v>0</v>
      </c>
      <c r="CO98" s="12">
        <v>12</v>
      </c>
      <c r="CP98" s="12">
        <v>2</v>
      </c>
      <c r="CQ98" s="12">
        <v>9</v>
      </c>
      <c r="CR98" s="12">
        <v>0</v>
      </c>
      <c r="CS98" s="13">
        <v>15</v>
      </c>
    </row>
    <row r="99" spans="1:97" x14ac:dyDescent="0.2">
      <c r="A99" s="14">
        <v>224</v>
      </c>
      <c r="B99" s="15">
        <v>80</v>
      </c>
      <c r="C99" s="15">
        <v>80</v>
      </c>
      <c r="D99" s="15">
        <v>80</v>
      </c>
      <c r="E99" s="15">
        <v>80</v>
      </c>
      <c r="F99" s="15">
        <v>80</v>
      </c>
      <c r="G99" s="15">
        <v>80</v>
      </c>
      <c r="H99" s="15">
        <v>40</v>
      </c>
      <c r="I99" s="15">
        <v>40</v>
      </c>
      <c r="J99" s="15">
        <v>40</v>
      </c>
      <c r="K99" s="15">
        <v>40</v>
      </c>
      <c r="L99" s="15">
        <v>41</v>
      </c>
      <c r="M99" s="15">
        <v>41</v>
      </c>
      <c r="N99" s="15">
        <v>40</v>
      </c>
      <c r="O99" s="15">
        <v>40</v>
      </c>
      <c r="P99" s="15">
        <v>39</v>
      </c>
      <c r="Q99" s="15">
        <v>39</v>
      </c>
      <c r="R99" s="15">
        <v>40</v>
      </c>
      <c r="S99" s="15">
        <v>40</v>
      </c>
      <c r="T99" s="15">
        <v>41</v>
      </c>
      <c r="U99" s="15">
        <v>41</v>
      </c>
      <c r="V99" s="15">
        <v>39</v>
      </c>
      <c r="W99" s="15">
        <v>39</v>
      </c>
      <c r="X99" s="15">
        <v>21</v>
      </c>
      <c r="Y99" s="15">
        <v>21</v>
      </c>
      <c r="Z99" s="15">
        <v>19</v>
      </c>
      <c r="AA99" s="15">
        <v>19</v>
      </c>
      <c r="AB99" s="15">
        <v>20</v>
      </c>
      <c r="AC99" s="15">
        <v>20</v>
      </c>
      <c r="AD99" s="15">
        <v>20</v>
      </c>
      <c r="AE99" s="15">
        <v>20</v>
      </c>
      <c r="AF99" s="15">
        <v>44</v>
      </c>
      <c r="AG99" s="15">
        <v>44</v>
      </c>
      <c r="AH99" s="15">
        <v>44</v>
      </c>
      <c r="AI99" s="15">
        <v>44</v>
      </c>
      <c r="AJ99" s="15">
        <v>36</v>
      </c>
      <c r="AK99" s="15">
        <v>36</v>
      </c>
      <c r="AL99" s="15">
        <v>36</v>
      </c>
      <c r="AM99" s="15">
        <v>36</v>
      </c>
      <c r="AN99" s="15">
        <v>23</v>
      </c>
      <c r="AO99" s="15">
        <v>23</v>
      </c>
      <c r="AP99" s="15">
        <v>21</v>
      </c>
      <c r="AQ99" s="15">
        <v>21</v>
      </c>
      <c r="AR99" s="15">
        <v>17</v>
      </c>
      <c r="AS99" s="15">
        <v>17</v>
      </c>
      <c r="AT99" s="15">
        <v>19</v>
      </c>
      <c r="AU99" s="15">
        <v>19</v>
      </c>
      <c r="AV99" s="15">
        <v>19</v>
      </c>
      <c r="AW99" s="15">
        <v>19</v>
      </c>
      <c r="AX99" s="15">
        <v>22</v>
      </c>
      <c r="AY99" s="15">
        <v>22</v>
      </c>
      <c r="AZ99" s="15">
        <v>25</v>
      </c>
      <c r="BA99" s="15">
        <v>25</v>
      </c>
      <c r="BB99" s="15">
        <v>14</v>
      </c>
      <c r="BC99" s="15">
        <v>14</v>
      </c>
      <c r="BD99" s="15">
        <v>19</v>
      </c>
      <c r="BE99" s="15">
        <v>19</v>
      </c>
      <c r="BF99" s="15">
        <v>25</v>
      </c>
      <c r="BG99" s="15">
        <v>25</v>
      </c>
      <c r="BH99" s="15">
        <v>9</v>
      </c>
      <c r="BI99" s="15">
        <v>9</v>
      </c>
      <c r="BJ99" s="15">
        <v>12</v>
      </c>
      <c r="BK99" s="15">
        <v>12</v>
      </c>
      <c r="BL99" s="15">
        <v>10</v>
      </c>
      <c r="BM99" s="15">
        <v>10</v>
      </c>
      <c r="BN99" s="15">
        <v>13</v>
      </c>
      <c r="BO99" s="15">
        <v>13</v>
      </c>
      <c r="BP99" s="15">
        <v>22</v>
      </c>
      <c r="BQ99" s="15">
        <v>22</v>
      </c>
      <c r="BR99" s="15">
        <v>14</v>
      </c>
      <c r="BS99" s="15">
        <v>14</v>
      </c>
      <c r="BT99" s="15">
        <v>12</v>
      </c>
      <c r="BU99" s="15">
        <v>12</v>
      </c>
      <c r="BV99" s="15">
        <v>7</v>
      </c>
      <c r="BW99" s="15">
        <v>7</v>
      </c>
      <c r="BX99" s="15">
        <v>10</v>
      </c>
      <c r="BY99" s="15">
        <v>10</v>
      </c>
      <c r="BZ99" s="15">
        <v>7</v>
      </c>
      <c r="CA99" s="15">
        <v>7</v>
      </c>
      <c r="CB99" s="15">
        <v>26</v>
      </c>
      <c r="CC99" s="15">
        <v>26</v>
      </c>
      <c r="CD99" s="15">
        <v>28</v>
      </c>
      <c r="CE99" s="15">
        <v>28</v>
      </c>
      <c r="CF99" s="15">
        <v>26</v>
      </c>
      <c r="CG99" s="15">
        <v>26</v>
      </c>
      <c r="CH99" s="15">
        <v>15</v>
      </c>
      <c r="CI99" s="15">
        <v>15</v>
      </c>
      <c r="CJ99" s="15">
        <v>11</v>
      </c>
      <c r="CK99" s="15">
        <v>11</v>
      </c>
      <c r="CL99" s="15">
        <v>14</v>
      </c>
      <c r="CM99" s="15">
        <v>14</v>
      </c>
      <c r="CN99" s="15">
        <v>12</v>
      </c>
      <c r="CO99" s="15">
        <v>12</v>
      </c>
      <c r="CP99" s="15">
        <v>12</v>
      </c>
      <c r="CQ99" s="15">
        <v>12</v>
      </c>
      <c r="CR99" s="15">
        <v>16</v>
      </c>
      <c r="CS99" s="16">
        <v>16</v>
      </c>
    </row>
    <row r="100" spans="1:97" x14ac:dyDescent="0.2">
      <c r="A100" s="11">
        <v>225</v>
      </c>
      <c r="B100" s="12">
        <v>42</v>
      </c>
      <c r="C100" s="12">
        <v>38</v>
      </c>
      <c r="D100" s="12">
        <v>4</v>
      </c>
      <c r="E100" s="12">
        <v>76</v>
      </c>
      <c r="F100" s="12">
        <v>28</v>
      </c>
      <c r="G100" s="12">
        <v>51</v>
      </c>
      <c r="H100" s="12">
        <v>11</v>
      </c>
      <c r="I100" s="12">
        <v>28</v>
      </c>
      <c r="J100" s="12">
        <v>17</v>
      </c>
      <c r="K100" s="12">
        <v>23</v>
      </c>
      <c r="L100" s="12">
        <v>24</v>
      </c>
      <c r="M100" s="12">
        <v>17</v>
      </c>
      <c r="N100" s="12">
        <v>3</v>
      </c>
      <c r="O100" s="12">
        <v>37</v>
      </c>
      <c r="P100" s="12">
        <v>18</v>
      </c>
      <c r="Q100" s="12">
        <v>21</v>
      </c>
      <c r="R100" s="12">
        <v>1</v>
      </c>
      <c r="S100" s="12">
        <v>39</v>
      </c>
      <c r="T100" s="12">
        <v>16</v>
      </c>
      <c r="U100" s="12">
        <v>25</v>
      </c>
      <c r="V100" s="12">
        <v>12</v>
      </c>
      <c r="W100" s="12">
        <v>26</v>
      </c>
      <c r="X100" s="12">
        <v>9</v>
      </c>
      <c r="Y100" s="12">
        <v>12</v>
      </c>
      <c r="Z100" s="12">
        <v>8</v>
      </c>
      <c r="AA100" s="12">
        <v>11</v>
      </c>
      <c r="AB100" s="12">
        <v>7</v>
      </c>
      <c r="AC100" s="12">
        <v>13</v>
      </c>
      <c r="AD100" s="12">
        <v>4</v>
      </c>
      <c r="AE100" s="12">
        <v>15</v>
      </c>
      <c r="AF100" s="12">
        <v>20</v>
      </c>
      <c r="AG100" s="12">
        <v>22</v>
      </c>
      <c r="AH100" s="12">
        <v>16</v>
      </c>
      <c r="AI100" s="12">
        <v>25</v>
      </c>
      <c r="AJ100" s="12">
        <v>22</v>
      </c>
      <c r="AK100" s="12">
        <v>16</v>
      </c>
      <c r="AL100" s="12">
        <v>12</v>
      </c>
      <c r="AM100" s="12">
        <v>26</v>
      </c>
      <c r="AN100" s="12">
        <v>6</v>
      </c>
      <c r="AO100" s="12">
        <v>16</v>
      </c>
      <c r="AP100" s="12">
        <v>10</v>
      </c>
      <c r="AQ100" s="12">
        <v>9</v>
      </c>
      <c r="AR100" s="12">
        <v>5</v>
      </c>
      <c r="AS100" s="12">
        <v>12</v>
      </c>
      <c r="AT100" s="12">
        <v>7</v>
      </c>
      <c r="AU100" s="12">
        <v>14</v>
      </c>
      <c r="AV100" s="12">
        <v>14</v>
      </c>
      <c r="AW100" s="12">
        <v>10</v>
      </c>
      <c r="AX100" s="12">
        <v>10</v>
      </c>
      <c r="AY100" s="12">
        <v>7</v>
      </c>
      <c r="AZ100" s="12">
        <v>6</v>
      </c>
      <c r="BA100" s="12">
        <v>12</v>
      </c>
      <c r="BB100" s="12">
        <v>12</v>
      </c>
      <c r="BC100" s="12">
        <v>9</v>
      </c>
      <c r="BD100" s="12">
        <v>12</v>
      </c>
      <c r="BE100" s="12">
        <v>12</v>
      </c>
      <c r="BF100" s="12">
        <v>4</v>
      </c>
      <c r="BG100" s="12">
        <v>13</v>
      </c>
      <c r="BH100" s="12">
        <v>8</v>
      </c>
      <c r="BI100" s="12">
        <v>4</v>
      </c>
      <c r="BJ100" s="12">
        <v>2</v>
      </c>
      <c r="BK100" s="12">
        <v>5</v>
      </c>
      <c r="BL100" s="12">
        <v>4</v>
      </c>
      <c r="BM100" s="12">
        <v>8</v>
      </c>
      <c r="BN100" s="12">
        <v>2</v>
      </c>
      <c r="BO100" s="12">
        <v>8</v>
      </c>
      <c r="BP100" s="12">
        <v>4</v>
      </c>
      <c r="BQ100" s="12">
        <v>13</v>
      </c>
      <c r="BR100" s="12">
        <v>8</v>
      </c>
      <c r="BS100" s="12">
        <v>13</v>
      </c>
      <c r="BT100" s="12">
        <v>1</v>
      </c>
      <c r="BU100" s="12">
        <v>8</v>
      </c>
      <c r="BV100" s="12">
        <v>6</v>
      </c>
      <c r="BW100" s="12">
        <v>6</v>
      </c>
      <c r="BX100" s="12">
        <v>3</v>
      </c>
      <c r="BY100" s="12">
        <v>5</v>
      </c>
      <c r="BZ100" s="12">
        <v>2</v>
      </c>
      <c r="CA100" s="12">
        <v>7</v>
      </c>
      <c r="CB100" s="12">
        <v>7</v>
      </c>
      <c r="CC100" s="12">
        <v>19</v>
      </c>
      <c r="CD100" s="12">
        <v>10</v>
      </c>
      <c r="CE100" s="12">
        <v>17</v>
      </c>
      <c r="CF100" s="12">
        <v>11</v>
      </c>
      <c r="CG100" s="12">
        <v>15</v>
      </c>
      <c r="CH100" s="12">
        <v>7</v>
      </c>
      <c r="CI100" s="12">
        <v>8</v>
      </c>
      <c r="CJ100" s="12">
        <v>4</v>
      </c>
      <c r="CK100" s="12">
        <v>7</v>
      </c>
      <c r="CL100" s="12">
        <v>4</v>
      </c>
      <c r="CM100" s="12">
        <v>10</v>
      </c>
      <c r="CN100" s="12">
        <v>3</v>
      </c>
      <c r="CO100" s="12">
        <v>9</v>
      </c>
      <c r="CP100" s="12">
        <v>5</v>
      </c>
      <c r="CQ100" s="12">
        <v>7</v>
      </c>
      <c r="CR100" s="12">
        <v>5</v>
      </c>
      <c r="CS100" s="13">
        <v>10</v>
      </c>
    </row>
    <row r="101" spans="1:97" x14ac:dyDescent="0.2">
      <c r="A101" s="14">
        <v>225</v>
      </c>
      <c r="B101" s="15">
        <v>80</v>
      </c>
      <c r="C101" s="15">
        <v>80</v>
      </c>
      <c r="D101" s="15">
        <v>80</v>
      </c>
      <c r="E101" s="15">
        <v>80</v>
      </c>
      <c r="F101" s="15">
        <v>80</v>
      </c>
      <c r="G101" s="15">
        <v>80</v>
      </c>
      <c r="H101" s="15">
        <v>40</v>
      </c>
      <c r="I101" s="15">
        <v>40</v>
      </c>
      <c r="J101" s="15">
        <v>40</v>
      </c>
      <c r="K101" s="15">
        <v>40</v>
      </c>
      <c r="L101" s="15">
        <v>41</v>
      </c>
      <c r="M101" s="15">
        <v>41</v>
      </c>
      <c r="N101" s="15">
        <v>40</v>
      </c>
      <c r="O101" s="15">
        <v>40</v>
      </c>
      <c r="P101" s="15">
        <v>39</v>
      </c>
      <c r="Q101" s="15">
        <v>39</v>
      </c>
      <c r="R101" s="15">
        <v>40</v>
      </c>
      <c r="S101" s="15">
        <v>40</v>
      </c>
      <c r="T101" s="15">
        <v>41</v>
      </c>
      <c r="U101" s="15">
        <v>41</v>
      </c>
      <c r="V101" s="15">
        <v>39</v>
      </c>
      <c r="W101" s="15">
        <v>39</v>
      </c>
      <c r="X101" s="15">
        <v>21</v>
      </c>
      <c r="Y101" s="15">
        <v>21</v>
      </c>
      <c r="Z101" s="15">
        <v>19</v>
      </c>
      <c r="AA101" s="15">
        <v>19</v>
      </c>
      <c r="AB101" s="15">
        <v>20</v>
      </c>
      <c r="AC101" s="15">
        <v>20</v>
      </c>
      <c r="AD101" s="15">
        <v>20</v>
      </c>
      <c r="AE101" s="15">
        <v>20</v>
      </c>
      <c r="AF101" s="15">
        <v>42</v>
      </c>
      <c r="AG101" s="15">
        <v>42</v>
      </c>
      <c r="AH101" s="15">
        <v>42</v>
      </c>
      <c r="AI101" s="15">
        <v>42</v>
      </c>
      <c r="AJ101" s="15">
        <v>38</v>
      </c>
      <c r="AK101" s="15">
        <v>38</v>
      </c>
      <c r="AL101" s="15">
        <v>38</v>
      </c>
      <c r="AM101" s="15">
        <v>38</v>
      </c>
      <c r="AN101" s="15">
        <v>23</v>
      </c>
      <c r="AO101" s="15">
        <v>23</v>
      </c>
      <c r="AP101" s="15">
        <v>19</v>
      </c>
      <c r="AQ101" s="15">
        <v>19</v>
      </c>
      <c r="AR101" s="15">
        <v>17</v>
      </c>
      <c r="AS101" s="15">
        <v>17</v>
      </c>
      <c r="AT101" s="15">
        <v>21</v>
      </c>
      <c r="AU101" s="15">
        <v>21</v>
      </c>
      <c r="AV101" s="15">
        <v>24</v>
      </c>
      <c r="AW101" s="15">
        <v>24</v>
      </c>
      <c r="AX101" s="15">
        <v>17</v>
      </c>
      <c r="AY101" s="15">
        <v>17</v>
      </c>
      <c r="AZ101" s="15">
        <v>18</v>
      </c>
      <c r="BA101" s="15">
        <v>18</v>
      </c>
      <c r="BB101" s="15">
        <v>21</v>
      </c>
      <c r="BC101" s="15">
        <v>21</v>
      </c>
      <c r="BD101" s="15">
        <v>24</v>
      </c>
      <c r="BE101" s="15">
        <v>24</v>
      </c>
      <c r="BF101" s="15">
        <v>18</v>
      </c>
      <c r="BG101" s="15">
        <v>18</v>
      </c>
      <c r="BH101" s="15">
        <v>12</v>
      </c>
      <c r="BI101" s="15">
        <v>12</v>
      </c>
      <c r="BJ101" s="15">
        <v>7</v>
      </c>
      <c r="BK101" s="15">
        <v>7</v>
      </c>
      <c r="BL101" s="15">
        <v>12</v>
      </c>
      <c r="BM101" s="15">
        <v>12</v>
      </c>
      <c r="BN101" s="15">
        <v>11</v>
      </c>
      <c r="BO101" s="15">
        <v>11</v>
      </c>
      <c r="BP101" s="15">
        <v>17</v>
      </c>
      <c r="BQ101" s="15">
        <v>17</v>
      </c>
      <c r="BR101" s="15">
        <v>21</v>
      </c>
      <c r="BS101" s="15">
        <v>21</v>
      </c>
      <c r="BT101" s="15">
        <v>9</v>
      </c>
      <c r="BU101" s="15">
        <v>9</v>
      </c>
      <c r="BV101" s="15">
        <v>12</v>
      </c>
      <c r="BW101" s="15">
        <v>12</v>
      </c>
      <c r="BX101" s="15">
        <v>8</v>
      </c>
      <c r="BY101" s="15">
        <v>8</v>
      </c>
      <c r="BZ101" s="15">
        <v>9</v>
      </c>
      <c r="CA101" s="15">
        <v>9</v>
      </c>
      <c r="CB101" s="15">
        <v>26</v>
      </c>
      <c r="CC101" s="15">
        <v>26</v>
      </c>
      <c r="CD101" s="15">
        <v>28</v>
      </c>
      <c r="CE101" s="15">
        <v>28</v>
      </c>
      <c r="CF101" s="15">
        <v>26</v>
      </c>
      <c r="CG101" s="15">
        <v>26</v>
      </c>
      <c r="CH101" s="15">
        <v>15</v>
      </c>
      <c r="CI101" s="15">
        <v>15</v>
      </c>
      <c r="CJ101" s="15">
        <v>11</v>
      </c>
      <c r="CK101" s="15">
        <v>11</v>
      </c>
      <c r="CL101" s="15">
        <v>14</v>
      </c>
      <c r="CM101" s="15">
        <v>14</v>
      </c>
      <c r="CN101" s="15">
        <v>12</v>
      </c>
      <c r="CO101" s="15">
        <v>12</v>
      </c>
      <c r="CP101" s="15">
        <v>12</v>
      </c>
      <c r="CQ101" s="15">
        <v>12</v>
      </c>
      <c r="CR101" s="15">
        <v>16</v>
      </c>
      <c r="CS101" s="16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23A84-FC16-174D-BC30-3D503315CC57}">
  <dimension ref="A1:R151"/>
  <sheetViews>
    <sheetView zoomScale="68" zoomScaleNormal="100" workbookViewId="0">
      <pane ySplit="1" topLeftCell="A2" activePane="bottomLeft" state="frozen"/>
      <selection pane="bottomLeft" activeCell="C8" sqref="C8"/>
    </sheetView>
  </sheetViews>
  <sheetFormatPr baseColWidth="10" defaultRowHeight="16" x14ac:dyDescent="0.2"/>
  <cols>
    <col min="2" max="2" width="17.83203125" customWidth="1"/>
    <col min="3" max="3" width="17.83203125" style="40" customWidth="1"/>
    <col min="4" max="4" width="19.83203125" customWidth="1"/>
    <col min="5" max="5" width="19.83203125" style="40" customWidth="1"/>
    <col min="6" max="6" width="17.83203125" customWidth="1"/>
    <col min="7" max="7" width="17.83203125" style="40" customWidth="1"/>
    <col min="8" max="8" width="17.83203125" customWidth="1"/>
    <col min="9" max="9" width="17.83203125" style="40" customWidth="1"/>
    <col min="10" max="10" width="17.33203125" customWidth="1"/>
    <col min="11" max="11" width="17.33203125" style="40" customWidth="1"/>
    <col min="12" max="12" width="17.33203125" customWidth="1"/>
    <col min="13" max="13" width="17.33203125" style="40" customWidth="1"/>
    <col min="14" max="14" width="19.83203125" customWidth="1"/>
    <col min="15" max="15" width="19.83203125" style="40" customWidth="1"/>
    <col min="16" max="16" width="17.83203125" customWidth="1"/>
    <col min="17" max="17" width="17.83203125" style="40" customWidth="1"/>
    <col min="18" max="18" width="36.1640625" customWidth="1"/>
    <col min="22" max="22" width="14.1640625" bestFit="1" customWidth="1"/>
    <col min="23" max="23" width="19.83203125" customWidth="1"/>
    <col min="24" max="24" width="20.1640625" customWidth="1"/>
    <col min="25" max="25" width="20.33203125" customWidth="1"/>
    <col min="26" max="26" width="20.6640625" customWidth="1"/>
    <col min="27" max="27" width="20.83203125" customWidth="1"/>
    <col min="28" max="28" width="21.1640625" customWidth="1"/>
    <col min="29" max="29" width="21.33203125" customWidth="1"/>
    <col min="30" max="30" width="21.6640625" customWidth="1"/>
    <col min="31" max="31" width="20.83203125" bestFit="1" customWidth="1"/>
    <col min="32" max="32" width="20.1640625" customWidth="1"/>
    <col min="33" max="33" width="20.83203125" bestFit="1" customWidth="1"/>
    <col min="34" max="34" width="21.33203125" customWidth="1"/>
    <col min="35" max="36" width="21.1640625" customWidth="1"/>
    <col min="37" max="37" width="20.83203125" bestFit="1" customWidth="1"/>
    <col min="38" max="38" width="18.1640625" bestFit="1" customWidth="1"/>
    <col min="39" max="40" width="20.83203125" bestFit="1" customWidth="1"/>
    <col min="41" max="41" width="18" bestFit="1" customWidth="1"/>
    <col min="42" max="43" width="20.83203125" bestFit="1" customWidth="1"/>
    <col min="44" max="44" width="18" bestFit="1" customWidth="1"/>
    <col min="45" max="46" width="20.83203125" bestFit="1" customWidth="1"/>
    <col min="47" max="47" width="22.5" bestFit="1" customWidth="1"/>
    <col min="48" max="48" width="22.83203125" bestFit="1" customWidth="1"/>
    <col min="49" max="49" width="23" bestFit="1" customWidth="1"/>
    <col min="50" max="50" width="23.33203125" bestFit="1" customWidth="1"/>
    <col min="51" max="51" width="22.5" bestFit="1" customWidth="1"/>
    <col min="52" max="52" width="23" bestFit="1" customWidth="1"/>
    <col min="53" max="54" width="22.83203125" bestFit="1" customWidth="1"/>
  </cols>
  <sheetData>
    <row r="1" spans="1:18" x14ac:dyDescent="0.2">
      <c r="A1" t="s">
        <v>0</v>
      </c>
      <c r="B1" s="4" t="s">
        <v>321</v>
      </c>
      <c r="C1" s="36" t="s">
        <v>361</v>
      </c>
      <c r="D1" s="4" t="s">
        <v>322</v>
      </c>
      <c r="E1" s="36" t="s">
        <v>362</v>
      </c>
      <c r="F1" s="5" t="s">
        <v>323</v>
      </c>
      <c r="G1" s="43" t="s">
        <v>363</v>
      </c>
      <c r="H1" s="5" t="s">
        <v>324</v>
      </c>
      <c r="I1" s="43" t="s">
        <v>364</v>
      </c>
      <c r="J1" s="34" t="s">
        <v>325</v>
      </c>
      <c r="K1" s="42" t="s">
        <v>365</v>
      </c>
      <c r="L1" s="34" t="s">
        <v>326</v>
      </c>
      <c r="M1" s="42" t="s">
        <v>366</v>
      </c>
      <c r="N1" s="35" t="s">
        <v>327</v>
      </c>
      <c r="O1" s="41" t="s">
        <v>367</v>
      </c>
      <c r="P1" s="35" t="s">
        <v>328</v>
      </c>
      <c r="Q1" s="41" t="s">
        <v>368</v>
      </c>
      <c r="R1" t="s">
        <v>133</v>
      </c>
    </row>
    <row r="2" spans="1:18" x14ac:dyDescent="0.2">
      <c r="A2">
        <v>101</v>
      </c>
      <c r="B2" s="18">
        <v>12</v>
      </c>
      <c r="C2" s="37">
        <v>0.375</v>
      </c>
      <c r="D2" s="18">
        <v>20</v>
      </c>
      <c r="E2" s="37">
        <v>0.625</v>
      </c>
      <c r="F2" s="18">
        <v>2</v>
      </c>
      <c r="G2" s="37">
        <v>0.2</v>
      </c>
      <c r="H2" s="18">
        <v>8</v>
      </c>
      <c r="I2" s="37">
        <v>0.8</v>
      </c>
      <c r="J2" s="18">
        <v>66</v>
      </c>
      <c r="K2" s="37">
        <v>0.94285714285714284</v>
      </c>
      <c r="L2" s="18">
        <v>4</v>
      </c>
      <c r="M2" s="37">
        <v>5.7142857142857141E-2</v>
      </c>
      <c r="N2" s="18">
        <v>0</v>
      </c>
      <c r="O2" s="37">
        <v>0</v>
      </c>
      <c r="P2" s="18">
        <v>48</v>
      </c>
      <c r="Q2" s="37">
        <v>1</v>
      </c>
      <c r="R2" s="18" t="s">
        <v>329</v>
      </c>
    </row>
    <row r="3" spans="1:18" hidden="1" x14ac:dyDescent="0.2">
      <c r="A3">
        <v>101</v>
      </c>
      <c r="B3" s="20">
        <v>32</v>
      </c>
      <c r="C3" s="38">
        <v>0.76190476190476186</v>
      </c>
      <c r="D3" s="20">
        <v>32</v>
      </c>
      <c r="E3" s="38">
        <v>0.76190476190476186</v>
      </c>
      <c r="F3" s="20">
        <v>10</v>
      </c>
      <c r="G3" s="38">
        <v>0.23809523809523808</v>
      </c>
      <c r="H3" s="20">
        <v>10</v>
      </c>
      <c r="I3" s="38">
        <v>0.23809523809523808</v>
      </c>
      <c r="J3" s="20">
        <v>70</v>
      </c>
      <c r="K3" s="38">
        <v>0.59322033898305082</v>
      </c>
      <c r="L3" s="20">
        <v>70</v>
      </c>
      <c r="M3" s="38">
        <v>0.59322033898305082</v>
      </c>
      <c r="N3" s="20">
        <v>48</v>
      </c>
      <c r="O3" s="38">
        <v>0.40677966101694918</v>
      </c>
      <c r="P3" s="20">
        <v>48</v>
      </c>
      <c r="Q3" s="38">
        <v>0.40677966101694918</v>
      </c>
      <c r="R3" s="20" t="s">
        <v>330</v>
      </c>
    </row>
    <row r="4" spans="1:18" hidden="1" x14ac:dyDescent="0.2">
      <c r="A4">
        <v>101</v>
      </c>
      <c r="B4" s="19">
        <v>42</v>
      </c>
      <c r="C4" s="39">
        <v>2.3333333333333335</v>
      </c>
      <c r="D4" s="19">
        <v>42</v>
      </c>
      <c r="E4" s="39">
        <v>7</v>
      </c>
      <c r="F4" s="19">
        <v>42</v>
      </c>
      <c r="G4" s="39">
        <v>21</v>
      </c>
      <c r="H4" s="19">
        <v>42</v>
      </c>
      <c r="I4" s="39">
        <v>3.5</v>
      </c>
      <c r="J4" s="19">
        <v>118</v>
      </c>
      <c r="K4" s="39">
        <v>1.903225806451613</v>
      </c>
      <c r="L4" s="19">
        <v>118</v>
      </c>
      <c r="M4" s="39">
        <v>14.75</v>
      </c>
      <c r="N4" s="19">
        <v>118</v>
      </c>
      <c r="O4" s="39">
        <v>11.8</v>
      </c>
      <c r="P4" s="19">
        <v>118</v>
      </c>
      <c r="Q4" s="39">
        <v>2.8095238095238093</v>
      </c>
      <c r="R4" s="19" t="s">
        <v>331</v>
      </c>
    </row>
    <row r="5" spans="1:18" x14ac:dyDescent="0.2">
      <c r="A5">
        <v>102</v>
      </c>
      <c r="B5" s="18">
        <v>18</v>
      </c>
      <c r="C5" s="37">
        <v>0.75</v>
      </c>
      <c r="D5" s="18">
        <v>6</v>
      </c>
      <c r="E5" s="37">
        <v>0.25</v>
      </c>
      <c r="F5" s="18">
        <v>2</v>
      </c>
      <c r="G5" s="37">
        <v>0.14285714285714285</v>
      </c>
      <c r="H5" s="18">
        <v>12</v>
      </c>
      <c r="I5" s="37">
        <v>0.8571428571428571</v>
      </c>
      <c r="J5" s="18">
        <v>62</v>
      </c>
      <c r="K5" s="37">
        <v>0.88571428571428568</v>
      </c>
      <c r="L5" s="18">
        <v>8</v>
      </c>
      <c r="M5" s="37">
        <v>0.11428571428571428</v>
      </c>
      <c r="N5" s="18">
        <v>10</v>
      </c>
      <c r="O5" s="37">
        <v>0.19230769230769232</v>
      </c>
      <c r="P5" s="18">
        <v>42</v>
      </c>
      <c r="Q5" s="37">
        <v>0.80769230769230771</v>
      </c>
      <c r="R5" s="21" t="s">
        <v>329</v>
      </c>
    </row>
    <row r="6" spans="1:18" hidden="1" x14ac:dyDescent="0.2">
      <c r="A6">
        <v>102</v>
      </c>
      <c r="B6" s="20">
        <v>24</v>
      </c>
      <c r="C6" s="38">
        <v>0.63157894736842102</v>
      </c>
      <c r="D6" s="20">
        <v>24</v>
      </c>
      <c r="E6" s="38">
        <v>0.63157894736842102</v>
      </c>
      <c r="F6" s="20">
        <v>14</v>
      </c>
      <c r="G6" s="38">
        <v>0.36842105263157893</v>
      </c>
      <c r="H6" s="20">
        <v>14</v>
      </c>
      <c r="I6" s="38">
        <v>0.36842105263157893</v>
      </c>
      <c r="J6" s="20">
        <v>70</v>
      </c>
      <c r="K6" s="38">
        <v>0.57377049180327866</v>
      </c>
      <c r="L6" s="20">
        <v>70</v>
      </c>
      <c r="M6" s="38">
        <v>0.57377049180327866</v>
      </c>
      <c r="N6" s="20">
        <v>52</v>
      </c>
      <c r="O6" s="38">
        <v>0.42622950819672129</v>
      </c>
      <c r="P6" s="20">
        <v>52</v>
      </c>
      <c r="Q6" s="38">
        <v>0.42622950819672129</v>
      </c>
      <c r="R6" s="20" t="s">
        <v>330</v>
      </c>
    </row>
    <row r="7" spans="1:18" hidden="1" x14ac:dyDescent="0.2">
      <c r="A7">
        <v>102</v>
      </c>
      <c r="B7" s="19">
        <v>38</v>
      </c>
      <c r="C7" s="39">
        <v>3.1666666666666665</v>
      </c>
      <c r="D7" s="19">
        <v>38</v>
      </c>
      <c r="E7" s="39">
        <v>0.95</v>
      </c>
      <c r="F7" s="19">
        <v>38</v>
      </c>
      <c r="G7" s="39">
        <v>6.333333333333333</v>
      </c>
      <c r="H7" s="19">
        <v>38</v>
      </c>
      <c r="I7" s="39">
        <v>4.75</v>
      </c>
      <c r="J7" s="19">
        <v>122</v>
      </c>
      <c r="K7" s="39">
        <v>3.8125</v>
      </c>
      <c r="L7" s="19">
        <v>122</v>
      </c>
      <c r="M7" s="39">
        <v>15.25</v>
      </c>
      <c r="N7" s="19">
        <v>122</v>
      </c>
      <c r="O7" s="39" t="e">
        <v>#DIV/0!</v>
      </c>
      <c r="P7" s="19">
        <v>122</v>
      </c>
      <c r="Q7" s="39">
        <v>2.2592592592592591</v>
      </c>
      <c r="R7" s="19" t="s">
        <v>331</v>
      </c>
    </row>
    <row r="8" spans="1:18" x14ac:dyDescent="0.2">
      <c r="A8">
        <v>103</v>
      </c>
      <c r="B8" s="18">
        <v>12</v>
      </c>
      <c r="C8" s="37">
        <v>0.23076923076923078</v>
      </c>
      <c r="D8" s="18">
        <v>40</v>
      </c>
      <c r="E8" s="37">
        <v>0.76923076923076927</v>
      </c>
      <c r="F8" s="18">
        <v>6</v>
      </c>
      <c r="G8" s="37">
        <v>0.42857142857142855</v>
      </c>
      <c r="H8" s="18">
        <v>8</v>
      </c>
      <c r="I8" s="37">
        <v>0.5714285714285714</v>
      </c>
      <c r="J8" s="18">
        <v>32</v>
      </c>
      <c r="K8" s="37">
        <v>0.8</v>
      </c>
      <c r="L8" s="18">
        <v>8</v>
      </c>
      <c r="M8" s="37">
        <v>0.2</v>
      </c>
      <c r="N8" s="18">
        <v>0</v>
      </c>
      <c r="O8" s="37">
        <v>0</v>
      </c>
      <c r="P8" s="18">
        <v>54</v>
      </c>
      <c r="Q8" s="37">
        <v>1</v>
      </c>
      <c r="R8" s="21" t="s">
        <v>329</v>
      </c>
    </row>
    <row r="9" spans="1:18" hidden="1" x14ac:dyDescent="0.2">
      <c r="A9">
        <v>103</v>
      </c>
      <c r="B9" s="20">
        <v>52</v>
      </c>
      <c r="C9" s="38">
        <v>0.78787878787878785</v>
      </c>
      <c r="D9" s="20">
        <v>52</v>
      </c>
      <c r="E9" s="38">
        <v>0.78787878787878785</v>
      </c>
      <c r="F9" s="20">
        <v>14</v>
      </c>
      <c r="G9" s="38">
        <v>0.21212121212121213</v>
      </c>
      <c r="H9" s="20">
        <v>14</v>
      </c>
      <c r="I9" s="38">
        <v>0.21212121212121213</v>
      </c>
      <c r="J9" s="20">
        <v>40</v>
      </c>
      <c r="K9" s="38">
        <v>0.42553191489361702</v>
      </c>
      <c r="L9" s="20">
        <v>40</v>
      </c>
      <c r="M9" s="38">
        <v>0.42553191489361702</v>
      </c>
      <c r="N9" s="20">
        <v>54</v>
      </c>
      <c r="O9" s="38">
        <v>0.57446808510638303</v>
      </c>
      <c r="P9" s="20">
        <v>54</v>
      </c>
      <c r="Q9" s="38">
        <v>0.57446808510638303</v>
      </c>
      <c r="R9" s="20" t="s">
        <v>330</v>
      </c>
    </row>
    <row r="10" spans="1:18" hidden="1" x14ac:dyDescent="0.2">
      <c r="A10">
        <v>103</v>
      </c>
      <c r="B10" s="19">
        <v>66</v>
      </c>
      <c r="C10" s="39">
        <v>2.5384615384615383</v>
      </c>
      <c r="D10" s="19">
        <v>66</v>
      </c>
      <c r="E10" s="39">
        <v>1.9411764705882353</v>
      </c>
      <c r="F10" s="19">
        <v>66</v>
      </c>
      <c r="G10" s="39">
        <v>5.5</v>
      </c>
      <c r="H10" s="19">
        <v>66</v>
      </c>
      <c r="I10" s="39">
        <v>8.25</v>
      </c>
      <c r="J10" s="19">
        <v>94</v>
      </c>
      <c r="K10" s="39">
        <v>4.2727272727272725</v>
      </c>
      <c r="L10" s="19">
        <v>94</v>
      </c>
      <c r="M10" s="39">
        <v>9.4</v>
      </c>
      <c r="N10" s="19">
        <v>94</v>
      </c>
      <c r="O10" s="39">
        <v>23.5</v>
      </c>
      <c r="P10" s="19">
        <v>94</v>
      </c>
      <c r="Q10" s="39">
        <v>2.1363636363636362</v>
      </c>
      <c r="R10" s="19" t="s">
        <v>331</v>
      </c>
    </row>
    <row r="11" spans="1:18" x14ac:dyDescent="0.2">
      <c r="A11">
        <v>104</v>
      </c>
      <c r="B11" s="18">
        <v>26</v>
      </c>
      <c r="C11" s="37">
        <v>0.43333333333333335</v>
      </c>
      <c r="D11" s="18">
        <v>34</v>
      </c>
      <c r="E11" s="37">
        <v>0.56666666666666665</v>
      </c>
      <c r="F11" s="18">
        <v>12</v>
      </c>
      <c r="G11" s="37">
        <v>0.6</v>
      </c>
      <c r="H11" s="18">
        <v>8</v>
      </c>
      <c r="I11" s="37">
        <v>0.4</v>
      </c>
      <c r="J11" s="18">
        <v>22</v>
      </c>
      <c r="K11" s="37">
        <v>0.6875</v>
      </c>
      <c r="L11" s="18">
        <v>10</v>
      </c>
      <c r="M11" s="37">
        <v>0.3125</v>
      </c>
      <c r="N11" s="18">
        <v>4</v>
      </c>
      <c r="O11" s="37">
        <v>8.3333333333333329E-2</v>
      </c>
      <c r="P11" s="18">
        <v>44</v>
      </c>
      <c r="Q11" s="37">
        <v>0.91666666666666663</v>
      </c>
      <c r="R11" s="21" t="s">
        <v>329</v>
      </c>
    </row>
    <row r="12" spans="1:18" hidden="1" x14ac:dyDescent="0.2">
      <c r="A12">
        <v>104</v>
      </c>
      <c r="B12" s="20">
        <v>60</v>
      </c>
      <c r="C12" s="38">
        <v>0.75</v>
      </c>
      <c r="D12" s="20">
        <v>60</v>
      </c>
      <c r="E12" s="38">
        <v>0.75</v>
      </c>
      <c r="F12" s="20">
        <v>20</v>
      </c>
      <c r="G12" s="38">
        <v>0.25</v>
      </c>
      <c r="H12" s="20">
        <v>20</v>
      </c>
      <c r="I12" s="38">
        <v>0.25</v>
      </c>
      <c r="J12" s="20">
        <v>32</v>
      </c>
      <c r="K12" s="38">
        <v>0.4</v>
      </c>
      <c r="L12" s="20">
        <v>32</v>
      </c>
      <c r="M12" s="38">
        <v>0.4</v>
      </c>
      <c r="N12" s="20">
        <v>48</v>
      </c>
      <c r="O12" s="38">
        <v>0.6</v>
      </c>
      <c r="P12" s="20">
        <v>48</v>
      </c>
      <c r="Q12" s="38">
        <v>0.6</v>
      </c>
      <c r="R12" s="20" t="s">
        <v>330</v>
      </c>
    </row>
    <row r="13" spans="1:18" hidden="1" x14ac:dyDescent="0.2">
      <c r="A13">
        <v>104</v>
      </c>
      <c r="B13" s="19">
        <v>80</v>
      </c>
      <c r="C13" s="39">
        <v>13.333333333333334</v>
      </c>
      <c r="D13" s="19">
        <v>80</v>
      </c>
      <c r="E13" s="39">
        <v>1.5384615384615385</v>
      </c>
      <c r="F13" s="19">
        <v>80</v>
      </c>
      <c r="G13" s="39">
        <v>13.333333333333334</v>
      </c>
      <c r="H13" s="19">
        <v>80</v>
      </c>
      <c r="I13" s="39">
        <v>40</v>
      </c>
      <c r="J13" s="19">
        <v>80</v>
      </c>
      <c r="K13" s="39">
        <v>5</v>
      </c>
      <c r="L13" s="19">
        <v>80</v>
      </c>
      <c r="M13" s="39">
        <v>20</v>
      </c>
      <c r="N13" s="19">
        <v>80</v>
      </c>
      <c r="O13" s="39">
        <v>5.7142857142857144</v>
      </c>
      <c r="P13" s="19">
        <v>80</v>
      </c>
      <c r="Q13" s="39">
        <v>1.3333333333333333</v>
      </c>
      <c r="R13" s="19" t="s">
        <v>331</v>
      </c>
    </row>
    <row r="14" spans="1:18" x14ac:dyDescent="0.2">
      <c r="A14">
        <v>105</v>
      </c>
      <c r="B14" s="18">
        <v>6</v>
      </c>
      <c r="C14" s="37">
        <v>0.10344827586206896</v>
      </c>
      <c r="D14" s="18">
        <v>52</v>
      </c>
      <c r="E14" s="37">
        <v>0.89655172413793105</v>
      </c>
      <c r="F14" s="18">
        <v>6</v>
      </c>
      <c r="G14" s="37">
        <v>0.75</v>
      </c>
      <c r="H14" s="18">
        <v>2</v>
      </c>
      <c r="I14" s="37">
        <v>0.25</v>
      </c>
      <c r="J14" s="18">
        <v>16</v>
      </c>
      <c r="K14" s="37">
        <v>0.8</v>
      </c>
      <c r="L14" s="18">
        <v>4</v>
      </c>
      <c r="M14" s="37">
        <v>0.2</v>
      </c>
      <c r="N14" s="18">
        <v>14</v>
      </c>
      <c r="O14" s="37">
        <v>0.1891891891891892</v>
      </c>
      <c r="P14" s="18">
        <v>60</v>
      </c>
      <c r="Q14" s="37">
        <v>0.81081081081081086</v>
      </c>
      <c r="R14" s="21" t="s">
        <v>329</v>
      </c>
    </row>
    <row r="15" spans="1:18" hidden="1" x14ac:dyDescent="0.2">
      <c r="A15">
        <v>105</v>
      </c>
      <c r="B15" s="20">
        <v>58</v>
      </c>
      <c r="C15" s="38">
        <v>0.87878787878787878</v>
      </c>
      <c r="D15" s="20">
        <v>58</v>
      </c>
      <c r="E15" s="38">
        <v>0.87878787878787878</v>
      </c>
      <c r="F15" s="20">
        <v>8</v>
      </c>
      <c r="G15" s="38">
        <v>0.12121212121212122</v>
      </c>
      <c r="H15" s="20">
        <v>8</v>
      </c>
      <c r="I15" s="38">
        <v>0.12121212121212122</v>
      </c>
      <c r="J15" s="20">
        <v>20</v>
      </c>
      <c r="K15" s="38">
        <v>0.21276595744680851</v>
      </c>
      <c r="L15" s="20">
        <v>20</v>
      </c>
      <c r="M15" s="38">
        <v>0.21276595744680851</v>
      </c>
      <c r="N15" s="20">
        <v>74</v>
      </c>
      <c r="O15" s="38">
        <v>0.78723404255319152</v>
      </c>
      <c r="P15" s="20">
        <v>74</v>
      </c>
      <c r="Q15" s="38">
        <v>0.78723404255319152</v>
      </c>
      <c r="R15" s="20" t="s">
        <v>330</v>
      </c>
    </row>
    <row r="16" spans="1:18" hidden="1" x14ac:dyDescent="0.2">
      <c r="A16">
        <v>105</v>
      </c>
      <c r="B16" s="19">
        <v>66</v>
      </c>
      <c r="C16" s="39">
        <v>4.125</v>
      </c>
      <c r="D16" s="19">
        <v>66</v>
      </c>
      <c r="E16" s="39">
        <v>1.2692307692307692</v>
      </c>
      <c r="F16" s="19">
        <v>66</v>
      </c>
      <c r="G16" s="39">
        <v>16.5</v>
      </c>
      <c r="H16" s="19">
        <v>66</v>
      </c>
      <c r="I16" s="39">
        <v>11</v>
      </c>
      <c r="J16" s="19">
        <v>94</v>
      </c>
      <c r="K16" s="39">
        <v>11.75</v>
      </c>
      <c r="L16" s="19">
        <v>94</v>
      </c>
      <c r="M16" s="39">
        <v>6.7142857142857144</v>
      </c>
      <c r="N16" s="19">
        <v>94</v>
      </c>
      <c r="O16" s="39">
        <v>15.666666666666666</v>
      </c>
      <c r="P16" s="19">
        <v>94</v>
      </c>
      <c r="Q16" s="39">
        <v>1.7407407407407407</v>
      </c>
      <c r="R16" s="19" t="s">
        <v>331</v>
      </c>
    </row>
    <row r="17" spans="1:18" x14ac:dyDescent="0.2">
      <c r="A17">
        <v>106</v>
      </c>
      <c r="B17" s="18">
        <v>16</v>
      </c>
      <c r="C17" s="37">
        <v>0.23529411764705882</v>
      </c>
      <c r="D17" s="18">
        <v>52</v>
      </c>
      <c r="E17" s="37">
        <v>0.76470588235294112</v>
      </c>
      <c r="F17" s="18">
        <v>4</v>
      </c>
      <c r="G17" s="37">
        <v>0.4</v>
      </c>
      <c r="H17" s="18">
        <v>6</v>
      </c>
      <c r="I17" s="37">
        <v>0.6</v>
      </c>
      <c r="J17" s="18">
        <v>8</v>
      </c>
      <c r="K17" s="37">
        <v>0.36363636363636365</v>
      </c>
      <c r="L17" s="18">
        <v>14</v>
      </c>
      <c r="M17" s="37">
        <v>0.63636363636363635</v>
      </c>
      <c r="N17" s="18">
        <v>6</v>
      </c>
      <c r="O17" s="37">
        <v>0.1</v>
      </c>
      <c r="P17" s="18">
        <v>54</v>
      </c>
      <c r="Q17" s="37">
        <v>0.9</v>
      </c>
      <c r="R17" s="21" t="s">
        <v>329</v>
      </c>
    </row>
    <row r="18" spans="1:18" hidden="1" x14ac:dyDescent="0.2">
      <c r="A18">
        <v>106</v>
      </c>
      <c r="B18" s="20">
        <v>68</v>
      </c>
      <c r="C18" s="38">
        <v>0.87179487179487181</v>
      </c>
      <c r="D18" s="20">
        <v>68</v>
      </c>
      <c r="E18" s="38">
        <v>0.87179487179487181</v>
      </c>
      <c r="F18" s="20">
        <v>10</v>
      </c>
      <c r="G18" s="38">
        <v>0.12820512820512819</v>
      </c>
      <c r="H18" s="20">
        <v>10</v>
      </c>
      <c r="I18" s="38">
        <v>0.12820512820512819</v>
      </c>
      <c r="J18" s="20">
        <v>22</v>
      </c>
      <c r="K18" s="38">
        <v>0.26829268292682928</v>
      </c>
      <c r="L18" s="20">
        <v>22</v>
      </c>
      <c r="M18" s="38">
        <v>0.26829268292682928</v>
      </c>
      <c r="N18" s="20">
        <v>60</v>
      </c>
      <c r="O18" s="38">
        <v>0.73170731707317072</v>
      </c>
      <c r="P18" s="20">
        <v>60</v>
      </c>
      <c r="Q18" s="38">
        <v>0.73170731707317072</v>
      </c>
      <c r="R18" s="20" t="s">
        <v>330</v>
      </c>
    </row>
    <row r="19" spans="1:18" hidden="1" x14ac:dyDescent="0.2">
      <c r="A19">
        <v>106</v>
      </c>
      <c r="B19" s="19">
        <v>78</v>
      </c>
      <c r="C19" s="39">
        <v>1.4444444444444444</v>
      </c>
      <c r="D19" s="19">
        <v>78</v>
      </c>
      <c r="E19" s="39">
        <v>3</v>
      </c>
      <c r="F19" s="19">
        <v>78</v>
      </c>
      <c r="G19" s="39">
        <v>39</v>
      </c>
      <c r="H19" s="19">
        <v>78</v>
      </c>
      <c r="I19" s="39">
        <v>9.75</v>
      </c>
      <c r="J19" s="19">
        <v>82</v>
      </c>
      <c r="K19" s="39">
        <v>3.7272727272727271</v>
      </c>
      <c r="L19" s="19">
        <v>82</v>
      </c>
      <c r="M19" s="39">
        <v>6.833333333333333</v>
      </c>
      <c r="N19" s="19">
        <v>82</v>
      </c>
      <c r="O19" s="39">
        <v>13.666666666666666</v>
      </c>
      <c r="P19" s="19">
        <v>82</v>
      </c>
      <c r="Q19" s="39">
        <v>2.7333333333333334</v>
      </c>
      <c r="R19" s="19" t="s">
        <v>331</v>
      </c>
    </row>
    <row r="20" spans="1:18" x14ac:dyDescent="0.2">
      <c r="A20">
        <v>107</v>
      </c>
      <c r="B20" s="18">
        <v>54</v>
      </c>
      <c r="C20" s="37">
        <v>0.67500000000000004</v>
      </c>
      <c r="D20" s="18">
        <v>26</v>
      </c>
      <c r="E20" s="37">
        <v>0.32500000000000001</v>
      </c>
      <c r="F20" s="18">
        <v>2</v>
      </c>
      <c r="G20" s="37">
        <v>0.2</v>
      </c>
      <c r="H20" s="18">
        <v>8</v>
      </c>
      <c r="I20" s="37">
        <v>0.8</v>
      </c>
      <c r="J20" s="18">
        <v>22</v>
      </c>
      <c r="K20" s="37">
        <v>0.6470588235294118</v>
      </c>
      <c r="L20" s="18">
        <v>12</v>
      </c>
      <c r="M20" s="37">
        <v>0.35294117647058826</v>
      </c>
      <c r="N20" s="18">
        <v>6</v>
      </c>
      <c r="O20" s="37">
        <v>0.16666666666666666</v>
      </c>
      <c r="P20" s="18">
        <v>30</v>
      </c>
      <c r="Q20" s="37">
        <v>0.83333333333333337</v>
      </c>
      <c r="R20" s="21" t="s">
        <v>329</v>
      </c>
    </row>
    <row r="21" spans="1:18" hidden="1" x14ac:dyDescent="0.2">
      <c r="A21">
        <v>107</v>
      </c>
      <c r="B21" s="20">
        <v>80</v>
      </c>
      <c r="C21" s="38">
        <v>0.88888888888888884</v>
      </c>
      <c r="D21" s="20">
        <v>80</v>
      </c>
      <c r="E21" s="38">
        <v>0.88888888888888884</v>
      </c>
      <c r="F21" s="20">
        <v>10</v>
      </c>
      <c r="G21" s="38">
        <v>0.1111111111111111</v>
      </c>
      <c r="H21" s="20">
        <v>10</v>
      </c>
      <c r="I21" s="38">
        <v>0.1111111111111111</v>
      </c>
      <c r="J21" s="20">
        <v>34</v>
      </c>
      <c r="K21" s="38">
        <v>0.48571428571428571</v>
      </c>
      <c r="L21" s="20">
        <v>34</v>
      </c>
      <c r="M21" s="38">
        <v>0.48571428571428571</v>
      </c>
      <c r="N21" s="20">
        <v>36</v>
      </c>
      <c r="O21" s="38">
        <v>0.51428571428571423</v>
      </c>
      <c r="P21" s="20">
        <v>36</v>
      </c>
      <c r="Q21" s="38">
        <v>0.51428571428571423</v>
      </c>
      <c r="R21" s="20" t="s">
        <v>330</v>
      </c>
    </row>
    <row r="22" spans="1:18" hidden="1" x14ac:dyDescent="0.2">
      <c r="A22">
        <v>107</v>
      </c>
      <c r="B22" s="19">
        <v>90</v>
      </c>
      <c r="C22" s="39">
        <v>4.5</v>
      </c>
      <c r="D22" s="19">
        <v>90</v>
      </c>
      <c r="E22" s="39">
        <v>3</v>
      </c>
      <c r="F22" s="19">
        <v>90</v>
      </c>
      <c r="G22" s="39">
        <v>45</v>
      </c>
      <c r="H22" s="19">
        <v>90</v>
      </c>
      <c r="I22" s="39">
        <v>22.5</v>
      </c>
      <c r="J22" s="19">
        <v>70</v>
      </c>
      <c r="K22" s="39">
        <v>1.4</v>
      </c>
      <c r="L22" s="19">
        <v>70</v>
      </c>
      <c r="M22" s="39">
        <v>3.5</v>
      </c>
      <c r="N22" s="19">
        <v>70</v>
      </c>
      <c r="O22" s="39">
        <v>11.666666666666666</v>
      </c>
      <c r="P22" s="19">
        <v>70</v>
      </c>
      <c r="Q22" s="39">
        <v>2.5</v>
      </c>
      <c r="R22" s="19" t="s">
        <v>331</v>
      </c>
    </row>
    <row r="23" spans="1:18" x14ac:dyDescent="0.2">
      <c r="A23">
        <v>108</v>
      </c>
      <c r="B23" s="18">
        <v>20</v>
      </c>
      <c r="C23" s="37">
        <v>0.4</v>
      </c>
      <c r="D23" s="18">
        <v>30</v>
      </c>
      <c r="E23" s="37">
        <v>0.6</v>
      </c>
      <c r="F23" s="18">
        <v>2</v>
      </c>
      <c r="G23" s="37">
        <v>0.33333333333333331</v>
      </c>
      <c r="H23" s="18">
        <v>4</v>
      </c>
      <c r="I23" s="37">
        <v>0.66666666666666663</v>
      </c>
      <c r="J23" s="18">
        <v>50</v>
      </c>
      <c r="K23" s="37">
        <v>0.7142857142857143</v>
      </c>
      <c r="L23" s="18">
        <v>20</v>
      </c>
      <c r="M23" s="37">
        <v>0.2857142857142857</v>
      </c>
      <c r="N23" s="18">
        <v>6</v>
      </c>
      <c r="O23" s="37">
        <v>0.17647058823529413</v>
      </c>
      <c r="P23" s="18">
        <v>28</v>
      </c>
      <c r="Q23" s="37">
        <v>0.82352941176470584</v>
      </c>
      <c r="R23" s="21" t="s">
        <v>329</v>
      </c>
    </row>
    <row r="24" spans="1:18" hidden="1" x14ac:dyDescent="0.2">
      <c r="A24">
        <v>108</v>
      </c>
      <c r="B24" s="20">
        <v>50</v>
      </c>
      <c r="C24" s="38">
        <v>0.8928571428571429</v>
      </c>
      <c r="D24" s="20">
        <v>50</v>
      </c>
      <c r="E24" s="38">
        <v>0.8928571428571429</v>
      </c>
      <c r="F24" s="20">
        <v>6</v>
      </c>
      <c r="G24" s="38">
        <v>0.10714285714285714</v>
      </c>
      <c r="H24" s="20">
        <v>6</v>
      </c>
      <c r="I24" s="38">
        <v>0.10714285714285714</v>
      </c>
      <c r="J24" s="20">
        <v>70</v>
      </c>
      <c r="K24" s="38">
        <v>0.67307692307692313</v>
      </c>
      <c r="L24" s="20">
        <v>70</v>
      </c>
      <c r="M24" s="38">
        <v>0.67307692307692313</v>
      </c>
      <c r="N24" s="20">
        <v>34</v>
      </c>
      <c r="O24" s="38">
        <v>0.32692307692307693</v>
      </c>
      <c r="P24" s="20">
        <v>34</v>
      </c>
      <c r="Q24" s="38">
        <v>0.32692307692307693</v>
      </c>
      <c r="R24" s="20" t="s">
        <v>330</v>
      </c>
    </row>
    <row r="25" spans="1:18" hidden="1" x14ac:dyDescent="0.2">
      <c r="A25">
        <v>108</v>
      </c>
      <c r="B25" s="19">
        <v>56</v>
      </c>
      <c r="C25" s="39">
        <v>2.1538461538461537</v>
      </c>
      <c r="D25" s="19">
        <v>56</v>
      </c>
      <c r="E25" s="39">
        <v>1.2173913043478262</v>
      </c>
      <c r="F25" s="19">
        <v>56</v>
      </c>
      <c r="G25" s="39" t="e">
        <v>#DIV/0!</v>
      </c>
      <c r="H25" s="19">
        <v>56</v>
      </c>
      <c r="I25" s="39" t="e">
        <v>#DIV/0!</v>
      </c>
      <c r="J25" s="19">
        <v>104</v>
      </c>
      <c r="K25" s="39">
        <v>26</v>
      </c>
      <c r="L25" s="19">
        <v>104</v>
      </c>
      <c r="M25" s="39">
        <v>52</v>
      </c>
      <c r="N25" s="19">
        <v>104</v>
      </c>
      <c r="O25" s="39">
        <v>8.6666666666666661</v>
      </c>
      <c r="P25" s="19">
        <v>104</v>
      </c>
      <c r="Q25" s="39">
        <v>1.4857142857142858</v>
      </c>
      <c r="R25" s="19" t="s">
        <v>331</v>
      </c>
    </row>
    <row r="26" spans="1:18" x14ac:dyDescent="0.2">
      <c r="A26">
        <v>109</v>
      </c>
      <c r="B26" s="18">
        <v>26</v>
      </c>
      <c r="C26" s="37">
        <v>0.3611111111111111</v>
      </c>
      <c r="D26" s="18">
        <v>46</v>
      </c>
      <c r="E26" s="37">
        <v>0.63888888888888884</v>
      </c>
      <c r="F26" s="18">
        <v>0</v>
      </c>
      <c r="G26" s="37" t="s">
        <v>97</v>
      </c>
      <c r="H26" s="18">
        <v>0</v>
      </c>
      <c r="I26" s="37" t="s">
        <v>97</v>
      </c>
      <c r="J26" s="18">
        <v>4</v>
      </c>
      <c r="K26" s="37">
        <v>0.66666666666666663</v>
      </c>
      <c r="L26" s="18">
        <v>2</v>
      </c>
      <c r="M26" s="37">
        <v>0.33333333333333331</v>
      </c>
      <c r="N26" s="18">
        <v>12</v>
      </c>
      <c r="O26" s="37">
        <v>0.14634146341463414</v>
      </c>
      <c r="P26" s="18">
        <v>70</v>
      </c>
      <c r="Q26" s="37">
        <v>0.85365853658536583</v>
      </c>
      <c r="R26" s="21" t="s">
        <v>329</v>
      </c>
    </row>
    <row r="27" spans="1:18" hidden="1" x14ac:dyDescent="0.2">
      <c r="A27">
        <v>109</v>
      </c>
      <c r="B27" s="20">
        <v>72</v>
      </c>
      <c r="C27" s="38">
        <v>1</v>
      </c>
      <c r="D27" s="20">
        <v>72</v>
      </c>
      <c r="E27" s="38">
        <v>1</v>
      </c>
      <c r="F27" s="20">
        <v>0</v>
      </c>
      <c r="G27" s="38">
        <v>0</v>
      </c>
      <c r="H27" s="20">
        <v>0</v>
      </c>
      <c r="I27" s="38">
        <v>0</v>
      </c>
      <c r="J27" s="20">
        <v>6</v>
      </c>
      <c r="K27" s="38">
        <v>6.8181818181818177E-2</v>
      </c>
      <c r="L27" s="20">
        <v>6</v>
      </c>
      <c r="M27" s="38">
        <v>6.8181818181818177E-2</v>
      </c>
      <c r="N27" s="20">
        <v>82</v>
      </c>
      <c r="O27" s="38">
        <v>0.93181818181818177</v>
      </c>
      <c r="P27" s="20">
        <v>82</v>
      </c>
      <c r="Q27" s="38">
        <v>0.93181818181818177</v>
      </c>
      <c r="R27" s="20" t="s">
        <v>330</v>
      </c>
    </row>
    <row r="28" spans="1:18" hidden="1" x14ac:dyDescent="0.2">
      <c r="A28">
        <v>109</v>
      </c>
      <c r="B28" s="19">
        <v>72</v>
      </c>
      <c r="C28" s="39">
        <v>6</v>
      </c>
      <c r="D28" s="19">
        <v>72</v>
      </c>
      <c r="E28" s="39">
        <v>1.7142857142857142</v>
      </c>
      <c r="F28" s="19">
        <v>72</v>
      </c>
      <c r="G28" s="39">
        <v>36</v>
      </c>
      <c r="H28" s="19">
        <v>72</v>
      </c>
      <c r="I28" s="39">
        <v>18</v>
      </c>
      <c r="J28" s="19">
        <v>88</v>
      </c>
      <c r="K28" s="39">
        <v>2.9333333333333331</v>
      </c>
      <c r="L28" s="19">
        <v>88</v>
      </c>
      <c r="M28" s="39">
        <v>14.666666666666666</v>
      </c>
      <c r="N28" s="19">
        <v>88</v>
      </c>
      <c r="O28" s="39">
        <v>44</v>
      </c>
      <c r="P28" s="19">
        <v>88</v>
      </c>
      <c r="Q28" s="39">
        <v>1.4193548387096775</v>
      </c>
      <c r="R28" s="19" t="s">
        <v>331</v>
      </c>
    </row>
    <row r="29" spans="1:18" x14ac:dyDescent="0.2">
      <c r="A29">
        <v>110</v>
      </c>
      <c r="B29" s="18">
        <v>12</v>
      </c>
      <c r="C29" s="37">
        <v>0.22222222222222221</v>
      </c>
      <c r="D29" s="18">
        <v>42</v>
      </c>
      <c r="E29" s="37">
        <v>0.77777777777777779</v>
      </c>
      <c r="F29" s="18">
        <v>2</v>
      </c>
      <c r="G29" s="37">
        <v>0.33333333333333331</v>
      </c>
      <c r="H29" s="18">
        <v>4</v>
      </c>
      <c r="I29" s="37">
        <v>0.66666666666666663</v>
      </c>
      <c r="J29" s="18">
        <v>30</v>
      </c>
      <c r="K29" s="37">
        <v>0.83333333333333337</v>
      </c>
      <c r="L29" s="18">
        <v>6</v>
      </c>
      <c r="M29" s="37">
        <v>0.16666666666666666</v>
      </c>
      <c r="N29" s="18">
        <v>2</v>
      </c>
      <c r="O29" s="37">
        <v>3.125E-2</v>
      </c>
      <c r="P29" s="18">
        <v>62</v>
      </c>
      <c r="Q29" s="37">
        <v>0.96875</v>
      </c>
      <c r="R29" s="21" t="s">
        <v>329</v>
      </c>
    </row>
    <row r="30" spans="1:18" hidden="1" x14ac:dyDescent="0.2">
      <c r="A30">
        <v>110</v>
      </c>
      <c r="B30" s="20">
        <v>54</v>
      </c>
      <c r="C30" s="38">
        <v>0.9</v>
      </c>
      <c r="D30" s="20">
        <v>54</v>
      </c>
      <c r="E30" s="38">
        <v>0.9</v>
      </c>
      <c r="F30" s="20">
        <v>6</v>
      </c>
      <c r="G30" s="38">
        <v>0.1</v>
      </c>
      <c r="H30" s="20">
        <v>6</v>
      </c>
      <c r="I30" s="38">
        <v>0.1</v>
      </c>
      <c r="J30" s="20">
        <v>36</v>
      </c>
      <c r="K30" s="38">
        <v>0.36</v>
      </c>
      <c r="L30" s="20">
        <v>36</v>
      </c>
      <c r="M30" s="38">
        <v>0.36</v>
      </c>
      <c r="N30" s="20">
        <v>64</v>
      </c>
      <c r="O30" s="38">
        <v>0.64</v>
      </c>
      <c r="P30" s="20">
        <v>64</v>
      </c>
      <c r="Q30" s="38">
        <v>0.64</v>
      </c>
      <c r="R30" s="20" t="s">
        <v>330</v>
      </c>
    </row>
    <row r="31" spans="1:18" hidden="1" x14ac:dyDescent="0.2">
      <c r="A31">
        <v>110</v>
      </c>
      <c r="B31" s="19">
        <v>60</v>
      </c>
      <c r="C31" s="39">
        <v>2.3076923076923075</v>
      </c>
      <c r="D31" s="19">
        <v>60</v>
      </c>
      <c r="E31" s="39">
        <v>1.5</v>
      </c>
      <c r="F31" s="19">
        <v>60</v>
      </c>
      <c r="G31" s="39">
        <v>30</v>
      </c>
      <c r="H31" s="19">
        <v>60</v>
      </c>
      <c r="I31" s="39">
        <v>7.5</v>
      </c>
      <c r="J31" s="19">
        <v>100</v>
      </c>
      <c r="K31" s="39">
        <v>2.5</v>
      </c>
      <c r="L31" s="19">
        <v>100</v>
      </c>
      <c r="M31" s="39">
        <v>25</v>
      </c>
      <c r="N31" s="19">
        <v>100</v>
      </c>
      <c r="O31" s="39">
        <v>12.5</v>
      </c>
      <c r="P31" s="19">
        <v>100</v>
      </c>
      <c r="Q31" s="39">
        <v>3.125</v>
      </c>
      <c r="R31" s="19" t="s">
        <v>331</v>
      </c>
    </row>
    <row r="32" spans="1:18" x14ac:dyDescent="0.2">
      <c r="A32">
        <v>111</v>
      </c>
      <c r="B32" s="18">
        <v>26</v>
      </c>
      <c r="C32" s="37">
        <v>0.39393939393939392</v>
      </c>
      <c r="D32" s="18">
        <v>40</v>
      </c>
      <c r="E32" s="37">
        <v>0.60606060606060608</v>
      </c>
      <c r="F32" s="18">
        <v>2</v>
      </c>
      <c r="G32" s="37">
        <v>0.2</v>
      </c>
      <c r="H32" s="18">
        <v>8</v>
      </c>
      <c r="I32" s="37">
        <v>0.8</v>
      </c>
      <c r="J32" s="18">
        <v>40</v>
      </c>
      <c r="K32" s="37">
        <v>0.90909090909090906</v>
      </c>
      <c r="L32" s="18">
        <v>4</v>
      </c>
      <c r="M32" s="37">
        <v>9.0909090909090912E-2</v>
      </c>
      <c r="N32" s="18">
        <v>8</v>
      </c>
      <c r="O32" s="37">
        <v>0.2</v>
      </c>
      <c r="P32" s="18">
        <v>32</v>
      </c>
      <c r="Q32" s="37">
        <v>0.8</v>
      </c>
      <c r="R32" s="21" t="s">
        <v>329</v>
      </c>
    </row>
    <row r="33" spans="1:18" hidden="1" x14ac:dyDescent="0.2">
      <c r="A33">
        <v>111</v>
      </c>
      <c r="B33" s="20">
        <v>66</v>
      </c>
      <c r="C33" s="38">
        <v>0.86842105263157898</v>
      </c>
      <c r="D33" s="20">
        <v>66</v>
      </c>
      <c r="E33" s="38">
        <v>0.86842105263157898</v>
      </c>
      <c r="F33" s="20">
        <v>10</v>
      </c>
      <c r="G33" s="38">
        <v>0.13157894736842105</v>
      </c>
      <c r="H33" s="20">
        <v>10</v>
      </c>
      <c r="I33" s="38">
        <v>0.13157894736842105</v>
      </c>
      <c r="J33" s="20">
        <v>44</v>
      </c>
      <c r="K33" s="38">
        <v>0.52380952380952384</v>
      </c>
      <c r="L33" s="20">
        <v>44</v>
      </c>
      <c r="M33" s="38">
        <v>0.52380952380952384</v>
      </c>
      <c r="N33" s="20">
        <v>40</v>
      </c>
      <c r="O33" s="38">
        <v>0.47619047619047616</v>
      </c>
      <c r="P33" s="20">
        <v>40</v>
      </c>
      <c r="Q33" s="38">
        <v>0.47619047619047616</v>
      </c>
      <c r="R33" s="20" t="s">
        <v>330</v>
      </c>
    </row>
    <row r="34" spans="1:18" hidden="1" x14ac:dyDescent="0.2">
      <c r="A34">
        <v>111</v>
      </c>
      <c r="B34" s="19">
        <v>76</v>
      </c>
      <c r="C34" s="39">
        <v>2.2352941176470589</v>
      </c>
      <c r="D34" s="19">
        <v>76</v>
      </c>
      <c r="E34" s="39">
        <v>5.4285714285714288</v>
      </c>
      <c r="F34" s="19">
        <v>76</v>
      </c>
      <c r="G34" s="39">
        <v>12.666666666666666</v>
      </c>
      <c r="H34" s="19">
        <v>76</v>
      </c>
      <c r="I34" s="39">
        <v>7.6</v>
      </c>
      <c r="J34" s="19">
        <v>84</v>
      </c>
      <c r="K34" s="39">
        <v>1.9090909090909092</v>
      </c>
      <c r="L34" s="19">
        <v>84</v>
      </c>
      <c r="M34" s="39">
        <v>4.666666666666667</v>
      </c>
      <c r="N34" s="19">
        <v>84</v>
      </c>
      <c r="O34" s="39">
        <v>7</v>
      </c>
      <c r="P34" s="19">
        <v>84</v>
      </c>
      <c r="Q34" s="39">
        <v>3.8181818181818183</v>
      </c>
      <c r="R34" s="19" t="s">
        <v>331</v>
      </c>
    </row>
    <row r="35" spans="1:18" x14ac:dyDescent="0.2">
      <c r="A35">
        <v>112</v>
      </c>
      <c r="B35" s="18">
        <v>34</v>
      </c>
      <c r="C35" s="37">
        <v>0.70833333333333337</v>
      </c>
      <c r="D35" s="18">
        <v>14</v>
      </c>
      <c r="E35" s="37">
        <v>0.29166666666666669</v>
      </c>
      <c r="F35" s="18">
        <v>6</v>
      </c>
      <c r="G35" s="37">
        <v>0.375</v>
      </c>
      <c r="H35" s="18">
        <v>10</v>
      </c>
      <c r="I35" s="37">
        <v>0.625</v>
      </c>
      <c r="J35" s="18">
        <v>44</v>
      </c>
      <c r="K35" s="37">
        <v>0.70967741935483875</v>
      </c>
      <c r="L35" s="18">
        <v>18</v>
      </c>
      <c r="M35" s="37">
        <v>0.29032258064516131</v>
      </c>
      <c r="N35" s="18">
        <v>12</v>
      </c>
      <c r="O35" s="37">
        <v>0.35294117647058826</v>
      </c>
      <c r="P35" s="18">
        <v>22</v>
      </c>
      <c r="Q35" s="37">
        <v>0.6470588235294118</v>
      </c>
      <c r="R35" s="21" t="s">
        <v>329</v>
      </c>
    </row>
    <row r="36" spans="1:18" hidden="1" x14ac:dyDescent="0.2">
      <c r="A36">
        <v>112</v>
      </c>
      <c r="B36" s="20">
        <v>48</v>
      </c>
      <c r="C36" s="38">
        <v>0.75</v>
      </c>
      <c r="D36" s="20">
        <v>48</v>
      </c>
      <c r="E36" s="38">
        <v>0.75</v>
      </c>
      <c r="F36" s="20">
        <v>16</v>
      </c>
      <c r="G36" s="38">
        <v>0.25</v>
      </c>
      <c r="H36" s="20">
        <v>16</v>
      </c>
      <c r="I36" s="38">
        <v>0.25</v>
      </c>
      <c r="J36" s="20">
        <v>62</v>
      </c>
      <c r="K36" s="38">
        <v>0.64583333333333337</v>
      </c>
      <c r="L36" s="20">
        <v>62</v>
      </c>
      <c r="M36" s="38">
        <v>0.64583333333333337</v>
      </c>
      <c r="N36" s="20">
        <v>34</v>
      </c>
      <c r="O36" s="38">
        <v>0.35416666666666669</v>
      </c>
      <c r="P36" s="20">
        <v>34</v>
      </c>
      <c r="Q36" s="38">
        <v>0.35416666666666669</v>
      </c>
      <c r="R36" s="20" t="s">
        <v>330</v>
      </c>
    </row>
    <row r="37" spans="1:18" hidden="1" x14ac:dyDescent="0.2">
      <c r="A37">
        <v>112</v>
      </c>
      <c r="B37" s="19">
        <v>64</v>
      </c>
      <c r="C37" s="39">
        <v>2.9090909090909092</v>
      </c>
      <c r="D37" s="19">
        <v>64</v>
      </c>
      <c r="E37" s="39">
        <v>1.3333333333333333</v>
      </c>
      <c r="F37" s="19">
        <v>64</v>
      </c>
      <c r="G37" s="39" t="e">
        <v>#DIV/0!</v>
      </c>
      <c r="H37" s="19">
        <v>64</v>
      </c>
      <c r="I37" s="39">
        <v>32</v>
      </c>
      <c r="J37" s="19">
        <v>96</v>
      </c>
      <c r="K37" s="39">
        <v>12</v>
      </c>
      <c r="L37" s="19">
        <v>96</v>
      </c>
      <c r="M37" s="39" t="e">
        <v>#DIV/0!</v>
      </c>
      <c r="N37" s="19">
        <v>96</v>
      </c>
      <c r="O37" s="39" t="e">
        <v>#DIV/0!</v>
      </c>
      <c r="P37" s="19">
        <v>96</v>
      </c>
      <c r="Q37" s="39">
        <v>1.2</v>
      </c>
      <c r="R37" s="19" t="s">
        <v>331</v>
      </c>
    </row>
    <row r="38" spans="1:18" x14ac:dyDescent="0.2">
      <c r="A38">
        <v>113</v>
      </c>
      <c r="B38" s="18">
        <v>22</v>
      </c>
      <c r="C38" s="37">
        <v>0.31428571428571428</v>
      </c>
      <c r="D38" s="18">
        <v>48</v>
      </c>
      <c r="E38" s="37">
        <v>0.68571428571428572</v>
      </c>
      <c r="F38" s="18">
        <v>0</v>
      </c>
      <c r="G38" s="37">
        <v>0</v>
      </c>
      <c r="H38" s="18">
        <v>2</v>
      </c>
      <c r="I38" s="37">
        <v>1</v>
      </c>
      <c r="J38" s="18">
        <v>8</v>
      </c>
      <c r="K38" s="37">
        <v>1</v>
      </c>
      <c r="L38" s="18">
        <v>0</v>
      </c>
      <c r="M38" s="37">
        <v>0</v>
      </c>
      <c r="N38" s="18">
        <v>0</v>
      </c>
      <c r="O38" s="37">
        <v>0</v>
      </c>
      <c r="P38" s="18">
        <v>80</v>
      </c>
      <c r="Q38" s="37">
        <v>1</v>
      </c>
      <c r="R38" s="21" t="s">
        <v>329</v>
      </c>
    </row>
    <row r="39" spans="1:18" hidden="1" x14ac:dyDescent="0.2">
      <c r="A39">
        <v>113</v>
      </c>
      <c r="B39" s="20">
        <v>70</v>
      </c>
      <c r="C39" s="38">
        <v>0.97222222222222221</v>
      </c>
      <c r="D39" s="20">
        <v>70</v>
      </c>
      <c r="E39" s="38">
        <v>0.97222222222222221</v>
      </c>
      <c r="F39" s="20">
        <v>2</v>
      </c>
      <c r="G39" s="38">
        <v>2.7777777777777776E-2</v>
      </c>
      <c r="H39" s="20">
        <v>2</v>
      </c>
      <c r="I39" s="38">
        <v>2.7777777777777776E-2</v>
      </c>
      <c r="J39" s="20">
        <v>8</v>
      </c>
      <c r="K39" s="38">
        <v>9.0909090909090912E-2</v>
      </c>
      <c r="L39" s="20">
        <v>8</v>
      </c>
      <c r="M39" s="38">
        <v>9.0909090909090912E-2</v>
      </c>
      <c r="N39" s="20">
        <v>80</v>
      </c>
      <c r="O39" s="38">
        <v>0.90909090909090906</v>
      </c>
      <c r="P39" s="20">
        <v>80</v>
      </c>
      <c r="Q39" s="38">
        <v>0.90909090909090906</v>
      </c>
      <c r="R39" s="20" t="s">
        <v>330</v>
      </c>
    </row>
    <row r="40" spans="1:18" hidden="1" x14ac:dyDescent="0.2">
      <c r="A40">
        <v>113</v>
      </c>
      <c r="B40" s="19">
        <v>72</v>
      </c>
      <c r="C40" s="39">
        <v>4.5</v>
      </c>
      <c r="D40" s="19">
        <v>72</v>
      </c>
      <c r="E40" s="39">
        <v>1.7142857142857142</v>
      </c>
      <c r="F40" s="19">
        <v>72</v>
      </c>
      <c r="G40" s="39">
        <v>9</v>
      </c>
      <c r="H40" s="19">
        <v>72</v>
      </c>
      <c r="I40" s="39">
        <v>7.2</v>
      </c>
      <c r="J40" s="19">
        <v>88</v>
      </c>
      <c r="K40" s="39">
        <v>3.3846153846153846</v>
      </c>
      <c r="L40" s="19">
        <v>88</v>
      </c>
      <c r="M40" s="39">
        <v>22</v>
      </c>
      <c r="N40" s="19">
        <v>88</v>
      </c>
      <c r="O40" s="39">
        <v>11</v>
      </c>
      <c r="P40" s="19">
        <v>88</v>
      </c>
      <c r="Q40" s="39">
        <v>1.9130434782608696</v>
      </c>
      <c r="R40" s="19" t="s">
        <v>331</v>
      </c>
    </row>
    <row r="41" spans="1:18" x14ac:dyDescent="0.2">
      <c r="A41">
        <v>114</v>
      </c>
      <c r="B41" s="18">
        <v>16</v>
      </c>
      <c r="C41" s="37">
        <v>0.27586206896551724</v>
      </c>
      <c r="D41" s="18">
        <v>42</v>
      </c>
      <c r="E41" s="37">
        <v>0.72413793103448276</v>
      </c>
      <c r="F41" s="18">
        <v>8</v>
      </c>
      <c r="G41" s="37">
        <v>0.44444444444444442</v>
      </c>
      <c r="H41" s="18">
        <v>10</v>
      </c>
      <c r="I41" s="37">
        <v>0.55555555555555558</v>
      </c>
      <c r="J41" s="18">
        <v>26</v>
      </c>
      <c r="K41" s="37">
        <v>0.8666666666666667</v>
      </c>
      <c r="L41" s="18">
        <v>4</v>
      </c>
      <c r="M41" s="37">
        <v>0.13333333333333333</v>
      </c>
      <c r="N41" s="18">
        <v>8</v>
      </c>
      <c r="O41" s="37">
        <v>0.14814814814814814</v>
      </c>
      <c r="P41" s="18">
        <v>46</v>
      </c>
      <c r="Q41" s="37">
        <v>0.85185185185185186</v>
      </c>
      <c r="R41" s="21" t="s">
        <v>329</v>
      </c>
    </row>
    <row r="42" spans="1:18" hidden="1" x14ac:dyDescent="0.2">
      <c r="A42">
        <v>114</v>
      </c>
      <c r="B42" s="20">
        <v>58</v>
      </c>
      <c r="C42" s="38">
        <v>0.76315789473684215</v>
      </c>
      <c r="D42" s="20">
        <v>58</v>
      </c>
      <c r="E42" s="38">
        <v>0.76315789473684215</v>
      </c>
      <c r="F42" s="20">
        <v>18</v>
      </c>
      <c r="G42" s="38">
        <v>0.23684210526315788</v>
      </c>
      <c r="H42" s="20">
        <v>18</v>
      </c>
      <c r="I42" s="38">
        <v>0.23684210526315788</v>
      </c>
      <c r="J42" s="20">
        <v>30</v>
      </c>
      <c r="K42" s="38">
        <v>0.35714285714285715</v>
      </c>
      <c r="L42" s="20">
        <v>30</v>
      </c>
      <c r="M42" s="38">
        <v>0.35714285714285715</v>
      </c>
      <c r="N42" s="20">
        <v>54</v>
      </c>
      <c r="O42" s="38">
        <v>0.6428571428571429</v>
      </c>
      <c r="P42" s="20">
        <v>54</v>
      </c>
      <c r="Q42" s="38">
        <v>0.6428571428571429</v>
      </c>
      <c r="R42" s="20" t="s">
        <v>330</v>
      </c>
    </row>
    <row r="43" spans="1:18" hidden="1" x14ac:dyDescent="0.2">
      <c r="A43">
        <v>114</v>
      </c>
      <c r="B43" s="19">
        <v>76</v>
      </c>
      <c r="C43" s="39">
        <v>2.2352941176470589</v>
      </c>
      <c r="D43" s="19">
        <v>76</v>
      </c>
      <c r="E43" s="39">
        <v>2.375</v>
      </c>
      <c r="F43" s="19">
        <v>76</v>
      </c>
      <c r="G43" s="39" t="e">
        <v>#DIV/0!</v>
      </c>
      <c r="H43" s="19">
        <v>76</v>
      </c>
      <c r="I43" s="39">
        <v>19</v>
      </c>
      <c r="J43" s="19">
        <v>84</v>
      </c>
      <c r="K43" s="39">
        <v>1.5555555555555556</v>
      </c>
      <c r="L43" s="19">
        <v>84</v>
      </c>
      <c r="M43" s="39">
        <v>14</v>
      </c>
      <c r="N43" s="19">
        <v>84</v>
      </c>
      <c r="O43" s="39">
        <v>42</v>
      </c>
      <c r="P43" s="19">
        <v>84</v>
      </c>
      <c r="Q43" s="39">
        <v>3</v>
      </c>
      <c r="R43" s="19" t="s">
        <v>331</v>
      </c>
    </row>
    <row r="44" spans="1:18" x14ac:dyDescent="0.2">
      <c r="A44">
        <v>115</v>
      </c>
      <c r="B44" s="18">
        <v>34</v>
      </c>
      <c r="C44" s="37">
        <v>0.51515151515151514</v>
      </c>
      <c r="D44" s="18">
        <v>32</v>
      </c>
      <c r="E44" s="37">
        <v>0.48484848484848486</v>
      </c>
      <c r="F44" s="18">
        <v>0</v>
      </c>
      <c r="G44" s="37">
        <v>0</v>
      </c>
      <c r="H44" s="18">
        <v>4</v>
      </c>
      <c r="I44" s="37">
        <v>1</v>
      </c>
      <c r="J44" s="18">
        <v>54</v>
      </c>
      <c r="K44" s="37">
        <v>0.9</v>
      </c>
      <c r="L44" s="18">
        <v>6</v>
      </c>
      <c r="M44" s="37">
        <v>0.1</v>
      </c>
      <c r="N44" s="18">
        <v>2</v>
      </c>
      <c r="O44" s="37">
        <v>6.6666666666666666E-2</v>
      </c>
      <c r="P44" s="18">
        <v>28</v>
      </c>
      <c r="Q44" s="37">
        <v>0.93333333333333335</v>
      </c>
      <c r="R44" s="21" t="s">
        <v>329</v>
      </c>
    </row>
    <row r="45" spans="1:18" hidden="1" x14ac:dyDescent="0.2">
      <c r="A45">
        <v>115</v>
      </c>
      <c r="B45" s="20">
        <v>66</v>
      </c>
      <c r="C45" s="38">
        <v>0.94285714285714284</v>
      </c>
      <c r="D45" s="20">
        <v>66</v>
      </c>
      <c r="E45" s="38">
        <v>0.94285714285714284</v>
      </c>
      <c r="F45" s="20">
        <v>4</v>
      </c>
      <c r="G45" s="38">
        <v>5.7142857142857141E-2</v>
      </c>
      <c r="H45" s="20">
        <v>4</v>
      </c>
      <c r="I45" s="38">
        <v>5.7142857142857141E-2</v>
      </c>
      <c r="J45" s="20">
        <v>60</v>
      </c>
      <c r="K45" s="38">
        <v>0.66666666666666663</v>
      </c>
      <c r="L45" s="20">
        <v>60</v>
      </c>
      <c r="M45" s="38">
        <v>0.66666666666666663</v>
      </c>
      <c r="N45" s="20">
        <v>30</v>
      </c>
      <c r="O45" s="38">
        <v>0.33333333333333331</v>
      </c>
      <c r="P45" s="20">
        <v>30</v>
      </c>
      <c r="Q45" s="38">
        <v>0.33333333333333331</v>
      </c>
      <c r="R45" s="20" t="s">
        <v>330</v>
      </c>
    </row>
    <row r="46" spans="1:18" hidden="1" x14ac:dyDescent="0.2">
      <c r="A46">
        <v>115</v>
      </c>
      <c r="B46" s="19">
        <v>70</v>
      </c>
      <c r="C46" s="39">
        <v>2.5</v>
      </c>
      <c r="D46" s="19">
        <v>70</v>
      </c>
      <c r="E46" s="39">
        <v>2.0588235294117645</v>
      </c>
      <c r="F46" s="19">
        <v>70</v>
      </c>
      <c r="G46" s="39">
        <v>11.666666666666666</v>
      </c>
      <c r="H46" s="19">
        <v>70</v>
      </c>
      <c r="I46" s="39">
        <v>5</v>
      </c>
      <c r="J46" s="19">
        <v>90</v>
      </c>
      <c r="K46" s="39">
        <v>6.4285714285714288</v>
      </c>
      <c r="L46" s="19">
        <v>90</v>
      </c>
      <c r="M46" s="39">
        <v>5</v>
      </c>
      <c r="N46" s="19">
        <v>90</v>
      </c>
      <c r="O46" s="39">
        <v>9</v>
      </c>
      <c r="P46" s="19">
        <v>90</v>
      </c>
      <c r="Q46" s="39">
        <v>2.5</v>
      </c>
      <c r="R46" s="19" t="s">
        <v>331</v>
      </c>
    </row>
    <row r="47" spans="1:18" x14ac:dyDescent="0.2">
      <c r="A47">
        <v>116</v>
      </c>
      <c r="B47" s="18">
        <v>28</v>
      </c>
      <c r="C47" s="37">
        <v>0.45161290322580644</v>
      </c>
      <c r="D47" s="18">
        <v>34</v>
      </c>
      <c r="E47" s="37">
        <v>0.54838709677419351</v>
      </c>
      <c r="F47" s="18">
        <v>6</v>
      </c>
      <c r="G47" s="37">
        <v>0.3</v>
      </c>
      <c r="H47" s="18">
        <v>14</v>
      </c>
      <c r="I47" s="37">
        <v>0.7</v>
      </c>
      <c r="J47" s="18">
        <v>14</v>
      </c>
      <c r="K47" s="37">
        <v>0.4375</v>
      </c>
      <c r="L47" s="18">
        <v>18</v>
      </c>
      <c r="M47" s="37">
        <v>0.5625</v>
      </c>
      <c r="N47" s="18">
        <v>10</v>
      </c>
      <c r="O47" s="37">
        <v>0.21739130434782608</v>
      </c>
      <c r="P47" s="18">
        <v>36</v>
      </c>
      <c r="Q47" s="37">
        <v>0.78260869565217395</v>
      </c>
      <c r="R47" s="21" t="s">
        <v>329</v>
      </c>
    </row>
    <row r="48" spans="1:18" hidden="1" x14ac:dyDescent="0.2">
      <c r="A48">
        <v>116</v>
      </c>
      <c r="B48" s="20">
        <v>62</v>
      </c>
      <c r="C48" s="38">
        <v>0.75609756097560976</v>
      </c>
      <c r="D48" s="20">
        <v>62</v>
      </c>
      <c r="E48" s="38">
        <v>0.75609756097560976</v>
      </c>
      <c r="F48" s="20">
        <v>20</v>
      </c>
      <c r="G48" s="38">
        <v>0.24390243902439024</v>
      </c>
      <c r="H48" s="20">
        <v>20</v>
      </c>
      <c r="I48" s="38">
        <v>0.24390243902439024</v>
      </c>
      <c r="J48" s="20">
        <v>32</v>
      </c>
      <c r="K48" s="38">
        <v>0.41025641025641024</v>
      </c>
      <c r="L48" s="20">
        <v>32</v>
      </c>
      <c r="M48" s="38">
        <v>0.41025641025641024</v>
      </c>
      <c r="N48" s="20">
        <v>46</v>
      </c>
      <c r="O48" s="38">
        <v>0.58974358974358976</v>
      </c>
      <c r="P48" s="20">
        <v>46</v>
      </c>
      <c r="Q48" s="38">
        <v>0.58974358974358976</v>
      </c>
      <c r="R48" s="20" t="s">
        <v>330</v>
      </c>
    </row>
    <row r="49" spans="1:18" hidden="1" x14ac:dyDescent="0.2">
      <c r="A49">
        <v>116</v>
      </c>
      <c r="B49" s="19">
        <v>82</v>
      </c>
      <c r="C49" s="39">
        <v>2.5625</v>
      </c>
      <c r="D49" s="19">
        <v>82</v>
      </c>
      <c r="E49" s="39">
        <v>4.5555555555555554</v>
      </c>
      <c r="F49" s="19">
        <v>82</v>
      </c>
      <c r="G49" s="39">
        <v>20.5</v>
      </c>
      <c r="H49" s="19">
        <v>82</v>
      </c>
      <c r="I49" s="39">
        <v>5.125</v>
      </c>
      <c r="J49" s="19">
        <v>78</v>
      </c>
      <c r="K49" s="39">
        <v>1.56</v>
      </c>
      <c r="L49" s="19">
        <v>78</v>
      </c>
      <c r="M49" s="39">
        <v>6.5</v>
      </c>
      <c r="N49" s="19">
        <v>78</v>
      </c>
      <c r="O49" s="39">
        <v>19.5</v>
      </c>
      <c r="P49" s="19">
        <v>78</v>
      </c>
      <c r="Q49" s="39">
        <v>3.25</v>
      </c>
      <c r="R49" s="19" t="s">
        <v>331</v>
      </c>
    </row>
    <row r="50" spans="1:18" x14ac:dyDescent="0.2">
      <c r="A50">
        <v>117</v>
      </c>
      <c r="B50" s="18">
        <v>32</v>
      </c>
      <c r="C50" s="37">
        <v>0.64</v>
      </c>
      <c r="D50" s="18">
        <v>18</v>
      </c>
      <c r="E50" s="37">
        <v>0.36</v>
      </c>
      <c r="F50" s="18">
        <v>4</v>
      </c>
      <c r="G50" s="37">
        <v>0.2</v>
      </c>
      <c r="H50" s="18">
        <v>16</v>
      </c>
      <c r="I50" s="37">
        <v>0.8</v>
      </c>
      <c r="J50" s="18">
        <v>50</v>
      </c>
      <c r="K50" s="37">
        <v>0.80645161290322576</v>
      </c>
      <c r="L50" s="18">
        <v>12</v>
      </c>
      <c r="M50" s="37">
        <v>0.19354838709677419</v>
      </c>
      <c r="N50" s="18">
        <v>4</v>
      </c>
      <c r="O50" s="37">
        <v>0.14285714285714285</v>
      </c>
      <c r="P50" s="18">
        <v>24</v>
      </c>
      <c r="Q50" s="37">
        <v>0.8571428571428571</v>
      </c>
      <c r="R50" s="21" t="s">
        <v>329</v>
      </c>
    </row>
    <row r="51" spans="1:18" hidden="1" x14ac:dyDescent="0.2">
      <c r="A51">
        <v>117</v>
      </c>
      <c r="B51" s="20">
        <v>50</v>
      </c>
      <c r="C51" s="38">
        <v>0.7142857142857143</v>
      </c>
      <c r="D51" s="20">
        <v>50</v>
      </c>
      <c r="E51" s="38">
        <v>0.7142857142857143</v>
      </c>
      <c r="F51" s="20">
        <v>20</v>
      </c>
      <c r="G51" s="38">
        <v>0.2857142857142857</v>
      </c>
      <c r="H51" s="20">
        <v>20</v>
      </c>
      <c r="I51" s="38">
        <v>0.2857142857142857</v>
      </c>
      <c r="J51" s="20">
        <v>62</v>
      </c>
      <c r="K51" s="38">
        <v>0.68888888888888888</v>
      </c>
      <c r="L51" s="20">
        <v>62</v>
      </c>
      <c r="M51" s="38">
        <v>0.68888888888888888</v>
      </c>
      <c r="N51" s="20">
        <v>28</v>
      </c>
      <c r="O51" s="38">
        <v>0.31111111111111112</v>
      </c>
      <c r="P51" s="20">
        <v>28</v>
      </c>
      <c r="Q51" s="38">
        <v>0.31111111111111112</v>
      </c>
      <c r="R51" s="20" t="s">
        <v>330</v>
      </c>
    </row>
    <row r="52" spans="1:18" hidden="1" x14ac:dyDescent="0.2">
      <c r="A52">
        <v>117</v>
      </c>
      <c r="B52" s="19">
        <v>70</v>
      </c>
      <c r="C52" s="39">
        <v>1.9444444444444444</v>
      </c>
      <c r="D52" s="19">
        <v>70</v>
      </c>
      <c r="E52" s="39">
        <v>3.8888888888888888</v>
      </c>
      <c r="F52" s="19">
        <v>70</v>
      </c>
      <c r="G52" s="39" t="e">
        <v>#DIV/0!</v>
      </c>
      <c r="H52" s="19">
        <v>70</v>
      </c>
      <c r="I52" s="39">
        <v>35</v>
      </c>
      <c r="J52" s="19">
        <v>90</v>
      </c>
      <c r="K52" s="39">
        <v>1.40625</v>
      </c>
      <c r="L52" s="19">
        <v>90</v>
      </c>
      <c r="M52" s="39">
        <v>7.5</v>
      </c>
      <c r="N52" s="19">
        <v>90</v>
      </c>
      <c r="O52" s="39">
        <v>22.5</v>
      </c>
      <c r="P52" s="19">
        <v>90</v>
      </c>
      <c r="Q52" s="39">
        <v>3.75</v>
      </c>
      <c r="R52" s="19" t="s">
        <v>331</v>
      </c>
    </row>
    <row r="53" spans="1:18" x14ac:dyDescent="0.2">
      <c r="A53">
        <v>118</v>
      </c>
      <c r="B53" s="18">
        <v>36</v>
      </c>
      <c r="C53" s="37">
        <v>0.66666666666666663</v>
      </c>
      <c r="D53" s="18">
        <v>18</v>
      </c>
      <c r="E53" s="37">
        <v>0.33333333333333331</v>
      </c>
      <c r="F53" s="18">
        <v>0</v>
      </c>
      <c r="G53" s="37">
        <v>0</v>
      </c>
      <c r="H53" s="18">
        <v>2</v>
      </c>
      <c r="I53" s="37">
        <v>1</v>
      </c>
      <c r="J53" s="18">
        <v>64</v>
      </c>
      <c r="K53" s="37">
        <v>0.84210526315789469</v>
      </c>
      <c r="L53" s="18">
        <v>12</v>
      </c>
      <c r="M53" s="37">
        <v>0.15789473684210525</v>
      </c>
      <c r="N53" s="18">
        <v>4</v>
      </c>
      <c r="O53" s="37">
        <v>0.14285714285714285</v>
      </c>
      <c r="P53" s="18">
        <v>24</v>
      </c>
      <c r="Q53" s="37">
        <v>0.8571428571428571</v>
      </c>
      <c r="R53" s="21" t="s">
        <v>329</v>
      </c>
    </row>
    <row r="54" spans="1:18" hidden="1" x14ac:dyDescent="0.2">
      <c r="A54">
        <v>118</v>
      </c>
      <c r="B54" s="20">
        <v>54</v>
      </c>
      <c r="C54" s="38">
        <v>0.9642857142857143</v>
      </c>
      <c r="D54" s="20">
        <v>54</v>
      </c>
      <c r="E54" s="38">
        <v>0.9642857142857143</v>
      </c>
      <c r="F54" s="20">
        <v>2</v>
      </c>
      <c r="G54" s="38">
        <v>3.5714285714285712E-2</v>
      </c>
      <c r="H54" s="20">
        <v>2</v>
      </c>
      <c r="I54" s="38">
        <v>3.5714285714285712E-2</v>
      </c>
      <c r="J54" s="20">
        <v>76</v>
      </c>
      <c r="K54" s="38">
        <v>0.73076923076923073</v>
      </c>
      <c r="L54" s="20">
        <v>76</v>
      </c>
      <c r="M54" s="38">
        <v>0.73076923076923073</v>
      </c>
      <c r="N54" s="20">
        <v>28</v>
      </c>
      <c r="O54" s="38">
        <v>0.26923076923076922</v>
      </c>
      <c r="P54" s="20">
        <v>28</v>
      </c>
      <c r="Q54" s="38">
        <v>0.26923076923076922</v>
      </c>
      <c r="R54" s="20" t="s">
        <v>330</v>
      </c>
    </row>
    <row r="55" spans="1:18" hidden="1" x14ac:dyDescent="0.2">
      <c r="A55">
        <v>118</v>
      </c>
      <c r="B55" s="19">
        <v>56</v>
      </c>
      <c r="C55" s="39">
        <v>1.75</v>
      </c>
      <c r="D55" s="19">
        <v>56</v>
      </c>
      <c r="E55" s="39">
        <v>2</v>
      </c>
      <c r="F55" s="19">
        <v>56</v>
      </c>
      <c r="G55" s="39" t="e">
        <v>#DIV/0!</v>
      </c>
      <c r="H55" s="19">
        <v>56</v>
      </c>
      <c r="I55" s="39">
        <v>5.6</v>
      </c>
      <c r="J55" s="19">
        <v>104</v>
      </c>
      <c r="K55" s="39">
        <v>2.4761904761904763</v>
      </c>
      <c r="L55" s="19">
        <v>104</v>
      </c>
      <c r="M55" s="39">
        <v>13</v>
      </c>
      <c r="N55" s="19">
        <v>104</v>
      </c>
      <c r="O55" s="39">
        <v>17.333333333333332</v>
      </c>
      <c r="P55" s="19">
        <v>104</v>
      </c>
      <c r="Q55" s="39">
        <v>3.0588235294117645</v>
      </c>
      <c r="R55" s="19" t="s">
        <v>331</v>
      </c>
    </row>
    <row r="56" spans="1:18" x14ac:dyDescent="0.2">
      <c r="A56">
        <v>119</v>
      </c>
      <c r="B56" s="18">
        <v>32</v>
      </c>
      <c r="C56" s="37">
        <v>0.53333333333333333</v>
      </c>
      <c r="D56" s="18">
        <v>28</v>
      </c>
      <c r="E56" s="37">
        <v>0.46666666666666667</v>
      </c>
      <c r="F56" s="18">
        <v>0</v>
      </c>
      <c r="G56" s="37">
        <v>0</v>
      </c>
      <c r="H56" s="18">
        <v>10</v>
      </c>
      <c r="I56" s="37">
        <v>1</v>
      </c>
      <c r="J56" s="18">
        <v>42</v>
      </c>
      <c r="K56" s="37">
        <v>0.84</v>
      </c>
      <c r="L56" s="18">
        <v>8</v>
      </c>
      <c r="M56" s="37">
        <v>0.16</v>
      </c>
      <c r="N56" s="18">
        <v>6</v>
      </c>
      <c r="O56" s="37">
        <v>0.15</v>
      </c>
      <c r="P56" s="18">
        <v>34</v>
      </c>
      <c r="Q56" s="37">
        <v>0.85</v>
      </c>
      <c r="R56" s="21" t="s">
        <v>329</v>
      </c>
    </row>
    <row r="57" spans="1:18" hidden="1" x14ac:dyDescent="0.2">
      <c r="A57">
        <v>119</v>
      </c>
      <c r="B57" s="20">
        <v>60</v>
      </c>
      <c r="C57" s="38">
        <v>0.8571428571428571</v>
      </c>
      <c r="D57" s="20">
        <v>60</v>
      </c>
      <c r="E57" s="38">
        <v>0.8571428571428571</v>
      </c>
      <c r="F57" s="20">
        <v>10</v>
      </c>
      <c r="G57" s="38">
        <v>0.14285714285714285</v>
      </c>
      <c r="H57" s="20">
        <v>10</v>
      </c>
      <c r="I57" s="38">
        <v>0.14285714285714285</v>
      </c>
      <c r="J57" s="20">
        <v>50</v>
      </c>
      <c r="K57" s="38">
        <v>0.55555555555555558</v>
      </c>
      <c r="L57" s="20">
        <v>50</v>
      </c>
      <c r="M57" s="38">
        <v>0.55555555555555558</v>
      </c>
      <c r="N57" s="20">
        <v>40</v>
      </c>
      <c r="O57" s="38">
        <v>0.44444444444444442</v>
      </c>
      <c r="P57" s="20">
        <v>40</v>
      </c>
      <c r="Q57" s="38">
        <v>0.44444444444444442</v>
      </c>
      <c r="R57" s="20" t="s">
        <v>330</v>
      </c>
    </row>
    <row r="58" spans="1:18" hidden="1" x14ac:dyDescent="0.2">
      <c r="A58">
        <v>119</v>
      </c>
      <c r="B58" s="19">
        <v>70</v>
      </c>
      <c r="C58" s="39">
        <v>2.9166666666666665</v>
      </c>
      <c r="D58" s="19">
        <v>70</v>
      </c>
      <c r="E58" s="39">
        <v>1.5217391304347827</v>
      </c>
      <c r="F58" s="19">
        <v>70</v>
      </c>
      <c r="G58" s="39">
        <v>35</v>
      </c>
      <c r="H58" s="19">
        <v>70</v>
      </c>
      <c r="I58" s="39">
        <v>35</v>
      </c>
      <c r="J58" s="19">
        <v>90</v>
      </c>
      <c r="K58" s="39">
        <v>2.5</v>
      </c>
      <c r="L58" s="19">
        <v>90</v>
      </c>
      <c r="M58" s="39">
        <v>15</v>
      </c>
      <c r="N58" s="19">
        <v>90</v>
      </c>
      <c r="O58" s="39">
        <v>15</v>
      </c>
      <c r="P58" s="19">
        <v>90</v>
      </c>
      <c r="Q58" s="39">
        <v>2.3684210526315788</v>
      </c>
      <c r="R58" s="19" t="s">
        <v>331</v>
      </c>
    </row>
    <row r="59" spans="1:18" x14ac:dyDescent="0.2">
      <c r="A59">
        <v>120</v>
      </c>
      <c r="B59" s="18">
        <v>24</v>
      </c>
      <c r="C59" s="37">
        <v>0.34285714285714286</v>
      </c>
      <c r="D59" s="18">
        <v>46</v>
      </c>
      <c r="E59" s="37">
        <v>0.65714285714285714</v>
      </c>
      <c r="F59" s="18">
        <v>2</v>
      </c>
      <c r="G59" s="37">
        <v>0.5</v>
      </c>
      <c r="H59" s="18">
        <v>2</v>
      </c>
      <c r="I59" s="37">
        <v>0.5</v>
      </c>
      <c r="J59" s="18">
        <v>36</v>
      </c>
      <c r="K59" s="37">
        <v>0.8571428571428571</v>
      </c>
      <c r="L59" s="18">
        <v>6</v>
      </c>
      <c r="M59" s="37">
        <v>0.14285714285714285</v>
      </c>
      <c r="N59" s="18">
        <v>6</v>
      </c>
      <c r="O59" s="37">
        <v>0.13636363636363635</v>
      </c>
      <c r="P59" s="18">
        <v>38</v>
      </c>
      <c r="Q59" s="37">
        <v>0.86363636363636365</v>
      </c>
      <c r="R59" s="21" t="s">
        <v>329</v>
      </c>
    </row>
    <row r="60" spans="1:18" hidden="1" x14ac:dyDescent="0.2">
      <c r="A60">
        <v>120</v>
      </c>
      <c r="B60" s="20">
        <v>70</v>
      </c>
      <c r="C60" s="38">
        <v>0.94594594594594594</v>
      </c>
      <c r="D60" s="20">
        <v>70</v>
      </c>
      <c r="E60" s="38">
        <v>0.94594594594594594</v>
      </c>
      <c r="F60" s="20">
        <v>4</v>
      </c>
      <c r="G60" s="38">
        <v>5.4054054054054057E-2</v>
      </c>
      <c r="H60" s="20">
        <v>4</v>
      </c>
      <c r="I60" s="38">
        <v>5.4054054054054057E-2</v>
      </c>
      <c r="J60" s="20">
        <v>42</v>
      </c>
      <c r="K60" s="38">
        <v>0.48837209302325579</v>
      </c>
      <c r="L60" s="20">
        <v>42</v>
      </c>
      <c r="M60" s="38">
        <v>0.48837209302325579</v>
      </c>
      <c r="N60" s="20">
        <v>44</v>
      </c>
      <c r="O60" s="38">
        <v>0.51162790697674421</v>
      </c>
      <c r="P60" s="20">
        <v>44</v>
      </c>
      <c r="Q60" s="38">
        <v>0.51162790697674421</v>
      </c>
      <c r="R60" s="20" t="s">
        <v>330</v>
      </c>
    </row>
    <row r="61" spans="1:18" hidden="1" x14ac:dyDescent="0.2">
      <c r="A61">
        <v>120</v>
      </c>
      <c r="B61" s="19">
        <v>74</v>
      </c>
      <c r="C61" s="39">
        <v>4.625</v>
      </c>
      <c r="D61" s="19">
        <v>74</v>
      </c>
      <c r="E61" s="39">
        <v>1.6086956521739131</v>
      </c>
      <c r="F61" s="19">
        <v>74</v>
      </c>
      <c r="G61" s="39">
        <v>9.25</v>
      </c>
      <c r="H61" s="19">
        <v>74</v>
      </c>
      <c r="I61" s="39">
        <v>12.333333333333334</v>
      </c>
      <c r="J61" s="19">
        <v>86</v>
      </c>
      <c r="K61" s="39">
        <v>3.3076923076923075</v>
      </c>
      <c r="L61" s="19">
        <v>86</v>
      </c>
      <c r="M61" s="39">
        <v>8.6</v>
      </c>
      <c r="N61" s="19">
        <v>86</v>
      </c>
      <c r="O61" s="39">
        <v>21.5</v>
      </c>
      <c r="P61" s="19">
        <v>86</v>
      </c>
      <c r="Q61" s="39">
        <v>1.9545454545454546</v>
      </c>
      <c r="R61" s="19" t="s">
        <v>331</v>
      </c>
    </row>
    <row r="62" spans="1:18" x14ac:dyDescent="0.2">
      <c r="A62">
        <v>121</v>
      </c>
      <c r="B62" s="18">
        <v>16</v>
      </c>
      <c r="C62" s="37">
        <v>0.25806451612903225</v>
      </c>
      <c r="D62" s="18">
        <v>46</v>
      </c>
      <c r="E62" s="37">
        <v>0.74193548387096775</v>
      </c>
      <c r="F62" s="18">
        <v>8</v>
      </c>
      <c r="G62" s="37">
        <v>0.5714285714285714</v>
      </c>
      <c r="H62" s="18">
        <v>6</v>
      </c>
      <c r="I62" s="37">
        <v>0.42857142857142855</v>
      </c>
      <c r="J62" s="18">
        <v>26</v>
      </c>
      <c r="K62" s="37">
        <v>0.72222222222222221</v>
      </c>
      <c r="L62" s="18">
        <v>10</v>
      </c>
      <c r="M62" s="37">
        <v>0.27777777777777779</v>
      </c>
      <c r="N62" s="18">
        <v>4</v>
      </c>
      <c r="O62" s="37">
        <v>8.3333333333333329E-2</v>
      </c>
      <c r="P62" s="18">
        <v>44</v>
      </c>
      <c r="Q62" s="37">
        <v>0.91666666666666663</v>
      </c>
      <c r="R62" s="21" t="s">
        <v>329</v>
      </c>
    </row>
    <row r="63" spans="1:18" hidden="1" x14ac:dyDescent="0.2">
      <c r="A63">
        <v>121</v>
      </c>
      <c r="B63" s="20">
        <v>62</v>
      </c>
      <c r="C63" s="38">
        <v>0.81578947368421051</v>
      </c>
      <c r="D63" s="20">
        <v>62</v>
      </c>
      <c r="E63" s="38">
        <v>0.81578947368421051</v>
      </c>
      <c r="F63" s="20">
        <v>14</v>
      </c>
      <c r="G63" s="38">
        <v>0.18421052631578946</v>
      </c>
      <c r="H63" s="20">
        <v>14</v>
      </c>
      <c r="I63" s="38">
        <v>0.18421052631578946</v>
      </c>
      <c r="J63" s="20">
        <v>36</v>
      </c>
      <c r="K63" s="38">
        <v>0.42857142857142855</v>
      </c>
      <c r="L63" s="20">
        <v>36</v>
      </c>
      <c r="M63" s="38">
        <v>0.42857142857142855</v>
      </c>
      <c r="N63" s="20">
        <v>48</v>
      </c>
      <c r="O63" s="38">
        <v>0.5714285714285714</v>
      </c>
      <c r="P63" s="20">
        <v>48</v>
      </c>
      <c r="Q63" s="38">
        <v>0.5714285714285714</v>
      </c>
      <c r="R63" s="20" t="s">
        <v>330</v>
      </c>
    </row>
    <row r="64" spans="1:18" hidden="1" x14ac:dyDescent="0.2">
      <c r="A64">
        <v>121</v>
      </c>
      <c r="B64" s="19">
        <v>76</v>
      </c>
      <c r="C64" s="39">
        <v>1.6521739130434783</v>
      </c>
      <c r="D64" s="19">
        <v>76</v>
      </c>
      <c r="E64" s="39">
        <v>4.75</v>
      </c>
      <c r="F64" s="19">
        <v>76</v>
      </c>
      <c r="G64" s="39">
        <v>9.5</v>
      </c>
      <c r="H64" s="19">
        <v>76</v>
      </c>
      <c r="I64" s="39">
        <v>38</v>
      </c>
      <c r="J64" s="19">
        <v>84</v>
      </c>
      <c r="K64" s="39">
        <v>2.1</v>
      </c>
      <c r="L64" s="19">
        <v>84</v>
      </c>
      <c r="M64" s="39">
        <v>14</v>
      </c>
      <c r="N64" s="19">
        <v>84</v>
      </c>
      <c r="O64" s="39">
        <v>21</v>
      </c>
      <c r="P64" s="19">
        <v>84</v>
      </c>
      <c r="Q64" s="39">
        <v>2.2105263157894739</v>
      </c>
      <c r="R64" s="19" t="s">
        <v>331</v>
      </c>
    </row>
    <row r="65" spans="1:18" x14ac:dyDescent="0.2">
      <c r="A65">
        <v>122</v>
      </c>
      <c r="B65" s="18">
        <v>46</v>
      </c>
      <c r="C65" s="37">
        <v>0.74193548387096775</v>
      </c>
      <c r="D65" s="18">
        <v>16</v>
      </c>
      <c r="E65" s="37">
        <v>0.25806451612903225</v>
      </c>
      <c r="F65" s="18">
        <v>8</v>
      </c>
      <c r="G65" s="37">
        <v>0.8</v>
      </c>
      <c r="H65" s="18">
        <v>2</v>
      </c>
      <c r="I65" s="37">
        <v>0.2</v>
      </c>
      <c r="J65" s="18">
        <v>40</v>
      </c>
      <c r="K65" s="37">
        <v>0.86956521739130432</v>
      </c>
      <c r="L65" s="18">
        <v>6</v>
      </c>
      <c r="M65" s="37">
        <v>0.13043478260869565</v>
      </c>
      <c r="N65" s="18">
        <v>4</v>
      </c>
      <c r="O65" s="37">
        <v>9.5238095238095233E-2</v>
      </c>
      <c r="P65" s="18">
        <v>38</v>
      </c>
      <c r="Q65" s="37">
        <v>0.90476190476190477</v>
      </c>
      <c r="R65" s="21" t="s">
        <v>329</v>
      </c>
    </row>
    <row r="66" spans="1:18" hidden="1" x14ac:dyDescent="0.2">
      <c r="A66">
        <v>122</v>
      </c>
      <c r="B66" s="20">
        <v>62</v>
      </c>
      <c r="C66" s="38">
        <v>0.86111111111111116</v>
      </c>
      <c r="D66" s="20">
        <v>62</v>
      </c>
      <c r="E66" s="38">
        <v>0.86111111111111116</v>
      </c>
      <c r="F66" s="20">
        <v>10</v>
      </c>
      <c r="G66" s="38">
        <v>0.1388888888888889</v>
      </c>
      <c r="H66" s="20">
        <v>10</v>
      </c>
      <c r="I66" s="38">
        <v>0.1388888888888889</v>
      </c>
      <c r="J66" s="20">
        <v>46</v>
      </c>
      <c r="K66" s="38">
        <v>0.52272727272727271</v>
      </c>
      <c r="L66" s="20">
        <v>46</v>
      </c>
      <c r="M66" s="38">
        <v>0.52272727272727271</v>
      </c>
      <c r="N66" s="20">
        <v>42</v>
      </c>
      <c r="O66" s="38">
        <v>0.47727272727272729</v>
      </c>
      <c r="P66" s="20">
        <v>42</v>
      </c>
      <c r="Q66" s="38">
        <v>0.47727272727272729</v>
      </c>
      <c r="R66" s="20" t="s">
        <v>330</v>
      </c>
    </row>
    <row r="67" spans="1:18" hidden="1" x14ac:dyDescent="0.2">
      <c r="A67">
        <v>122</v>
      </c>
      <c r="B67" s="19">
        <v>72</v>
      </c>
      <c r="C67" s="39">
        <v>3</v>
      </c>
      <c r="D67" s="19">
        <v>72</v>
      </c>
      <c r="E67" s="39">
        <v>4.5</v>
      </c>
      <c r="F67" s="19">
        <v>72</v>
      </c>
      <c r="G67" s="39">
        <v>12</v>
      </c>
      <c r="H67" s="19">
        <v>72</v>
      </c>
      <c r="I67" s="39">
        <v>3.6</v>
      </c>
      <c r="J67" s="19">
        <v>88</v>
      </c>
      <c r="K67" s="39">
        <v>2.2000000000000002</v>
      </c>
      <c r="L67" s="19">
        <v>88</v>
      </c>
      <c r="M67" s="39">
        <v>4</v>
      </c>
      <c r="N67" s="19">
        <v>88</v>
      </c>
      <c r="O67" s="39">
        <v>8.8000000000000007</v>
      </c>
      <c r="P67" s="19">
        <v>88</v>
      </c>
      <c r="Q67" s="39">
        <v>4</v>
      </c>
      <c r="R67" s="19" t="s">
        <v>331</v>
      </c>
    </row>
    <row r="68" spans="1:18" x14ac:dyDescent="0.2">
      <c r="A68">
        <v>123</v>
      </c>
      <c r="B68" s="18">
        <v>24</v>
      </c>
      <c r="C68" s="37">
        <v>0.6</v>
      </c>
      <c r="D68" s="18">
        <v>16</v>
      </c>
      <c r="E68" s="37">
        <v>0.4</v>
      </c>
      <c r="F68" s="18">
        <v>6</v>
      </c>
      <c r="G68" s="37">
        <v>0.23076923076923078</v>
      </c>
      <c r="H68" s="18">
        <v>20</v>
      </c>
      <c r="I68" s="37">
        <v>0.76923076923076927</v>
      </c>
      <c r="J68" s="18">
        <v>40</v>
      </c>
      <c r="K68" s="37">
        <v>0.64516129032258063</v>
      </c>
      <c r="L68" s="18">
        <v>22</v>
      </c>
      <c r="M68" s="37">
        <v>0.35483870967741937</v>
      </c>
      <c r="N68" s="18">
        <v>10</v>
      </c>
      <c r="O68" s="37">
        <v>0.3125</v>
      </c>
      <c r="P68" s="18">
        <v>22</v>
      </c>
      <c r="Q68" s="37">
        <v>0.6875</v>
      </c>
      <c r="R68" s="21" t="s">
        <v>329</v>
      </c>
    </row>
    <row r="69" spans="1:18" hidden="1" x14ac:dyDescent="0.2">
      <c r="A69">
        <v>123</v>
      </c>
      <c r="B69" s="20">
        <v>40</v>
      </c>
      <c r="C69" s="38">
        <v>0.60606060606060608</v>
      </c>
      <c r="D69" s="20">
        <v>40</v>
      </c>
      <c r="E69" s="38">
        <v>0.60606060606060608</v>
      </c>
      <c r="F69" s="20">
        <v>26</v>
      </c>
      <c r="G69" s="38">
        <v>0.39393939393939392</v>
      </c>
      <c r="H69" s="20">
        <v>26</v>
      </c>
      <c r="I69" s="38">
        <v>0.39393939393939392</v>
      </c>
      <c r="J69" s="20">
        <v>62</v>
      </c>
      <c r="K69" s="38">
        <v>0.65957446808510634</v>
      </c>
      <c r="L69" s="20">
        <v>62</v>
      </c>
      <c r="M69" s="38">
        <v>0.65957446808510634</v>
      </c>
      <c r="N69" s="20">
        <v>32</v>
      </c>
      <c r="O69" s="38">
        <v>0.34042553191489361</v>
      </c>
      <c r="P69" s="20">
        <v>32</v>
      </c>
      <c r="Q69" s="38">
        <v>0.34042553191489361</v>
      </c>
      <c r="R69" s="20" t="s">
        <v>330</v>
      </c>
    </row>
    <row r="70" spans="1:18" hidden="1" x14ac:dyDescent="0.2">
      <c r="A70">
        <v>123</v>
      </c>
      <c r="B70" s="19">
        <v>66</v>
      </c>
      <c r="C70" s="39">
        <v>2.2000000000000002</v>
      </c>
      <c r="D70" s="19">
        <v>66</v>
      </c>
      <c r="E70" s="39">
        <v>2.3571428571428572</v>
      </c>
      <c r="F70" s="19">
        <v>66</v>
      </c>
      <c r="G70" s="39">
        <v>8.25</v>
      </c>
      <c r="H70" s="19">
        <v>66</v>
      </c>
      <c r="I70" s="39">
        <v>8.25</v>
      </c>
      <c r="J70" s="19">
        <v>94</v>
      </c>
      <c r="K70" s="39">
        <v>3.3571428571428572</v>
      </c>
      <c r="L70" s="19">
        <v>94</v>
      </c>
      <c r="M70" s="39">
        <v>6.7142857142857144</v>
      </c>
      <c r="N70" s="19">
        <v>94</v>
      </c>
      <c r="O70" s="39">
        <v>23.5</v>
      </c>
      <c r="P70" s="19">
        <v>94</v>
      </c>
      <c r="Q70" s="39">
        <v>2.35</v>
      </c>
      <c r="R70" s="19" t="s">
        <v>331</v>
      </c>
    </row>
    <row r="71" spans="1:18" x14ac:dyDescent="0.2">
      <c r="A71">
        <v>124</v>
      </c>
      <c r="B71" s="18">
        <v>30</v>
      </c>
      <c r="C71" s="37">
        <v>0.51724137931034486</v>
      </c>
      <c r="D71" s="18">
        <v>28</v>
      </c>
      <c r="E71" s="37">
        <v>0.48275862068965519</v>
      </c>
      <c r="F71" s="18">
        <v>8</v>
      </c>
      <c r="G71" s="37">
        <v>0.5</v>
      </c>
      <c r="H71" s="18">
        <v>8</v>
      </c>
      <c r="I71" s="37">
        <v>0.5</v>
      </c>
      <c r="J71" s="18">
        <v>28</v>
      </c>
      <c r="K71" s="37">
        <v>0.66666666666666663</v>
      </c>
      <c r="L71" s="18">
        <v>14</v>
      </c>
      <c r="M71" s="37">
        <v>0.33333333333333331</v>
      </c>
      <c r="N71" s="18">
        <v>4</v>
      </c>
      <c r="O71" s="37">
        <v>9.0909090909090912E-2</v>
      </c>
      <c r="P71" s="18">
        <v>40</v>
      </c>
      <c r="Q71" s="37">
        <v>0.90909090909090906</v>
      </c>
      <c r="R71" s="21" t="s">
        <v>329</v>
      </c>
    </row>
    <row r="72" spans="1:18" hidden="1" x14ac:dyDescent="0.2">
      <c r="A72">
        <v>124</v>
      </c>
      <c r="B72" s="20">
        <v>58</v>
      </c>
      <c r="C72" s="38">
        <v>0.78378378378378377</v>
      </c>
      <c r="D72" s="20">
        <v>58</v>
      </c>
      <c r="E72" s="38">
        <v>0.78378378378378377</v>
      </c>
      <c r="F72" s="20">
        <v>16</v>
      </c>
      <c r="G72" s="38">
        <v>0.21621621621621623</v>
      </c>
      <c r="H72" s="20">
        <v>16</v>
      </c>
      <c r="I72" s="38">
        <v>0.21621621621621623</v>
      </c>
      <c r="J72" s="20">
        <v>42</v>
      </c>
      <c r="K72" s="38">
        <v>0.48837209302325579</v>
      </c>
      <c r="L72" s="20">
        <v>42</v>
      </c>
      <c r="M72" s="38">
        <v>0.48837209302325579</v>
      </c>
      <c r="N72" s="20">
        <v>44</v>
      </c>
      <c r="O72" s="38">
        <v>0.51162790697674421</v>
      </c>
      <c r="P72" s="20">
        <v>44</v>
      </c>
      <c r="Q72" s="38">
        <v>0.51162790697674421</v>
      </c>
      <c r="R72" s="20" t="s">
        <v>330</v>
      </c>
    </row>
    <row r="73" spans="1:18" hidden="1" x14ac:dyDescent="0.2">
      <c r="A73">
        <v>124</v>
      </c>
      <c r="B73" s="19">
        <v>74</v>
      </c>
      <c r="C73" s="39">
        <v>3.3636363636363638</v>
      </c>
      <c r="D73" s="19">
        <v>74</v>
      </c>
      <c r="E73" s="39">
        <v>4.1111111111111107</v>
      </c>
      <c r="F73" s="19">
        <v>74</v>
      </c>
      <c r="G73" s="39">
        <v>6.166666666666667</v>
      </c>
      <c r="H73" s="19">
        <v>74</v>
      </c>
      <c r="I73" s="39">
        <v>2.6428571428571428</v>
      </c>
      <c r="J73" s="19">
        <v>86</v>
      </c>
      <c r="K73" s="39">
        <v>2.6875</v>
      </c>
      <c r="L73" s="19">
        <v>86</v>
      </c>
      <c r="M73" s="39">
        <v>3.5833333333333335</v>
      </c>
      <c r="N73" s="19">
        <v>86</v>
      </c>
      <c r="O73" s="39">
        <v>7.166666666666667</v>
      </c>
      <c r="P73" s="19">
        <v>86</v>
      </c>
      <c r="Q73" s="39">
        <v>7.166666666666667</v>
      </c>
      <c r="R73" s="19" t="s">
        <v>331</v>
      </c>
    </row>
    <row r="74" spans="1:18" x14ac:dyDescent="0.2">
      <c r="A74">
        <v>125</v>
      </c>
      <c r="B74" s="18">
        <v>22</v>
      </c>
      <c r="C74" s="37">
        <v>0.55000000000000004</v>
      </c>
      <c r="D74" s="18">
        <v>18</v>
      </c>
      <c r="E74" s="37">
        <v>0.45</v>
      </c>
      <c r="F74" s="18">
        <v>12</v>
      </c>
      <c r="G74" s="37">
        <v>0.3</v>
      </c>
      <c r="H74" s="18">
        <v>28</v>
      </c>
      <c r="I74" s="37">
        <v>0.7</v>
      </c>
      <c r="J74" s="18">
        <v>32</v>
      </c>
      <c r="K74" s="37">
        <v>0.5714285714285714</v>
      </c>
      <c r="L74" s="18">
        <v>24</v>
      </c>
      <c r="M74" s="37">
        <v>0.42857142857142855</v>
      </c>
      <c r="N74" s="18">
        <v>12</v>
      </c>
      <c r="O74" s="37">
        <v>0.5</v>
      </c>
      <c r="P74" s="18">
        <v>12</v>
      </c>
      <c r="Q74" s="37">
        <v>0.5</v>
      </c>
      <c r="R74" s="21" t="s">
        <v>329</v>
      </c>
    </row>
    <row r="75" spans="1:18" hidden="1" x14ac:dyDescent="0.2">
      <c r="A75">
        <v>125</v>
      </c>
      <c r="B75" s="20">
        <v>40</v>
      </c>
      <c r="C75" s="38">
        <v>0.5</v>
      </c>
      <c r="D75" s="20">
        <v>40</v>
      </c>
      <c r="E75" s="38">
        <v>0.5</v>
      </c>
      <c r="F75" s="20">
        <v>40</v>
      </c>
      <c r="G75" s="38">
        <v>0.5</v>
      </c>
      <c r="H75" s="20">
        <v>40</v>
      </c>
      <c r="I75" s="38">
        <v>0.5</v>
      </c>
      <c r="J75" s="20">
        <v>56</v>
      </c>
      <c r="K75" s="38">
        <v>0.7</v>
      </c>
      <c r="L75" s="20">
        <v>56</v>
      </c>
      <c r="M75" s="38">
        <v>0.7</v>
      </c>
      <c r="N75" s="20">
        <v>24</v>
      </c>
      <c r="O75" s="38">
        <v>0.3</v>
      </c>
      <c r="P75" s="20">
        <v>24</v>
      </c>
      <c r="Q75" s="38">
        <v>0.3</v>
      </c>
      <c r="R75" s="20" t="s">
        <v>330</v>
      </c>
    </row>
    <row r="76" spans="1:18" hidden="1" x14ac:dyDescent="0.2">
      <c r="A76">
        <v>125</v>
      </c>
      <c r="B76" s="19">
        <v>80</v>
      </c>
      <c r="C76" s="39">
        <v>5.7142857142857144</v>
      </c>
      <c r="D76" s="19">
        <v>80</v>
      </c>
      <c r="E76" s="39">
        <v>1.4814814814814814</v>
      </c>
      <c r="F76" s="19">
        <v>80</v>
      </c>
      <c r="G76" s="39">
        <v>13.333333333333334</v>
      </c>
      <c r="H76" s="19">
        <v>80</v>
      </c>
      <c r="I76" s="39">
        <v>40</v>
      </c>
      <c r="J76" s="19">
        <v>80</v>
      </c>
      <c r="K76" s="39">
        <v>2.5</v>
      </c>
      <c r="L76" s="19">
        <v>80</v>
      </c>
      <c r="M76" s="39">
        <v>20</v>
      </c>
      <c r="N76" s="19">
        <v>80</v>
      </c>
      <c r="O76" s="39">
        <v>8</v>
      </c>
      <c r="P76" s="19">
        <v>80</v>
      </c>
      <c r="Q76" s="39">
        <v>2.1052631578947367</v>
      </c>
      <c r="R76" s="19" t="s">
        <v>331</v>
      </c>
    </row>
    <row r="77" spans="1:18" x14ac:dyDescent="0.2">
      <c r="A77">
        <v>201</v>
      </c>
      <c r="B77" s="18">
        <v>14</v>
      </c>
      <c r="C77" s="37">
        <v>0.20588235294117646</v>
      </c>
      <c r="D77" s="18">
        <v>54</v>
      </c>
      <c r="E77" s="37">
        <v>0.79411764705882348</v>
      </c>
      <c r="F77" s="18">
        <v>6</v>
      </c>
      <c r="G77" s="37">
        <v>0.75</v>
      </c>
      <c r="H77" s="18">
        <v>2</v>
      </c>
      <c r="I77" s="37">
        <v>0.25</v>
      </c>
      <c r="J77" s="18">
        <v>32</v>
      </c>
      <c r="K77" s="37">
        <v>0.88888888888888884</v>
      </c>
      <c r="L77" s="18">
        <v>4</v>
      </c>
      <c r="M77" s="37">
        <v>0.1111111111111111</v>
      </c>
      <c r="N77" s="18">
        <v>10</v>
      </c>
      <c r="O77" s="37">
        <v>0.20833333333333334</v>
      </c>
      <c r="P77" s="18">
        <v>38</v>
      </c>
      <c r="Q77" s="37">
        <v>0.79166666666666663</v>
      </c>
      <c r="R77" s="21" t="s">
        <v>329</v>
      </c>
    </row>
    <row r="78" spans="1:18" hidden="1" x14ac:dyDescent="0.2">
      <c r="A78">
        <v>201</v>
      </c>
      <c r="B78" s="20">
        <v>68</v>
      </c>
      <c r="C78" s="38">
        <v>0.89473684210526316</v>
      </c>
      <c r="D78" s="20">
        <v>68</v>
      </c>
      <c r="E78" s="38">
        <v>0.89473684210526316</v>
      </c>
      <c r="F78" s="20">
        <v>8</v>
      </c>
      <c r="G78" s="38">
        <v>0.10526315789473684</v>
      </c>
      <c r="H78" s="20">
        <v>8</v>
      </c>
      <c r="I78" s="38">
        <v>0.10526315789473684</v>
      </c>
      <c r="J78" s="20">
        <v>36</v>
      </c>
      <c r="K78" s="38">
        <v>0.42857142857142855</v>
      </c>
      <c r="L78" s="20">
        <v>36</v>
      </c>
      <c r="M78" s="38">
        <v>0.42857142857142855</v>
      </c>
      <c r="N78" s="20">
        <v>48</v>
      </c>
      <c r="O78" s="38">
        <v>0.5714285714285714</v>
      </c>
      <c r="P78" s="20">
        <v>48</v>
      </c>
      <c r="Q78" s="38">
        <v>0.5714285714285714</v>
      </c>
      <c r="R78" s="20" t="s">
        <v>330</v>
      </c>
    </row>
    <row r="79" spans="1:18" hidden="1" x14ac:dyDescent="0.2">
      <c r="A79">
        <v>201</v>
      </c>
      <c r="B79" s="19">
        <v>76</v>
      </c>
      <c r="C79" s="39">
        <v>2.7142857142857144</v>
      </c>
      <c r="D79" s="19">
        <v>76</v>
      </c>
      <c r="E79" s="39">
        <v>1.8095238095238095</v>
      </c>
      <c r="F79" s="19">
        <v>76</v>
      </c>
      <c r="G79" s="39">
        <v>19</v>
      </c>
      <c r="H79" s="19">
        <v>76</v>
      </c>
      <c r="I79" s="39">
        <v>38</v>
      </c>
      <c r="J79" s="19">
        <v>84</v>
      </c>
      <c r="K79" s="39">
        <v>1.826086956521739</v>
      </c>
      <c r="L79" s="19">
        <v>84</v>
      </c>
      <c r="M79" s="39">
        <v>14</v>
      </c>
      <c r="N79" s="19">
        <v>84</v>
      </c>
      <c r="O79" s="39">
        <v>21</v>
      </c>
      <c r="P79" s="19">
        <v>84</v>
      </c>
      <c r="Q79" s="39">
        <v>3</v>
      </c>
      <c r="R79" s="19" t="s">
        <v>331</v>
      </c>
    </row>
    <row r="80" spans="1:18" x14ac:dyDescent="0.2">
      <c r="A80">
        <v>202</v>
      </c>
      <c r="B80" s="18">
        <v>28</v>
      </c>
      <c r="C80" s="37">
        <v>0.4</v>
      </c>
      <c r="D80" s="18">
        <v>42</v>
      </c>
      <c r="E80" s="37">
        <v>0.6</v>
      </c>
      <c r="F80" s="18">
        <v>4</v>
      </c>
      <c r="G80" s="37">
        <v>0.66666666666666663</v>
      </c>
      <c r="H80" s="18">
        <v>2</v>
      </c>
      <c r="I80" s="37">
        <v>0.33333333333333331</v>
      </c>
      <c r="J80" s="18">
        <v>46</v>
      </c>
      <c r="K80" s="37">
        <v>0.88461538461538458</v>
      </c>
      <c r="L80" s="18">
        <v>6</v>
      </c>
      <c r="M80" s="37">
        <v>0.11538461538461539</v>
      </c>
      <c r="N80" s="18">
        <v>4</v>
      </c>
      <c r="O80" s="37">
        <v>0.125</v>
      </c>
      <c r="P80" s="18">
        <v>28</v>
      </c>
      <c r="Q80" s="37">
        <v>0.875</v>
      </c>
      <c r="R80" s="21" t="s">
        <v>329</v>
      </c>
    </row>
    <row r="81" spans="1:18" hidden="1" x14ac:dyDescent="0.2">
      <c r="A81">
        <v>202</v>
      </c>
      <c r="B81" s="20">
        <v>70</v>
      </c>
      <c r="C81" s="38">
        <v>0.92105263157894735</v>
      </c>
      <c r="D81" s="20">
        <v>70</v>
      </c>
      <c r="E81" s="38">
        <v>0.92105263157894735</v>
      </c>
      <c r="F81" s="20">
        <v>6</v>
      </c>
      <c r="G81" s="38">
        <v>7.8947368421052627E-2</v>
      </c>
      <c r="H81" s="20">
        <v>6</v>
      </c>
      <c r="I81" s="38">
        <v>7.8947368421052627E-2</v>
      </c>
      <c r="J81" s="20">
        <v>52</v>
      </c>
      <c r="K81" s="38">
        <v>0.61904761904761907</v>
      </c>
      <c r="L81" s="20">
        <v>52</v>
      </c>
      <c r="M81" s="38">
        <v>0.61904761904761907</v>
      </c>
      <c r="N81" s="20">
        <v>32</v>
      </c>
      <c r="O81" s="38">
        <v>0.38095238095238093</v>
      </c>
      <c r="P81" s="20">
        <v>32</v>
      </c>
      <c r="Q81" s="38">
        <v>0.38095238095238093</v>
      </c>
      <c r="R81" s="20" t="s">
        <v>330</v>
      </c>
    </row>
    <row r="82" spans="1:18" hidden="1" x14ac:dyDescent="0.2">
      <c r="A82">
        <v>202</v>
      </c>
      <c r="B82" s="19">
        <v>76</v>
      </c>
      <c r="C82" s="39">
        <v>2</v>
      </c>
      <c r="D82" s="19">
        <v>76</v>
      </c>
      <c r="E82" s="39">
        <v>2.2352941176470589</v>
      </c>
      <c r="F82" s="19">
        <v>76</v>
      </c>
      <c r="G82" s="39">
        <v>19</v>
      </c>
      <c r="H82" s="19">
        <v>76</v>
      </c>
      <c r="I82" s="39">
        <v>19</v>
      </c>
      <c r="J82" s="19">
        <v>84</v>
      </c>
      <c r="K82" s="39">
        <v>3.2307692307692308</v>
      </c>
      <c r="L82" s="19">
        <v>84</v>
      </c>
      <c r="M82" s="39">
        <v>10.5</v>
      </c>
      <c r="N82" s="19">
        <v>84</v>
      </c>
      <c r="O82" s="39">
        <v>14</v>
      </c>
      <c r="P82" s="19">
        <v>84</v>
      </c>
      <c r="Q82" s="39">
        <v>2.1</v>
      </c>
      <c r="R82" s="19" t="s">
        <v>331</v>
      </c>
    </row>
    <row r="83" spans="1:18" x14ac:dyDescent="0.2">
      <c r="A83">
        <v>203</v>
      </c>
      <c r="B83" s="18">
        <v>38</v>
      </c>
      <c r="C83" s="37">
        <v>0.52777777777777779</v>
      </c>
      <c r="D83" s="18">
        <v>34</v>
      </c>
      <c r="E83" s="37">
        <v>0.47222222222222221</v>
      </c>
      <c r="F83" s="18">
        <v>4</v>
      </c>
      <c r="G83" s="37">
        <v>0.5</v>
      </c>
      <c r="H83" s="18">
        <v>4</v>
      </c>
      <c r="I83" s="37">
        <v>0.5</v>
      </c>
      <c r="J83" s="18">
        <v>26</v>
      </c>
      <c r="K83" s="37">
        <v>0.76470588235294112</v>
      </c>
      <c r="L83" s="18">
        <v>8</v>
      </c>
      <c r="M83" s="37">
        <v>0.23529411764705882</v>
      </c>
      <c r="N83" s="18">
        <v>6</v>
      </c>
      <c r="O83" s="37">
        <v>0.13043478260869565</v>
      </c>
      <c r="P83" s="18">
        <v>40</v>
      </c>
      <c r="Q83" s="37">
        <v>0.86956521739130432</v>
      </c>
      <c r="R83" s="21" t="s">
        <v>329</v>
      </c>
    </row>
    <row r="84" spans="1:18" hidden="1" x14ac:dyDescent="0.2">
      <c r="A84">
        <v>203</v>
      </c>
      <c r="B84" s="20">
        <v>72</v>
      </c>
      <c r="C84" s="38">
        <v>0.9</v>
      </c>
      <c r="D84" s="20">
        <v>72</v>
      </c>
      <c r="E84" s="38">
        <v>0.9</v>
      </c>
      <c r="F84" s="20">
        <v>8</v>
      </c>
      <c r="G84" s="38">
        <v>0.1</v>
      </c>
      <c r="H84" s="20">
        <v>8</v>
      </c>
      <c r="I84" s="38">
        <v>0.1</v>
      </c>
      <c r="J84" s="20">
        <v>34</v>
      </c>
      <c r="K84" s="38">
        <v>0.42499999999999999</v>
      </c>
      <c r="L84" s="20">
        <v>34</v>
      </c>
      <c r="M84" s="38">
        <v>0.42499999999999999</v>
      </c>
      <c r="N84" s="20">
        <v>46</v>
      </c>
      <c r="O84" s="38">
        <v>0.57499999999999996</v>
      </c>
      <c r="P84" s="20">
        <v>46</v>
      </c>
      <c r="Q84" s="38">
        <v>0.57499999999999996</v>
      </c>
      <c r="R84" s="20" t="s">
        <v>330</v>
      </c>
    </row>
    <row r="85" spans="1:18" hidden="1" x14ac:dyDescent="0.2">
      <c r="A85">
        <v>203</v>
      </c>
      <c r="B85" s="19">
        <v>80</v>
      </c>
      <c r="C85" s="39">
        <v>8</v>
      </c>
      <c r="D85" s="19">
        <v>80</v>
      </c>
      <c r="E85" s="39">
        <v>2.2222222222222223</v>
      </c>
      <c r="F85" s="19">
        <v>80</v>
      </c>
      <c r="G85" s="39">
        <v>20</v>
      </c>
      <c r="H85" s="19">
        <v>80</v>
      </c>
      <c r="I85" s="39">
        <v>5.7142857142857144</v>
      </c>
      <c r="J85" s="19">
        <v>80</v>
      </c>
      <c r="K85" s="39">
        <v>2</v>
      </c>
      <c r="L85" s="19">
        <v>80</v>
      </c>
      <c r="M85" s="39">
        <v>10</v>
      </c>
      <c r="N85" s="19">
        <v>80</v>
      </c>
      <c r="O85" s="39">
        <v>20</v>
      </c>
      <c r="P85" s="19">
        <v>80</v>
      </c>
      <c r="Q85" s="39">
        <v>1.8181818181818181</v>
      </c>
      <c r="R85" s="19" t="s">
        <v>331</v>
      </c>
    </row>
    <row r="86" spans="1:18" x14ac:dyDescent="0.2">
      <c r="A86">
        <v>204</v>
      </c>
      <c r="B86" s="18">
        <v>10</v>
      </c>
      <c r="C86" s="37">
        <v>0.21739130434782608</v>
      </c>
      <c r="D86" s="18">
        <v>36</v>
      </c>
      <c r="E86" s="37">
        <v>0.78260869565217395</v>
      </c>
      <c r="F86" s="18">
        <v>4</v>
      </c>
      <c r="G86" s="37">
        <v>0.22222222222222221</v>
      </c>
      <c r="H86" s="18">
        <v>14</v>
      </c>
      <c r="I86" s="37">
        <v>0.77777777777777779</v>
      </c>
      <c r="J86" s="18">
        <v>40</v>
      </c>
      <c r="K86" s="37">
        <v>0.83333333333333337</v>
      </c>
      <c r="L86" s="18">
        <v>8</v>
      </c>
      <c r="M86" s="37">
        <v>0.16666666666666666</v>
      </c>
      <c r="N86" s="18">
        <v>4</v>
      </c>
      <c r="O86" s="37">
        <v>8.3333333333333329E-2</v>
      </c>
      <c r="P86" s="18">
        <v>44</v>
      </c>
      <c r="Q86" s="37">
        <v>0.91666666666666663</v>
      </c>
      <c r="R86" s="21" t="s">
        <v>329</v>
      </c>
    </row>
    <row r="87" spans="1:18" hidden="1" x14ac:dyDescent="0.2">
      <c r="A87">
        <v>204</v>
      </c>
      <c r="B87" s="20">
        <v>46</v>
      </c>
      <c r="C87" s="38">
        <v>0.71875</v>
      </c>
      <c r="D87" s="20">
        <v>46</v>
      </c>
      <c r="E87" s="38">
        <v>0.71875</v>
      </c>
      <c r="F87" s="20">
        <v>18</v>
      </c>
      <c r="G87" s="38">
        <v>0.28125</v>
      </c>
      <c r="H87" s="20">
        <v>18</v>
      </c>
      <c r="I87" s="38">
        <v>0.28125</v>
      </c>
      <c r="J87" s="20">
        <v>48</v>
      </c>
      <c r="K87" s="38">
        <v>0.5</v>
      </c>
      <c r="L87" s="20">
        <v>48</v>
      </c>
      <c r="M87" s="38">
        <v>0.5</v>
      </c>
      <c r="N87" s="20">
        <v>48</v>
      </c>
      <c r="O87" s="38">
        <v>0.5</v>
      </c>
      <c r="P87" s="20">
        <v>48</v>
      </c>
      <c r="Q87" s="38">
        <v>0.5</v>
      </c>
      <c r="R87" s="20" t="s">
        <v>330</v>
      </c>
    </row>
    <row r="88" spans="1:18" hidden="1" x14ac:dyDescent="0.2">
      <c r="A88">
        <v>204</v>
      </c>
      <c r="B88" s="19">
        <v>64</v>
      </c>
      <c r="C88" s="39">
        <v>2.6666666666666665</v>
      </c>
      <c r="D88" s="19">
        <v>64</v>
      </c>
      <c r="E88" s="39">
        <v>1.3333333333333333</v>
      </c>
      <c r="F88" s="19">
        <v>64</v>
      </c>
      <c r="G88" s="39">
        <v>10.666666666666666</v>
      </c>
      <c r="H88" s="19">
        <v>64</v>
      </c>
      <c r="I88" s="39">
        <v>10.666666666666666</v>
      </c>
      <c r="J88" s="19">
        <v>96</v>
      </c>
      <c r="K88" s="39">
        <v>4.3636363636363633</v>
      </c>
      <c r="L88" s="19">
        <v>96</v>
      </c>
      <c r="M88" s="39">
        <v>6.8571428571428568</v>
      </c>
      <c r="N88" s="19">
        <v>96</v>
      </c>
      <c r="O88" s="39">
        <v>16</v>
      </c>
      <c r="P88" s="19">
        <v>96</v>
      </c>
      <c r="Q88" s="39">
        <v>2.8235294117647061</v>
      </c>
      <c r="R88" s="19" t="s">
        <v>331</v>
      </c>
    </row>
    <row r="89" spans="1:18" x14ac:dyDescent="0.2">
      <c r="A89">
        <v>205</v>
      </c>
      <c r="B89" s="18">
        <v>24</v>
      </c>
      <c r="C89" s="37">
        <v>0.33333333333333331</v>
      </c>
      <c r="D89" s="18">
        <v>48</v>
      </c>
      <c r="E89" s="37">
        <v>0.66666666666666663</v>
      </c>
      <c r="F89" s="18">
        <v>6</v>
      </c>
      <c r="G89" s="37">
        <v>0.5</v>
      </c>
      <c r="H89" s="18">
        <v>6</v>
      </c>
      <c r="I89" s="37">
        <v>0.5</v>
      </c>
      <c r="J89" s="18">
        <v>22</v>
      </c>
      <c r="K89" s="37">
        <v>0.61111111111111116</v>
      </c>
      <c r="L89" s="18">
        <v>14</v>
      </c>
      <c r="M89" s="37">
        <v>0.3888888888888889</v>
      </c>
      <c r="N89" s="18">
        <v>6</v>
      </c>
      <c r="O89" s="37">
        <v>0.15</v>
      </c>
      <c r="P89" s="18">
        <v>34</v>
      </c>
      <c r="Q89" s="37">
        <v>0.85</v>
      </c>
      <c r="R89" s="21" t="s">
        <v>329</v>
      </c>
    </row>
    <row r="90" spans="1:18" hidden="1" x14ac:dyDescent="0.2">
      <c r="A90">
        <v>205</v>
      </c>
      <c r="B90" s="20">
        <v>72</v>
      </c>
      <c r="C90" s="38">
        <v>0.8571428571428571</v>
      </c>
      <c r="D90" s="20">
        <v>72</v>
      </c>
      <c r="E90" s="38">
        <v>0.8571428571428571</v>
      </c>
      <c r="F90" s="20">
        <v>12</v>
      </c>
      <c r="G90" s="38">
        <v>0.14285714285714285</v>
      </c>
      <c r="H90" s="20">
        <v>12</v>
      </c>
      <c r="I90" s="38">
        <v>0.14285714285714285</v>
      </c>
      <c r="J90" s="20">
        <v>36</v>
      </c>
      <c r="K90" s="38">
        <v>0.47368421052631576</v>
      </c>
      <c r="L90" s="20">
        <v>36</v>
      </c>
      <c r="M90" s="38">
        <v>0.47368421052631576</v>
      </c>
      <c r="N90" s="20">
        <v>40</v>
      </c>
      <c r="O90" s="38">
        <v>0.52631578947368418</v>
      </c>
      <c r="P90" s="20">
        <v>40</v>
      </c>
      <c r="Q90" s="38">
        <v>0.52631578947368418</v>
      </c>
      <c r="R90" s="20" t="s">
        <v>330</v>
      </c>
    </row>
    <row r="91" spans="1:18" hidden="1" x14ac:dyDescent="0.2">
      <c r="A91">
        <v>205</v>
      </c>
      <c r="B91" s="19">
        <v>84</v>
      </c>
      <c r="C91" s="39">
        <v>3.8181818181818183</v>
      </c>
      <c r="D91" s="19">
        <v>84</v>
      </c>
      <c r="E91" s="39">
        <v>2</v>
      </c>
      <c r="F91" s="19">
        <v>84</v>
      </c>
      <c r="G91" s="39">
        <v>42</v>
      </c>
      <c r="H91" s="19">
        <v>84</v>
      </c>
      <c r="I91" s="39">
        <v>7</v>
      </c>
      <c r="J91" s="19">
        <v>76</v>
      </c>
      <c r="K91" s="39">
        <v>4.75</v>
      </c>
      <c r="L91" s="19">
        <v>76</v>
      </c>
      <c r="M91" s="39">
        <v>4.75</v>
      </c>
      <c r="N91" s="19">
        <v>76</v>
      </c>
      <c r="O91" s="39">
        <v>12.666666666666666</v>
      </c>
      <c r="P91" s="19">
        <v>76</v>
      </c>
      <c r="Q91" s="39">
        <v>1.7272727272727273</v>
      </c>
      <c r="R91" s="19" t="s">
        <v>331</v>
      </c>
    </row>
    <row r="92" spans="1:18" x14ac:dyDescent="0.2">
      <c r="A92">
        <v>206</v>
      </c>
      <c r="B92" s="18">
        <v>22</v>
      </c>
      <c r="C92" s="37">
        <v>0.34375</v>
      </c>
      <c r="D92" s="18">
        <v>42</v>
      </c>
      <c r="E92" s="37">
        <v>0.65625</v>
      </c>
      <c r="F92" s="18">
        <v>2</v>
      </c>
      <c r="G92" s="37">
        <v>0.14285714285714285</v>
      </c>
      <c r="H92" s="18">
        <v>12</v>
      </c>
      <c r="I92" s="37">
        <v>0.8571428571428571</v>
      </c>
      <c r="J92" s="18">
        <v>16</v>
      </c>
      <c r="K92" s="37">
        <v>0.5</v>
      </c>
      <c r="L92" s="18">
        <v>16</v>
      </c>
      <c r="M92" s="37">
        <v>0.5</v>
      </c>
      <c r="N92" s="18">
        <v>6</v>
      </c>
      <c r="O92" s="37">
        <v>0.12</v>
      </c>
      <c r="P92" s="18">
        <v>44</v>
      </c>
      <c r="Q92" s="37">
        <v>0.88</v>
      </c>
      <c r="R92" s="21" t="s">
        <v>329</v>
      </c>
    </row>
    <row r="93" spans="1:18" hidden="1" x14ac:dyDescent="0.2">
      <c r="A93">
        <v>206</v>
      </c>
      <c r="B93" s="20">
        <v>64</v>
      </c>
      <c r="C93" s="38">
        <v>0.82051282051282048</v>
      </c>
      <c r="D93" s="20">
        <v>64</v>
      </c>
      <c r="E93" s="38">
        <v>0.82051282051282048</v>
      </c>
      <c r="F93" s="20">
        <v>14</v>
      </c>
      <c r="G93" s="38">
        <v>0.17948717948717949</v>
      </c>
      <c r="H93" s="20">
        <v>14</v>
      </c>
      <c r="I93" s="38">
        <v>0.17948717948717949</v>
      </c>
      <c r="J93" s="20">
        <v>32</v>
      </c>
      <c r="K93" s="38">
        <v>0.3902439024390244</v>
      </c>
      <c r="L93" s="20">
        <v>32</v>
      </c>
      <c r="M93" s="38">
        <v>0.3902439024390244</v>
      </c>
      <c r="N93" s="20">
        <v>50</v>
      </c>
      <c r="O93" s="38">
        <v>0.6097560975609756</v>
      </c>
      <c r="P93" s="20">
        <v>50</v>
      </c>
      <c r="Q93" s="38">
        <v>0.6097560975609756</v>
      </c>
      <c r="R93" s="20" t="s">
        <v>330</v>
      </c>
    </row>
    <row r="94" spans="1:18" hidden="1" x14ac:dyDescent="0.2">
      <c r="A94">
        <v>206</v>
      </c>
      <c r="B94" s="19">
        <v>78</v>
      </c>
      <c r="C94" s="39">
        <v>2.6</v>
      </c>
      <c r="D94" s="19">
        <v>78</v>
      </c>
      <c r="E94" s="39">
        <v>4.875</v>
      </c>
      <c r="F94" s="19">
        <v>78</v>
      </c>
      <c r="G94" s="39">
        <v>7.8</v>
      </c>
      <c r="H94" s="19">
        <v>78</v>
      </c>
      <c r="I94" s="39">
        <v>4.333333333333333</v>
      </c>
      <c r="J94" s="19">
        <v>82</v>
      </c>
      <c r="K94" s="39">
        <v>2.1578947368421053</v>
      </c>
      <c r="L94" s="19">
        <v>82</v>
      </c>
      <c r="M94" s="39">
        <v>4.0999999999999996</v>
      </c>
      <c r="N94" s="19">
        <v>82</v>
      </c>
      <c r="O94" s="39">
        <v>20.5</v>
      </c>
      <c r="P94" s="19">
        <v>82</v>
      </c>
      <c r="Q94" s="39">
        <v>3.4166666666666665</v>
      </c>
      <c r="R94" s="19" t="s">
        <v>331</v>
      </c>
    </row>
    <row r="95" spans="1:18" x14ac:dyDescent="0.2">
      <c r="A95">
        <v>207</v>
      </c>
      <c r="B95" s="18">
        <v>30</v>
      </c>
      <c r="C95" s="37">
        <v>0.65217391304347827</v>
      </c>
      <c r="D95" s="18">
        <v>16</v>
      </c>
      <c r="E95" s="37">
        <v>0.34782608695652173</v>
      </c>
      <c r="F95" s="18">
        <v>10</v>
      </c>
      <c r="G95" s="37">
        <v>0.35714285714285715</v>
      </c>
      <c r="H95" s="18">
        <v>18</v>
      </c>
      <c r="I95" s="37">
        <v>0.6428571428571429</v>
      </c>
      <c r="J95" s="18">
        <v>38</v>
      </c>
      <c r="K95" s="37">
        <v>0.65517241379310343</v>
      </c>
      <c r="L95" s="18">
        <v>20</v>
      </c>
      <c r="M95" s="37">
        <v>0.34482758620689657</v>
      </c>
      <c r="N95" s="18">
        <v>4</v>
      </c>
      <c r="O95" s="37">
        <v>0.14285714285714285</v>
      </c>
      <c r="P95" s="18">
        <v>24</v>
      </c>
      <c r="Q95" s="37">
        <v>0.8571428571428571</v>
      </c>
      <c r="R95" s="21" t="s">
        <v>329</v>
      </c>
    </row>
    <row r="96" spans="1:18" hidden="1" x14ac:dyDescent="0.2">
      <c r="A96">
        <v>207</v>
      </c>
      <c r="B96" s="20">
        <v>46</v>
      </c>
      <c r="C96" s="38">
        <v>0.6216216216216216</v>
      </c>
      <c r="D96" s="20">
        <v>46</v>
      </c>
      <c r="E96" s="38">
        <v>0.6216216216216216</v>
      </c>
      <c r="F96" s="20">
        <v>28</v>
      </c>
      <c r="G96" s="38">
        <v>0.3783783783783784</v>
      </c>
      <c r="H96" s="20">
        <v>28</v>
      </c>
      <c r="I96" s="38">
        <v>0.3783783783783784</v>
      </c>
      <c r="J96" s="20">
        <v>58</v>
      </c>
      <c r="K96" s="38">
        <v>0.67441860465116277</v>
      </c>
      <c r="L96" s="20">
        <v>58</v>
      </c>
      <c r="M96" s="38">
        <v>0.67441860465116277</v>
      </c>
      <c r="N96" s="20">
        <v>28</v>
      </c>
      <c r="O96" s="38">
        <v>0.32558139534883723</v>
      </c>
      <c r="P96" s="20">
        <v>28</v>
      </c>
      <c r="Q96" s="38">
        <v>0.32558139534883723</v>
      </c>
      <c r="R96" s="20" t="s">
        <v>330</v>
      </c>
    </row>
    <row r="97" spans="1:18" hidden="1" x14ac:dyDescent="0.2">
      <c r="A97">
        <v>207</v>
      </c>
      <c r="B97" s="19">
        <v>74</v>
      </c>
      <c r="C97" s="39">
        <v>3.7</v>
      </c>
      <c r="D97" s="19">
        <v>74</v>
      </c>
      <c r="E97" s="39">
        <v>2.6428571428571428</v>
      </c>
      <c r="F97" s="19">
        <v>74</v>
      </c>
      <c r="G97" s="39">
        <v>4.1111111111111107</v>
      </c>
      <c r="H97" s="19">
        <v>74</v>
      </c>
      <c r="I97" s="39">
        <v>9.25</v>
      </c>
      <c r="J97" s="19">
        <v>86</v>
      </c>
      <c r="K97" s="39">
        <v>2.6875</v>
      </c>
      <c r="L97" s="19">
        <v>86</v>
      </c>
      <c r="M97" s="39">
        <v>43</v>
      </c>
      <c r="N97" s="19">
        <v>86</v>
      </c>
      <c r="O97" s="39">
        <v>6.1428571428571432</v>
      </c>
      <c r="P97" s="19">
        <v>86</v>
      </c>
      <c r="Q97" s="39">
        <v>2.263157894736842</v>
      </c>
      <c r="R97" s="19" t="s">
        <v>331</v>
      </c>
    </row>
    <row r="98" spans="1:18" x14ac:dyDescent="0.2">
      <c r="A98">
        <v>208</v>
      </c>
      <c r="B98" s="18">
        <v>20</v>
      </c>
      <c r="C98" s="37">
        <v>0.41666666666666669</v>
      </c>
      <c r="D98" s="18">
        <v>28</v>
      </c>
      <c r="E98" s="37">
        <v>0.58333333333333337</v>
      </c>
      <c r="F98" s="18">
        <v>18</v>
      </c>
      <c r="G98" s="37">
        <v>0.69230769230769229</v>
      </c>
      <c r="H98" s="18">
        <v>8</v>
      </c>
      <c r="I98" s="37">
        <v>0.30769230769230771</v>
      </c>
      <c r="J98" s="18">
        <v>32</v>
      </c>
      <c r="K98" s="37">
        <v>0.94117647058823528</v>
      </c>
      <c r="L98" s="18">
        <v>2</v>
      </c>
      <c r="M98" s="37">
        <v>5.8823529411764705E-2</v>
      </c>
      <c r="N98" s="18">
        <v>14</v>
      </c>
      <c r="O98" s="37">
        <v>0.26923076923076922</v>
      </c>
      <c r="P98" s="18">
        <v>38</v>
      </c>
      <c r="Q98" s="37">
        <v>0.73076923076923073</v>
      </c>
      <c r="R98" s="21" t="s">
        <v>329</v>
      </c>
    </row>
    <row r="99" spans="1:18" hidden="1" x14ac:dyDescent="0.2">
      <c r="A99">
        <v>208</v>
      </c>
      <c r="B99" s="20">
        <v>48</v>
      </c>
      <c r="C99" s="38">
        <v>0.64864864864864868</v>
      </c>
      <c r="D99" s="20">
        <v>48</v>
      </c>
      <c r="E99" s="38">
        <v>0.64864864864864868</v>
      </c>
      <c r="F99" s="20">
        <v>26</v>
      </c>
      <c r="G99" s="38">
        <v>0.35135135135135137</v>
      </c>
      <c r="H99" s="20">
        <v>26</v>
      </c>
      <c r="I99" s="38">
        <v>0.35135135135135137</v>
      </c>
      <c r="J99" s="20">
        <v>34</v>
      </c>
      <c r="K99" s="38">
        <v>0.39534883720930231</v>
      </c>
      <c r="L99" s="20">
        <v>34</v>
      </c>
      <c r="M99" s="38">
        <v>0.39534883720930231</v>
      </c>
      <c r="N99" s="20">
        <v>52</v>
      </c>
      <c r="O99" s="38">
        <v>0.60465116279069764</v>
      </c>
      <c r="P99" s="20">
        <v>52</v>
      </c>
      <c r="Q99" s="38">
        <v>0.60465116279069764</v>
      </c>
      <c r="R99" s="20" t="s">
        <v>330</v>
      </c>
    </row>
    <row r="100" spans="1:18" hidden="1" x14ac:dyDescent="0.2">
      <c r="A100">
        <v>208</v>
      </c>
      <c r="B100" s="19">
        <v>74</v>
      </c>
      <c r="C100" s="39">
        <v>2.4666666666666668</v>
      </c>
      <c r="D100" s="19">
        <v>74</v>
      </c>
      <c r="E100" s="39">
        <v>2.6428571428571428</v>
      </c>
      <c r="F100" s="19">
        <v>74</v>
      </c>
      <c r="G100" s="39">
        <v>12.333333333333334</v>
      </c>
      <c r="H100" s="19">
        <v>74</v>
      </c>
      <c r="I100" s="39">
        <v>18.5</v>
      </c>
      <c r="J100" s="19">
        <v>86</v>
      </c>
      <c r="K100" s="39">
        <v>2.5294117647058822</v>
      </c>
      <c r="L100" s="19">
        <v>86</v>
      </c>
      <c r="M100" s="39">
        <v>14.333333333333334</v>
      </c>
      <c r="N100" s="19">
        <v>86</v>
      </c>
      <c r="O100" s="39">
        <v>10.75</v>
      </c>
      <c r="P100" s="19">
        <v>86</v>
      </c>
      <c r="Q100" s="39">
        <v>1.9545454545454546</v>
      </c>
      <c r="R100" s="19" t="s">
        <v>331</v>
      </c>
    </row>
    <row r="101" spans="1:18" x14ac:dyDescent="0.2">
      <c r="A101">
        <v>209</v>
      </c>
      <c r="B101" s="18">
        <v>30</v>
      </c>
      <c r="C101" s="37">
        <v>0.51724137931034486</v>
      </c>
      <c r="D101" s="18">
        <v>28</v>
      </c>
      <c r="E101" s="37">
        <v>0.48275862068965519</v>
      </c>
      <c r="F101" s="18">
        <v>6</v>
      </c>
      <c r="G101" s="37">
        <v>0.6</v>
      </c>
      <c r="H101" s="18">
        <v>4</v>
      </c>
      <c r="I101" s="37">
        <v>0.4</v>
      </c>
      <c r="J101" s="18">
        <v>34</v>
      </c>
      <c r="K101" s="37">
        <v>0.85</v>
      </c>
      <c r="L101" s="18">
        <v>6</v>
      </c>
      <c r="M101" s="37">
        <v>0.15</v>
      </c>
      <c r="N101" s="18">
        <v>8</v>
      </c>
      <c r="O101" s="37">
        <v>0.15384615384615385</v>
      </c>
      <c r="P101" s="18">
        <v>44</v>
      </c>
      <c r="Q101" s="37">
        <v>0.84615384615384615</v>
      </c>
      <c r="R101" s="21" t="s">
        <v>329</v>
      </c>
    </row>
    <row r="102" spans="1:18" hidden="1" x14ac:dyDescent="0.2">
      <c r="A102">
        <v>209</v>
      </c>
      <c r="B102" s="20">
        <v>58</v>
      </c>
      <c r="C102" s="38">
        <v>0.8529411764705882</v>
      </c>
      <c r="D102" s="20">
        <v>58</v>
      </c>
      <c r="E102" s="38">
        <v>0.8529411764705882</v>
      </c>
      <c r="F102" s="20">
        <v>10</v>
      </c>
      <c r="G102" s="38">
        <v>0.14705882352941177</v>
      </c>
      <c r="H102" s="20">
        <v>10</v>
      </c>
      <c r="I102" s="38">
        <v>0.14705882352941177</v>
      </c>
      <c r="J102" s="20">
        <v>40</v>
      </c>
      <c r="K102" s="38">
        <v>0.43478260869565216</v>
      </c>
      <c r="L102" s="20">
        <v>40</v>
      </c>
      <c r="M102" s="38">
        <v>0.43478260869565216</v>
      </c>
      <c r="N102" s="20">
        <v>52</v>
      </c>
      <c r="O102" s="38">
        <v>0.56521739130434778</v>
      </c>
      <c r="P102" s="20">
        <v>52</v>
      </c>
      <c r="Q102" s="38">
        <v>0.56521739130434778</v>
      </c>
      <c r="R102" s="20" t="s">
        <v>330</v>
      </c>
    </row>
    <row r="103" spans="1:18" hidden="1" x14ac:dyDescent="0.2">
      <c r="A103">
        <v>209</v>
      </c>
      <c r="B103" s="19">
        <v>68</v>
      </c>
      <c r="C103" s="39">
        <v>3.4</v>
      </c>
      <c r="D103" s="19">
        <v>68</v>
      </c>
      <c r="E103" s="39">
        <v>1.4782608695652173</v>
      </c>
      <c r="F103" s="19">
        <v>68</v>
      </c>
      <c r="G103" s="39" t="e">
        <v>#DIV/0!</v>
      </c>
      <c r="H103" s="19">
        <v>68</v>
      </c>
      <c r="I103" s="39">
        <v>34</v>
      </c>
      <c r="J103" s="19">
        <v>92</v>
      </c>
      <c r="K103" s="39">
        <v>2.0909090909090908</v>
      </c>
      <c r="L103" s="19">
        <v>92</v>
      </c>
      <c r="M103" s="39">
        <v>15.333333333333334</v>
      </c>
      <c r="N103" s="19">
        <v>92</v>
      </c>
      <c r="O103" s="39" t="e">
        <v>#DIV/0!</v>
      </c>
      <c r="P103" s="19">
        <v>92</v>
      </c>
      <c r="Q103" s="39">
        <v>2.1904761904761907</v>
      </c>
      <c r="R103" s="19" t="s">
        <v>331</v>
      </c>
    </row>
    <row r="104" spans="1:18" x14ac:dyDescent="0.2">
      <c r="A104">
        <v>210</v>
      </c>
      <c r="B104" s="18">
        <v>20</v>
      </c>
      <c r="C104" s="37">
        <v>0.30303030303030304</v>
      </c>
      <c r="D104" s="18">
        <v>46</v>
      </c>
      <c r="E104" s="37">
        <v>0.69696969696969702</v>
      </c>
      <c r="F104" s="18">
        <v>0</v>
      </c>
      <c r="G104" s="37">
        <v>0</v>
      </c>
      <c r="H104" s="18">
        <v>2</v>
      </c>
      <c r="I104" s="37">
        <v>1</v>
      </c>
      <c r="J104" s="18">
        <v>44</v>
      </c>
      <c r="K104" s="37">
        <v>0.88</v>
      </c>
      <c r="L104" s="18">
        <v>6</v>
      </c>
      <c r="M104" s="37">
        <v>0.12</v>
      </c>
      <c r="N104" s="18">
        <v>0</v>
      </c>
      <c r="O104" s="37">
        <v>0</v>
      </c>
      <c r="P104" s="18">
        <v>42</v>
      </c>
      <c r="Q104" s="37">
        <v>1</v>
      </c>
      <c r="R104" s="21" t="s">
        <v>329</v>
      </c>
    </row>
    <row r="105" spans="1:18" hidden="1" x14ac:dyDescent="0.2">
      <c r="A105">
        <v>210</v>
      </c>
      <c r="B105" s="20">
        <v>66</v>
      </c>
      <c r="C105" s="38">
        <v>0.97058823529411764</v>
      </c>
      <c r="D105" s="20">
        <v>66</v>
      </c>
      <c r="E105" s="38">
        <v>0.97058823529411764</v>
      </c>
      <c r="F105" s="20">
        <v>2</v>
      </c>
      <c r="G105" s="38">
        <v>2.9411764705882353E-2</v>
      </c>
      <c r="H105" s="20">
        <v>2</v>
      </c>
      <c r="I105" s="38">
        <v>2.9411764705882353E-2</v>
      </c>
      <c r="J105" s="20">
        <v>50</v>
      </c>
      <c r="K105" s="38">
        <v>0.54347826086956519</v>
      </c>
      <c r="L105" s="20">
        <v>50</v>
      </c>
      <c r="M105" s="38">
        <v>0.54347826086956519</v>
      </c>
      <c r="N105" s="20">
        <v>42</v>
      </c>
      <c r="O105" s="38">
        <v>0.45652173913043476</v>
      </c>
      <c r="P105" s="20">
        <v>42</v>
      </c>
      <c r="Q105" s="38">
        <v>0.45652173913043476</v>
      </c>
      <c r="R105" s="20" t="s">
        <v>330</v>
      </c>
    </row>
    <row r="106" spans="1:18" hidden="1" x14ac:dyDescent="0.2">
      <c r="A106">
        <v>210</v>
      </c>
      <c r="B106" s="19">
        <v>68</v>
      </c>
      <c r="C106" s="39">
        <v>3.0909090909090908</v>
      </c>
      <c r="D106" s="19">
        <v>68</v>
      </c>
      <c r="E106" s="39">
        <v>1.8888888888888888</v>
      </c>
      <c r="F106" s="19">
        <v>68</v>
      </c>
      <c r="G106" s="39">
        <v>11.333333333333334</v>
      </c>
      <c r="H106" s="19">
        <v>68</v>
      </c>
      <c r="I106" s="39">
        <v>6.8</v>
      </c>
      <c r="J106" s="19">
        <v>92</v>
      </c>
      <c r="K106" s="39">
        <v>2.7058823529411766</v>
      </c>
      <c r="L106" s="19">
        <v>92</v>
      </c>
      <c r="M106" s="39">
        <v>4.5999999999999996</v>
      </c>
      <c r="N106" s="19">
        <v>92</v>
      </c>
      <c r="O106" s="39">
        <v>46</v>
      </c>
      <c r="P106" s="19">
        <v>92</v>
      </c>
      <c r="Q106" s="39">
        <v>3.0666666666666669</v>
      </c>
      <c r="R106" s="19" t="s">
        <v>331</v>
      </c>
    </row>
    <row r="107" spans="1:18" x14ac:dyDescent="0.2">
      <c r="A107">
        <v>211</v>
      </c>
      <c r="B107" s="18">
        <v>22</v>
      </c>
      <c r="C107" s="37">
        <v>0.37931034482758619</v>
      </c>
      <c r="D107" s="18">
        <v>36</v>
      </c>
      <c r="E107" s="37">
        <v>0.62068965517241381</v>
      </c>
      <c r="F107" s="18">
        <v>6</v>
      </c>
      <c r="G107" s="37">
        <v>0.375</v>
      </c>
      <c r="H107" s="18">
        <v>10</v>
      </c>
      <c r="I107" s="37">
        <v>0.625</v>
      </c>
      <c r="J107" s="18">
        <v>34</v>
      </c>
      <c r="K107" s="37">
        <v>0.62962962962962965</v>
      </c>
      <c r="L107" s="18">
        <v>20</v>
      </c>
      <c r="M107" s="37">
        <v>0.37037037037037035</v>
      </c>
      <c r="N107" s="18">
        <v>2</v>
      </c>
      <c r="O107" s="37">
        <v>6.25E-2</v>
      </c>
      <c r="P107" s="18">
        <v>30</v>
      </c>
      <c r="Q107" s="37">
        <v>0.9375</v>
      </c>
      <c r="R107" s="21" t="s">
        <v>329</v>
      </c>
    </row>
    <row r="108" spans="1:18" hidden="1" x14ac:dyDescent="0.2">
      <c r="A108">
        <v>211</v>
      </c>
      <c r="B108" s="20">
        <v>58</v>
      </c>
      <c r="C108" s="38">
        <v>0.78378378378378377</v>
      </c>
      <c r="D108" s="20">
        <v>58</v>
      </c>
      <c r="E108" s="38">
        <v>0.78378378378378377</v>
      </c>
      <c r="F108" s="20">
        <v>16</v>
      </c>
      <c r="G108" s="38">
        <v>0.21621621621621623</v>
      </c>
      <c r="H108" s="20">
        <v>16</v>
      </c>
      <c r="I108" s="38">
        <v>0.21621621621621623</v>
      </c>
      <c r="J108" s="20">
        <v>54</v>
      </c>
      <c r="K108" s="38">
        <v>0.62790697674418605</v>
      </c>
      <c r="L108" s="20">
        <v>54</v>
      </c>
      <c r="M108" s="38">
        <v>0.62790697674418605</v>
      </c>
      <c r="N108" s="20">
        <v>32</v>
      </c>
      <c r="O108" s="38">
        <v>0.37209302325581395</v>
      </c>
      <c r="P108" s="20">
        <v>32</v>
      </c>
      <c r="Q108" s="38">
        <v>0.37209302325581395</v>
      </c>
      <c r="R108" s="20" t="s">
        <v>330</v>
      </c>
    </row>
    <row r="109" spans="1:18" hidden="1" x14ac:dyDescent="0.2">
      <c r="A109">
        <v>211</v>
      </c>
      <c r="B109" s="19">
        <v>74</v>
      </c>
      <c r="C109" s="39">
        <v>3.7</v>
      </c>
      <c r="D109" s="19">
        <v>74</v>
      </c>
      <c r="E109" s="39">
        <v>1.4230769230769231</v>
      </c>
      <c r="F109" s="19">
        <v>74</v>
      </c>
      <c r="G109" s="39" t="e">
        <v>#DIV/0!</v>
      </c>
      <c r="H109" s="19">
        <v>74</v>
      </c>
      <c r="I109" s="39">
        <v>9.25</v>
      </c>
      <c r="J109" s="19">
        <v>86</v>
      </c>
      <c r="K109" s="39">
        <v>2.6875</v>
      </c>
      <c r="L109" s="19">
        <v>86</v>
      </c>
      <c r="M109" s="39">
        <v>14.333333333333334</v>
      </c>
      <c r="N109" s="19">
        <v>86</v>
      </c>
      <c r="O109" s="39">
        <v>21.5</v>
      </c>
      <c r="P109" s="19">
        <v>86</v>
      </c>
      <c r="Q109" s="39">
        <v>2.263157894736842</v>
      </c>
      <c r="R109" s="19" t="s">
        <v>331</v>
      </c>
    </row>
    <row r="110" spans="1:18" x14ac:dyDescent="0.2">
      <c r="A110">
        <v>212</v>
      </c>
      <c r="B110" s="18">
        <v>20</v>
      </c>
      <c r="C110" s="37">
        <v>0.27777777777777779</v>
      </c>
      <c r="D110" s="18">
        <v>52</v>
      </c>
      <c r="E110" s="37">
        <v>0.72222222222222221</v>
      </c>
      <c r="F110" s="18">
        <v>0</v>
      </c>
      <c r="G110" s="37">
        <v>0</v>
      </c>
      <c r="H110" s="18">
        <v>8</v>
      </c>
      <c r="I110" s="37">
        <v>1</v>
      </c>
      <c r="J110" s="18">
        <v>32</v>
      </c>
      <c r="K110" s="37">
        <v>0.84210526315789469</v>
      </c>
      <c r="L110" s="18">
        <v>6</v>
      </c>
      <c r="M110" s="37">
        <v>0.15789473684210525</v>
      </c>
      <c r="N110" s="18">
        <v>4</v>
      </c>
      <c r="O110" s="37">
        <v>9.5238095238095233E-2</v>
      </c>
      <c r="P110" s="18">
        <v>38</v>
      </c>
      <c r="Q110" s="37">
        <v>0.90476190476190477</v>
      </c>
      <c r="R110" s="21" t="s">
        <v>329</v>
      </c>
    </row>
    <row r="111" spans="1:18" hidden="1" x14ac:dyDescent="0.2">
      <c r="A111">
        <v>212</v>
      </c>
      <c r="B111" s="20">
        <v>72</v>
      </c>
      <c r="C111" s="38">
        <v>0.9</v>
      </c>
      <c r="D111" s="20">
        <v>72</v>
      </c>
      <c r="E111" s="38">
        <v>0.9</v>
      </c>
      <c r="F111" s="20">
        <v>8</v>
      </c>
      <c r="G111" s="38">
        <v>0.1</v>
      </c>
      <c r="H111" s="20">
        <v>8</v>
      </c>
      <c r="I111" s="38">
        <v>0.1</v>
      </c>
      <c r="J111" s="20">
        <v>38</v>
      </c>
      <c r="K111" s="38">
        <v>0.47499999999999998</v>
      </c>
      <c r="L111" s="20">
        <v>38</v>
      </c>
      <c r="M111" s="38">
        <v>0.47499999999999998</v>
      </c>
      <c r="N111" s="20">
        <v>42</v>
      </c>
      <c r="O111" s="38">
        <v>0.52500000000000002</v>
      </c>
      <c r="P111" s="20">
        <v>42</v>
      </c>
      <c r="Q111" s="38">
        <v>0.52500000000000002</v>
      </c>
      <c r="R111" s="20" t="s">
        <v>330</v>
      </c>
    </row>
    <row r="112" spans="1:18" hidden="1" x14ac:dyDescent="0.2">
      <c r="A112">
        <v>212</v>
      </c>
      <c r="B112" s="19">
        <v>80</v>
      </c>
      <c r="C112" s="39">
        <v>5</v>
      </c>
      <c r="D112" s="19">
        <v>80</v>
      </c>
      <c r="E112" s="39">
        <v>1.6</v>
      </c>
      <c r="F112" s="19">
        <v>80</v>
      </c>
      <c r="G112" s="39">
        <v>40</v>
      </c>
      <c r="H112" s="19">
        <v>80</v>
      </c>
      <c r="I112" s="39">
        <v>13.333333333333334</v>
      </c>
      <c r="J112" s="19">
        <v>80</v>
      </c>
      <c r="K112" s="39">
        <v>2.3529411764705883</v>
      </c>
      <c r="L112" s="19">
        <v>80</v>
      </c>
      <c r="M112" s="39">
        <v>40</v>
      </c>
      <c r="N112" s="19">
        <v>80</v>
      </c>
      <c r="O112" s="39" t="e">
        <v>#DIV/0!</v>
      </c>
      <c r="P112" s="19">
        <v>80</v>
      </c>
      <c r="Q112" s="39">
        <v>1.6</v>
      </c>
      <c r="R112" s="19" t="s">
        <v>331</v>
      </c>
    </row>
    <row r="113" spans="1:18" x14ac:dyDescent="0.2">
      <c r="A113">
        <v>213</v>
      </c>
      <c r="B113" s="18">
        <v>16</v>
      </c>
      <c r="C113" s="37">
        <v>0.24242424242424243</v>
      </c>
      <c r="D113" s="18">
        <v>50</v>
      </c>
      <c r="E113" s="37">
        <v>0.75757575757575757</v>
      </c>
      <c r="F113" s="18">
        <v>2</v>
      </c>
      <c r="G113" s="37">
        <v>0.25</v>
      </c>
      <c r="H113" s="18">
        <v>6</v>
      </c>
      <c r="I113" s="37">
        <v>0.75</v>
      </c>
      <c r="J113" s="18">
        <v>34</v>
      </c>
      <c r="K113" s="37">
        <v>0.94444444444444442</v>
      </c>
      <c r="L113" s="18">
        <v>2</v>
      </c>
      <c r="M113" s="37">
        <v>5.5555555555555552E-2</v>
      </c>
      <c r="N113" s="18">
        <v>0</v>
      </c>
      <c r="O113" s="37">
        <v>0</v>
      </c>
      <c r="P113" s="18">
        <v>50</v>
      </c>
      <c r="Q113" s="37">
        <v>1</v>
      </c>
      <c r="R113" s="21" t="s">
        <v>329</v>
      </c>
    </row>
    <row r="114" spans="1:18" hidden="1" x14ac:dyDescent="0.2">
      <c r="A114">
        <v>213</v>
      </c>
      <c r="B114" s="20">
        <v>66</v>
      </c>
      <c r="C114" s="38">
        <v>0.89189189189189189</v>
      </c>
      <c r="D114" s="20">
        <v>66</v>
      </c>
      <c r="E114" s="38">
        <v>0.89189189189189189</v>
      </c>
      <c r="F114" s="20">
        <v>8</v>
      </c>
      <c r="G114" s="38">
        <v>0.10810810810810811</v>
      </c>
      <c r="H114" s="20">
        <v>8</v>
      </c>
      <c r="I114" s="38">
        <v>0.10810810810810811</v>
      </c>
      <c r="J114" s="20">
        <v>36</v>
      </c>
      <c r="K114" s="38">
        <v>0.41860465116279072</v>
      </c>
      <c r="L114" s="20">
        <v>36</v>
      </c>
      <c r="M114" s="38">
        <v>0.41860465116279072</v>
      </c>
      <c r="N114" s="20">
        <v>50</v>
      </c>
      <c r="O114" s="38">
        <v>0.58139534883720934</v>
      </c>
      <c r="P114" s="20">
        <v>50</v>
      </c>
      <c r="Q114" s="38">
        <v>0.58139534883720934</v>
      </c>
      <c r="R114" s="20" t="s">
        <v>330</v>
      </c>
    </row>
    <row r="115" spans="1:18" hidden="1" x14ac:dyDescent="0.2">
      <c r="A115">
        <v>213</v>
      </c>
      <c r="B115" s="19">
        <v>74</v>
      </c>
      <c r="C115" s="39">
        <v>3.7</v>
      </c>
      <c r="D115" s="19">
        <v>74</v>
      </c>
      <c r="E115" s="39">
        <v>1.85</v>
      </c>
      <c r="F115" s="19">
        <v>74</v>
      </c>
      <c r="G115" s="39">
        <v>7.4</v>
      </c>
      <c r="H115" s="19">
        <v>74</v>
      </c>
      <c r="I115" s="39">
        <v>37</v>
      </c>
      <c r="J115" s="19">
        <v>86</v>
      </c>
      <c r="K115" s="39">
        <v>4.3</v>
      </c>
      <c r="L115" s="19">
        <v>86</v>
      </c>
      <c r="M115" s="39">
        <v>7.166666666666667</v>
      </c>
      <c r="N115" s="19">
        <v>86</v>
      </c>
      <c r="O115" s="39">
        <v>8.6</v>
      </c>
      <c r="P115" s="19">
        <v>86</v>
      </c>
      <c r="Q115" s="39">
        <v>1.8695652173913044</v>
      </c>
      <c r="R115" s="19" t="s">
        <v>331</v>
      </c>
    </row>
    <row r="116" spans="1:18" x14ac:dyDescent="0.2">
      <c r="A116">
        <v>214</v>
      </c>
      <c r="B116" s="18">
        <v>20</v>
      </c>
      <c r="C116" s="37">
        <v>0.33333333333333331</v>
      </c>
      <c r="D116" s="18">
        <v>40</v>
      </c>
      <c r="E116" s="37">
        <v>0.66666666666666663</v>
      </c>
      <c r="F116" s="18">
        <v>10</v>
      </c>
      <c r="G116" s="37">
        <v>0.83333333333333337</v>
      </c>
      <c r="H116" s="18">
        <v>2</v>
      </c>
      <c r="I116" s="37">
        <v>0.16666666666666666</v>
      </c>
      <c r="J116" s="18">
        <v>20</v>
      </c>
      <c r="K116" s="37">
        <v>0.625</v>
      </c>
      <c r="L116" s="18">
        <v>12</v>
      </c>
      <c r="M116" s="37">
        <v>0.375</v>
      </c>
      <c r="N116" s="18">
        <v>10</v>
      </c>
      <c r="O116" s="37">
        <v>0.17857142857142858</v>
      </c>
      <c r="P116" s="18">
        <v>46</v>
      </c>
      <c r="Q116" s="37">
        <v>0.8214285714285714</v>
      </c>
      <c r="R116" s="21" t="s">
        <v>329</v>
      </c>
    </row>
    <row r="117" spans="1:18" hidden="1" x14ac:dyDescent="0.2">
      <c r="A117">
        <v>214</v>
      </c>
      <c r="B117" s="20">
        <v>60</v>
      </c>
      <c r="C117" s="38">
        <v>0.83333333333333337</v>
      </c>
      <c r="D117" s="20">
        <v>60</v>
      </c>
      <c r="E117" s="38">
        <v>0.83333333333333337</v>
      </c>
      <c r="F117" s="20">
        <v>12</v>
      </c>
      <c r="G117" s="38">
        <v>0.16666666666666666</v>
      </c>
      <c r="H117" s="20">
        <v>12</v>
      </c>
      <c r="I117" s="38">
        <v>0.16666666666666666</v>
      </c>
      <c r="J117" s="20">
        <v>32</v>
      </c>
      <c r="K117" s="38">
        <v>0.36363636363636365</v>
      </c>
      <c r="L117" s="20">
        <v>32</v>
      </c>
      <c r="M117" s="38">
        <v>0.36363636363636365</v>
      </c>
      <c r="N117" s="20">
        <v>56</v>
      </c>
      <c r="O117" s="38">
        <v>0.63636363636363635</v>
      </c>
      <c r="P117" s="20">
        <v>56</v>
      </c>
      <c r="Q117" s="38">
        <v>0.63636363636363635</v>
      </c>
      <c r="R117" s="20" t="s">
        <v>330</v>
      </c>
    </row>
    <row r="118" spans="1:18" hidden="1" x14ac:dyDescent="0.2">
      <c r="A118">
        <v>214</v>
      </c>
      <c r="B118" s="19">
        <v>72</v>
      </c>
      <c r="C118" s="39">
        <v>1.8</v>
      </c>
      <c r="D118" s="19">
        <v>72</v>
      </c>
      <c r="E118" s="39">
        <v>1.8</v>
      </c>
      <c r="F118" s="19">
        <v>72</v>
      </c>
      <c r="G118" s="39">
        <v>12</v>
      </c>
      <c r="H118" s="19">
        <v>72</v>
      </c>
      <c r="I118" s="39" t="e">
        <v>#DIV/0!</v>
      </c>
      <c r="J118" s="19">
        <v>88</v>
      </c>
      <c r="K118" s="39">
        <v>3.3846153846153846</v>
      </c>
      <c r="L118" s="19">
        <v>88</v>
      </c>
      <c r="M118" s="39">
        <v>14.666666666666666</v>
      </c>
      <c r="N118" s="19">
        <v>88</v>
      </c>
      <c r="O118" s="39" t="e">
        <v>#DIV/0!</v>
      </c>
      <c r="P118" s="19">
        <v>88</v>
      </c>
      <c r="Q118" s="39">
        <v>2.0952380952380953</v>
      </c>
      <c r="R118" s="19" t="s">
        <v>331</v>
      </c>
    </row>
    <row r="119" spans="1:18" x14ac:dyDescent="0.2">
      <c r="A119">
        <v>215</v>
      </c>
      <c r="B119" s="18">
        <v>40</v>
      </c>
      <c r="C119" s="37">
        <v>0.5</v>
      </c>
      <c r="D119" s="18">
        <v>40</v>
      </c>
      <c r="E119" s="37">
        <v>0.5</v>
      </c>
      <c r="F119" s="18">
        <v>6</v>
      </c>
      <c r="G119" s="37">
        <v>1</v>
      </c>
      <c r="H119" s="18">
        <v>0</v>
      </c>
      <c r="I119" s="37">
        <v>0</v>
      </c>
      <c r="J119" s="18">
        <v>26</v>
      </c>
      <c r="K119" s="37">
        <v>0.8125</v>
      </c>
      <c r="L119" s="18">
        <v>6</v>
      </c>
      <c r="M119" s="37">
        <v>0.1875</v>
      </c>
      <c r="N119" s="18">
        <v>0</v>
      </c>
      <c r="O119" s="37">
        <v>0</v>
      </c>
      <c r="P119" s="18">
        <v>42</v>
      </c>
      <c r="Q119" s="37">
        <v>1</v>
      </c>
      <c r="R119" s="21" t="s">
        <v>329</v>
      </c>
    </row>
    <row r="120" spans="1:18" hidden="1" x14ac:dyDescent="0.2">
      <c r="A120">
        <v>215</v>
      </c>
      <c r="B120" s="20">
        <v>80</v>
      </c>
      <c r="C120" s="38">
        <v>0.93023255813953487</v>
      </c>
      <c r="D120" s="20">
        <v>80</v>
      </c>
      <c r="E120" s="38">
        <v>0.93023255813953487</v>
      </c>
      <c r="F120" s="20">
        <v>6</v>
      </c>
      <c r="G120" s="38">
        <v>6.9767441860465115E-2</v>
      </c>
      <c r="H120" s="20">
        <v>6</v>
      </c>
      <c r="I120" s="38">
        <v>6.9767441860465115E-2</v>
      </c>
      <c r="J120" s="20">
        <v>32</v>
      </c>
      <c r="K120" s="38">
        <v>0.43243243243243246</v>
      </c>
      <c r="L120" s="20">
        <v>32</v>
      </c>
      <c r="M120" s="38">
        <v>0.43243243243243246</v>
      </c>
      <c r="N120" s="20">
        <v>42</v>
      </c>
      <c r="O120" s="38">
        <v>0.56756756756756754</v>
      </c>
      <c r="P120" s="20">
        <v>42</v>
      </c>
      <c r="Q120" s="38">
        <v>0.56756756756756754</v>
      </c>
      <c r="R120" s="20" t="s">
        <v>330</v>
      </c>
    </row>
    <row r="121" spans="1:18" hidden="1" x14ac:dyDescent="0.2">
      <c r="A121">
        <v>215</v>
      </c>
      <c r="B121" s="19">
        <v>86</v>
      </c>
      <c r="C121" s="39">
        <v>7.166666666666667</v>
      </c>
      <c r="D121" s="19">
        <v>86</v>
      </c>
      <c r="E121" s="39">
        <v>1.9545454545454546</v>
      </c>
      <c r="F121" s="19">
        <v>86</v>
      </c>
      <c r="G121" s="39" t="e">
        <v>#DIV/0!</v>
      </c>
      <c r="H121" s="19">
        <v>86</v>
      </c>
      <c r="I121" s="39" t="e">
        <v>#DIV/0!</v>
      </c>
      <c r="J121" s="19">
        <v>74</v>
      </c>
      <c r="K121" s="39">
        <v>5.2857142857142856</v>
      </c>
      <c r="L121" s="19">
        <v>74</v>
      </c>
      <c r="M121" s="39" t="e">
        <v>#DIV/0!</v>
      </c>
      <c r="N121" s="19">
        <v>74</v>
      </c>
      <c r="O121" s="39">
        <v>12.333333333333334</v>
      </c>
      <c r="P121" s="19">
        <v>74</v>
      </c>
      <c r="Q121" s="39">
        <v>0.88095238095238093</v>
      </c>
      <c r="R121" s="19" t="s">
        <v>331</v>
      </c>
    </row>
    <row r="122" spans="1:18" x14ac:dyDescent="0.2">
      <c r="A122">
        <v>216</v>
      </c>
      <c r="B122" s="18">
        <v>12</v>
      </c>
      <c r="C122" s="37">
        <v>0.21428571428571427</v>
      </c>
      <c r="D122" s="18">
        <v>44</v>
      </c>
      <c r="E122" s="37">
        <v>0.7857142857142857</v>
      </c>
      <c r="F122" s="18">
        <v>0</v>
      </c>
      <c r="G122" s="37" t="s">
        <v>97</v>
      </c>
      <c r="H122" s="18">
        <v>0</v>
      </c>
      <c r="I122" s="37" t="s">
        <v>369</v>
      </c>
      <c r="J122" s="18">
        <v>14</v>
      </c>
      <c r="K122" s="37">
        <v>1</v>
      </c>
      <c r="L122" s="18">
        <v>0</v>
      </c>
      <c r="M122" s="37">
        <v>0</v>
      </c>
      <c r="N122" s="18">
        <v>6</v>
      </c>
      <c r="O122" s="37">
        <v>6.6666666666666666E-2</v>
      </c>
      <c r="P122" s="18">
        <v>84</v>
      </c>
      <c r="Q122" s="37">
        <v>0.93333333333333335</v>
      </c>
      <c r="R122" s="21" t="s">
        <v>329</v>
      </c>
    </row>
    <row r="123" spans="1:18" hidden="1" x14ac:dyDescent="0.2">
      <c r="A123">
        <v>216</v>
      </c>
      <c r="B123" s="20">
        <v>56</v>
      </c>
      <c r="C123" s="38">
        <v>1</v>
      </c>
      <c r="D123" s="20">
        <v>56</v>
      </c>
      <c r="E123" s="38">
        <v>1</v>
      </c>
      <c r="F123" s="20">
        <v>0</v>
      </c>
      <c r="G123" s="38">
        <v>0</v>
      </c>
      <c r="H123" s="20">
        <v>0</v>
      </c>
      <c r="I123" s="38">
        <v>0</v>
      </c>
      <c r="J123" s="20">
        <v>14</v>
      </c>
      <c r="K123" s="38">
        <v>0.13461538461538461</v>
      </c>
      <c r="L123" s="20">
        <v>14</v>
      </c>
      <c r="M123" s="38">
        <v>0.13461538461538461</v>
      </c>
      <c r="N123" s="20">
        <v>90</v>
      </c>
      <c r="O123" s="38">
        <v>0.86538461538461542</v>
      </c>
      <c r="P123" s="20">
        <v>90</v>
      </c>
      <c r="Q123" s="38">
        <v>0.86538461538461542</v>
      </c>
      <c r="R123" s="20" t="s">
        <v>330</v>
      </c>
    </row>
    <row r="124" spans="1:18" hidden="1" x14ac:dyDescent="0.2">
      <c r="A124">
        <v>216</v>
      </c>
      <c r="B124" s="19">
        <v>56</v>
      </c>
      <c r="C124" s="39">
        <v>2.3333333333333335</v>
      </c>
      <c r="D124" s="19">
        <v>56</v>
      </c>
      <c r="E124" s="39">
        <v>1.2727272727272727</v>
      </c>
      <c r="F124" s="19">
        <v>56</v>
      </c>
      <c r="G124" s="39">
        <v>7</v>
      </c>
      <c r="H124" s="19">
        <v>56</v>
      </c>
      <c r="I124" s="39">
        <v>5.6</v>
      </c>
      <c r="J124" s="19">
        <v>104</v>
      </c>
      <c r="K124" s="39">
        <v>3.4666666666666668</v>
      </c>
      <c r="L124" s="19">
        <v>104</v>
      </c>
      <c r="M124" s="39">
        <v>26</v>
      </c>
      <c r="N124" s="19">
        <v>104</v>
      </c>
      <c r="O124" s="39">
        <v>17.333333333333332</v>
      </c>
      <c r="P124" s="19">
        <v>104</v>
      </c>
      <c r="Q124" s="39">
        <v>3.0588235294117645</v>
      </c>
      <c r="R124" s="19" t="s">
        <v>331</v>
      </c>
    </row>
    <row r="125" spans="1:18" x14ac:dyDescent="0.2">
      <c r="A125">
        <v>217</v>
      </c>
      <c r="B125" s="18">
        <v>24</v>
      </c>
      <c r="C125" s="37">
        <v>0.35294117647058826</v>
      </c>
      <c r="D125" s="18">
        <v>44</v>
      </c>
      <c r="E125" s="37">
        <v>0.6470588235294118</v>
      </c>
      <c r="F125" s="18">
        <v>8</v>
      </c>
      <c r="G125" s="37">
        <v>0.44444444444444442</v>
      </c>
      <c r="H125" s="18">
        <v>10</v>
      </c>
      <c r="I125" s="37">
        <v>0.55555555555555558</v>
      </c>
      <c r="J125" s="18">
        <v>30</v>
      </c>
      <c r="K125" s="37">
        <v>0.88235294117647056</v>
      </c>
      <c r="L125" s="18">
        <v>4</v>
      </c>
      <c r="M125" s="37">
        <v>0.11764705882352941</v>
      </c>
      <c r="N125" s="18">
        <v>6</v>
      </c>
      <c r="O125" s="37">
        <v>0.15</v>
      </c>
      <c r="P125" s="18">
        <v>34</v>
      </c>
      <c r="Q125" s="37">
        <v>0.85</v>
      </c>
      <c r="R125" s="21" t="s">
        <v>329</v>
      </c>
    </row>
    <row r="126" spans="1:18" hidden="1" x14ac:dyDescent="0.2">
      <c r="A126">
        <v>217</v>
      </c>
      <c r="B126" s="20">
        <v>68</v>
      </c>
      <c r="C126" s="38">
        <v>0.79069767441860461</v>
      </c>
      <c r="D126" s="20">
        <v>68</v>
      </c>
      <c r="E126" s="38">
        <v>0.79069767441860461</v>
      </c>
      <c r="F126" s="20">
        <v>18</v>
      </c>
      <c r="G126" s="38">
        <v>0.20930232558139536</v>
      </c>
      <c r="H126" s="20">
        <v>18</v>
      </c>
      <c r="I126" s="38">
        <v>0.20930232558139536</v>
      </c>
      <c r="J126" s="20">
        <v>34</v>
      </c>
      <c r="K126" s="38">
        <v>0.45945945945945948</v>
      </c>
      <c r="L126" s="20">
        <v>34</v>
      </c>
      <c r="M126" s="38">
        <v>0.45945945945945948</v>
      </c>
      <c r="N126" s="20">
        <v>40</v>
      </c>
      <c r="O126" s="38">
        <v>0.54054054054054057</v>
      </c>
      <c r="P126" s="20">
        <v>40</v>
      </c>
      <c r="Q126" s="38">
        <v>0.54054054054054057</v>
      </c>
      <c r="R126" s="20" t="s">
        <v>330</v>
      </c>
    </row>
    <row r="127" spans="1:18" hidden="1" x14ac:dyDescent="0.2">
      <c r="A127">
        <v>217</v>
      </c>
      <c r="B127" s="19">
        <v>86</v>
      </c>
      <c r="C127" s="39">
        <v>3.3076923076923075</v>
      </c>
      <c r="D127" s="19">
        <v>86</v>
      </c>
      <c r="E127" s="39">
        <v>2.5294117647058822</v>
      </c>
      <c r="F127" s="19">
        <v>86</v>
      </c>
      <c r="G127" s="39">
        <v>8.6</v>
      </c>
      <c r="H127" s="19">
        <v>86</v>
      </c>
      <c r="I127" s="39">
        <v>5.375</v>
      </c>
      <c r="J127" s="19">
        <v>74</v>
      </c>
      <c r="K127" s="39">
        <v>3.3636363636363638</v>
      </c>
      <c r="L127" s="19">
        <v>74</v>
      </c>
      <c r="M127" s="39">
        <v>5.2857142857142856</v>
      </c>
      <c r="N127" s="19">
        <v>74</v>
      </c>
      <c r="O127" s="39">
        <v>12.333333333333334</v>
      </c>
      <c r="P127" s="19">
        <v>74</v>
      </c>
      <c r="Q127" s="39">
        <v>2.3125</v>
      </c>
      <c r="R127" s="19" t="s">
        <v>331</v>
      </c>
    </row>
    <row r="128" spans="1:18" x14ac:dyDescent="0.2">
      <c r="A128">
        <v>218</v>
      </c>
      <c r="B128" s="18">
        <v>26</v>
      </c>
      <c r="C128" s="37">
        <v>0.43333333333333335</v>
      </c>
      <c r="D128" s="18">
        <v>34</v>
      </c>
      <c r="E128" s="37">
        <v>0.56666666666666665</v>
      </c>
      <c r="F128" s="18">
        <v>10</v>
      </c>
      <c r="G128" s="37">
        <v>0.38461538461538464</v>
      </c>
      <c r="H128" s="18">
        <v>16</v>
      </c>
      <c r="I128" s="37">
        <v>0.61538461538461542</v>
      </c>
      <c r="J128" s="18">
        <v>22</v>
      </c>
      <c r="K128" s="37">
        <v>0.61111111111111116</v>
      </c>
      <c r="L128" s="18">
        <v>14</v>
      </c>
      <c r="M128" s="37">
        <v>0.3888888888888889</v>
      </c>
      <c r="N128" s="18">
        <v>6</v>
      </c>
      <c r="O128" s="37">
        <v>0.15789473684210525</v>
      </c>
      <c r="P128" s="18">
        <v>32</v>
      </c>
      <c r="Q128" s="37">
        <v>0.84210526315789469</v>
      </c>
      <c r="R128" s="21" t="s">
        <v>329</v>
      </c>
    </row>
    <row r="129" spans="1:18" hidden="1" x14ac:dyDescent="0.2">
      <c r="A129">
        <v>218</v>
      </c>
      <c r="B129" s="20">
        <v>60</v>
      </c>
      <c r="C129" s="38">
        <v>0.69767441860465118</v>
      </c>
      <c r="D129" s="20">
        <v>60</v>
      </c>
      <c r="E129" s="38">
        <v>0.69767441860465118</v>
      </c>
      <c r="F129" s="20">
        <v>26</v>
      </c>
      <c r="G129" s="38">
        <v>0.30232558139534882</v>
      </c>
      <c r="H129" s="20">
        <v>26</v>
      </c>
      <c r="I129" s="38">
        <v>0.30232558139534882</v>
      </c>
      <c r="J129" s="20">
        <v>36</v>
      </c>
      <c r="K129" s="38">
        <v>0.48648648648648651</v>
      </c>
      <c r="L129" s="20">
        <v>36</v>
      </c>
      <c r="M129" s="38">
        <v>0.48648648648648651</v>
      </c>
      <c r="N129" s="20">
        <v>38</v>
      </c>
      <c r="O129" s="38">
        <v>0.51351351351351349</v>
      </c>
      <c r="P129" s="20">
        <v>38</v>
      </c>
      <c r="Q129" s="38">
        <v>0.51351351351351349</v>
      </c>
      <c r="R129" s="20" t="s">
        <v>330</v>
      </c>
    </row>
    <row r="130" spans="1:18" hidden="1" x14ac:dyDescent="0.2">
      <c r="A130">
        <v>218</v>
      </c>
      <c r="B130" s="19">
        <v>86</v>
      </c>
      <c r="C130" s="39">
        <v>2.8666666666666667</v>
      </c>
      <c r="D130" s="19">
        <v>86</v>
      </c>
      <c r="E130" s="39">
        <v>3.0714285714285716</v>
      </c>
      <c r="F130" s="19">
        <v>86</v>
      </c>
      <c r="G130" s="39">
        <v>14.333333333333334</v>
      </c>
      <c r="H130" s="19">
        <v>86</v>
      </c>
      <c r="I130" s="39">
        <v>10.75</v>
      </c>
      <c r="J130" s="19">
        <v>74</v>
      </c>
      <c r="K130" s="39">
        <v>2.8461538461538463</v>
      </c>
      <c r="L130" s="19">
        <v>74</v>
      </c>
      <c r="M130" s="39">
        <v>6.166666666666667</v>
      </c>
      <c r="N130" s="19">
        <v>74</v>
      </c>
      <c r="O130" s="39">
        <v>12.333333333333334</v>
      </c>
      <c r="P130" s="19">
        <v>74</v>
      </c>
      <c r="Q130" s="39">
        <v>1.6818181818181819</v>
      </c>
      <c r="R130" s="19" t="s">
        <v>331</v>
      </c>
    </row>
    <row r="131" spans="1:18" x14ac:dyDescent="0.2">
      <c r="A131">
        <v>219</v>
      </c>
      <c r="B131" s="18">
        <v>30</v>
      </c>
      <c r="C131" s="37">
        <v>0.51724137931034486</v>
      </c>
      <c r="D131" s="18">
        <v>28</v>
      </c>
      <c r="E131" s="37">
        <v>0.48275862068965519</v>
      </c>
      <c r="F131" s="18">
        <v>6</v>
      </c>
      <c r="G131" s="37">
        <v>0.42857142857142855</v>
      </c>
      <c r="H131" s="18">
        <v>8</v>
      </c>
      <c r="I131" s="37">
        <v>0.5714285714285714</v>
      </c>
      <c r="J131" s="18">
        <v>26</v>
      </c>
      <c r="K131" s="37">
        <v>0.68421052631578949</v>
      </c>
      <c r="L131" s="18">
        <v>12</v>
      </c>
      <c r="M131" s="37">
        <v>0.31578947368421051</v>
      </c>
      <c r="N131" s="18">
        <v>6</v>
      </c>
      <c r="O131" s="37">
        <v>0.12</v>
      </c>
      <c r="P131" s="18">
        <v>44</v>
      </c>
      <c r="Q131" s="37">
        <v>0.88</v>
      </c>
      <c r="R131" s="21" t="s">
        <v>329</v>
      </c>
    </row>
    <row r="132" spans="1:18" hidden="1" x14ac:dyDescent="0.2">
      <c r="A132">
        <v>219</v>
      </c>
      <c r="B132" s="20">
        <v>58</v>
      </c>
      <c r="C132" s="38">
        <v>0.80555555555555558</v>
      </c>
      <c r="D132" s="20">
        <v>58</v>
      </c>
      <c r="E132" s="38">
        <v>0.80555555555555558</v>
      </c>
      <c r="F132" s="20">
        <v>14</v>
      </c>
      <c r="G132" s="38">
        <v>0.19444444444444445</v>
      </c>
      <c r="H132" s="20">
        <v>14</v>
      </c>
      <c r="I132" s="38">
        <v>0.19444444444444445</v>
      </c>
      <c r="J132" s="20">
        <v>38</v>
      </c>
      <c r="K132" s="38">
        <v>0.43181818181818182</v>
      </c>
      <c r="L132" s="20">
        <v>38</v>
      </c>
      <c r="M132" s="38">
        <v>0.43181818181818182</v>
      </c>
      <c r="N132" s="20">
        <v>50</v>
      </c>
      <c r="O132" s="38">
        <v>0.56818181818181823</v>
      </c>
      <c r="P132" s="20">
        <v>50</v>
      </c>
      <c r="Q132" s="38">
        <v>0.56818181818181823</v>
      </c>
      <c r="R132" s="20" t="s">
        <v>330</v>
      </c>
    </row>
    <row r="133" spans="1:18" hidden="1" x14ac:dyDescent="0.2">
      <c r="A133">
        <v>219</v>
      </c>
      <c r="B133" s="19">
        <v>72</v>
      </c>
      <c r="C133" s="39">
        <v>3.6</v>
      </c>
      <c r="D133" s="19">
        <v>72</v>
      </c>
      <c r="E133" s="39">
        <v>2.5714285714285716</v>
      </c>
      <c r="F133" s="19">
        <v>72</v>
      </c>
      <c r="G133" s="39">
        <v>4</v>
      </c>
      <c r="H133" s="19">
        <v>72</v>
      </c>
      <c r="I133" s="39">
        <v>3.2727272727272729</v>
      </c>
      <c r="J133" s="19">
        <v>88</v>
      </c>
      <c r="K133" s="39">
        <v>2.9333333333333331</v>
      </c>
      <c r="L133" s="19">
        <v>88</v>
      </c>
      <c r="M133" s="39">
        <v>7.333333333333333</v>
      </c>
      <c r="N133" s="19">
        <v>88</v>
      </c>
      <c r="O133" s="39">
        <v>8.8000000000000007</v>
      </c>
      <c r="P133" s="19">
        <v>88</v>
      </c>
      <c r="Q133" s="39">
        <v>4.4000000000000004</v>
      </c>
      <c r="R133" s="19" t="s">
        <v>331</v>
      </c>
    </row>
    <row r="134" spans="1:18" x14ac:dyDescent="0.2">
      <c r="A134">
        <v>220</v>
      </c>
      <c r="B134" s="18">
        <v>20</v>
      </c>
      <c r="C134" s="37">
        <v>0.41666666666666669</v>
      </c>
      <c r="D134" s="18">
        <v>28</v>
      </c>
      <c r="E134" s="37">
        <v>0.58333333333333337</v>
      </c>
      <c r="F134" s="18">
        <v>18</v>
      </c>
      <c r="G134" s="37">
        <v>0.45</v>
      </c>
      <c r="H134" s="18">
        <v>22</v>
      </c>
      <c r="I134" s="37">
        <v>0.55000000000000004</v>
      </c>
      <c r="J134" s="18">
        <v>30</v>
      </c>
      <c r="K134" s="37">
        <v>0.7142857142857143</v>
      </c>
      <c r="L134" s="18">
        <v>12</v>
      </c>
      <c r="M134" s="37">
        <v>0.2857142857142857</v>
      </c>
      <c r="N134" s="18">
        <v>10</v>
      </c>
      <c r="O134" s="37">
        <v>0.33333333333333331</v>
      </c>
      <c r="P134" s="18">
        <v>20</v>
      </c>
      <c r="Q134" s="37">
        <v>0.66666666666666663</v>
      </c>
      <c r="R134" s="21" t="s">
        <v>329</v>
      </c>
    </row>
    <row r="135" spans="1:18" hidden="1" x14ac:dyDescent="0.2">
      <c r="A135">
        <v>220</v>
      </c>
      <c r="B135" s="20">
        <v>48</v>
      </c>
      <c r="C135" s="38">
        <v>0.54545454545454541</v>
      </c>
      <c r="D135" s="20">
        <v>48</v>
      </c>
      <c r="E135" s="38">
        <v>0.54545454545454541</v>
      </c>
      <c r="F135" s="20">
        <v>40</v>
      </c>
      <c r="G135" s="38">
        <v>0.45454545454545453</v>
      </c>
      <c r="H135" s="20">
        <v>40</v>
      </c>
      <c r="I135" s="38">
        <v>0.45454545454545453</v>
      </c>
      <c r="J135" s="20">
        <v>42</v>
      </c>
      <c r="K135" s="38">
        <v>0.58333333333333337</v>
      </c>
      <c r="L135" s="20">
        <v>42</v>
      </c>
      <c r="M135" s="38">
        <v>0.58333333333333337</v>
      </c>
      <c r="N135" s="20">
        <v>30</v>
      </c>
      <c r="O135" s="38">
        <v>0.41666666666666669</v>
      </c>
      <c r="P135" s="20">
        <v>30</v>
      </c>
      <c r="Q135" s="38">
        <v>0.41666666666666669</v>
      </c>
      <c r="R135" s="20" t="s">
        <v>330</v>
      </c>
    </row>
    <row r="136" spans="1:18" hidden="1" x14ac:dyDescent="0.2">
      <c r="A136">
        <v>220</v>
      </c>
      <c r="B136" s="19">
        <v>88</v>
      </c>
      <c r="C136" s="39">
        <v>3.1428571428571428</v>
      </c>
      <c r="D136" s="19">
        <v>88</v>
      </c>
      <c r="E136" s="39">
        <v>1.9130434782608696</v>
      </c>
      <c r="F136" s="19">
        <v>88</v>
      </c>
      <c r="G136" s="39">
        <v>44</v>
      </c>
      <c r="H136" s="19">
        <v>88</v>
      </c>
      <c r="I136" s="39">
        <v>22</v>
      </c>
      <c r="J136" s="19">
        <v>72</v>
      </c>
      <c r="K136" s="39">
        <v>3.6</v>
      </c>
      <c r="L136" s="19">
        <v>72</v>
      </c>
      <c r="M136" s="39">
        <v>12</v>
      </c>
      <c r="N136" s="19">
        <v>72</v>
      </c>
      <c r="O136" s="39">
        <v>9</v>
      </c>
      <c r="P136" s="19">
        <v>72</v>
      </c>
      <c r="Q136" s="39">
        <v>1.5652173913043479</v>
      </c>
      <c r="R136" s="19" t="s">
        <v>331</v>
      </c>
    </row>
    <row r="137" spans="1:18" x14ac:dyDescent="0.2">
      <c r="A137">
        <v>221</v>
      </c>
      <c r="B137" s="18">
        <v>28</v>
      </c>
      <c r="C137" s="37">
        <v>0.3783783783783784</v>
      </c>
      <c r="D137" s="18">
        <v>46</v>
      </c>
      <c r="E137" s="37">
        <v>0.6216216216216216</v>
      </c>
      <c r="F137" s="18">
        <v>2</v>
      </c>
      <c r="G137" s="37">
        <v>0.33333333333333331</v>
      </c>
      <c r="H137" s="18">
        <v>4</v>
      </c>
      <c r="I137" s="37">
        <v>0.66666666666666663</v>
      </c>
      <c r="J137" s="18">
        <v>20</v>
      </c>
      <c r="K137" s="37">
        <v>0.76923076923076927</v>
      </c>
      <c r="L137" s="18">
        <v>6</v>
      </c>
      <c r="M137" s="37">
        <v>0.23076923076923078</v>
      </c>
      <c r="N137" s="18">
        <v>8</v>
      </c>
      <c r="O137" s="37">
        <v>0.14814814814814814</v>
      </c>
      <c r="P137" s="18">
        <v>46</v>
      </c>
      <c r="Q137" s="37">
        <v>0.85185185185185186</v>
      </c>
      <c r="R137" s="21" t="s">
        <v>329</v>
      </c>
    </row>
    <row r="138" spans="1:18" hidden="1" x14ac:dyDescent="0.2">
      <c r="A138">
        <v>221</v>
      </c>
      <c r="B138" s="20">
        <v>74</v>
      </c>
      <c r="C138" s="38">
        <v>0.92500000000000004</v>
      </c>
      <c r="D138" s="20">
        <v>74</v>
      </c>
      <c r="E138" s="38">
        <v>0.92500000000000004</v>
      </c>
      <c r="F138" s="20">
        <v>6</v>
      </c>
      <c r="G138" s="38">
        <v>7.4999999999999997E-2</v>
      </c>
      <c r="H138" s="20">
        <v>6</v>
      </c>
      <c r="I138" s="38">
        <v>7.4999999999999997E-2</v>
      </c>
      <c r="J138" s="20">
        <v>26</v>
      </c>
      <c r="K138" s="38">
        <v>0.32500000000000001</v>
      </c>
      <c r="L138" s="20">
        <v>26</v>
      </c>
      <c r="M138" s="38">
        <v>0.32500000000000001</v>
      </c>
      <c r="N138" s="20">
        <v>54</v>
      </c>
      <c r="O138" s="38">
        <v>0.67500000000000004</v>
      </c>
      <c r="P138" s="20">
        <v>54</v>
      </c>
      <c r="Q138" s="38">
        <v>0.67500000000000004</v>
      </c>
      <c r="R138" s="20" t="s">
        <v>330</v>
      </c>
    </row>
    <row r="139" spans="1:18" hidden="1" x14ac:dyDescent="0.2">
      <c r="A139">
        <v>221</v>
      </c>
      <c r="B139" s="19">
        <v>80</v>
      </c>
      <c r="C139" s="39">
        <v>2.5</v>
      </c>
      <c r="D139" s="19">
        <v>80</v>
      </c>
      <c r="E139" s="39">
        <v>2</v>
      </c>
      <c r="F139" s="19">
        <v>80</v>
      </c>
      <c r="G139" s="39" t="e">
        <v>#DIV/0!</v>
      </c>
      <c r="H139" s="19">
        <v>80</v>
      </c>
      <c r="I139" s="39">
        <v>8</v>
      </c>
      <c r="J139" s="19">
        <v>80</v>
      </c>
      <c r="K139" s="39">
        <v>2.8571428571428572</v>
      </c>
      <c r="L139" s="19">
        <v>80</v>
      </c>
      <c r="M139" s="39">
        <v>8</v>
      </c>
      <c r="N139" s="19">
        <v>80</v>
      </c>
      <c r="O139" s="39">
        <v>13.333333333333334</v>
      </c>
      <c r="P139" s="19">
        <v>80</v>
      </c>
      <c r="Q139" s="39">
        <v>2.3529411764705883</v>
      </c>
      <c r="R139" s="19" t="s">
        <v>331</v>
      </c>
    </row>
    <row r="140" spans="1:18" x14ac:dyDescent="0.2">
      <c r="A140">
        <v>222</v>
      </c>
      <c r="B140" s="18">
        <v>32</v>
      </c>
      <c r="C140" s="37">
        <v>0.44444444444444442</v>
      </c>
      <c r="D140" s="18">
        <v>40</v>
      </c>
      <c r="E140" s="37">
        <v>0.55555555555555558</v>
      </c>
      <c r="F140" s="18">
        <v>0</v>
      </c>
      <c r="G140" s="37">
        <v>0</v>
      </c>
      <c r="H140" s="18">
        <v>10</v>
      </c>
      <c r="I140" s="37">
        <v>1</v>
      </c>
      <c r="J140" s="18">
        <v>28</v>
      </c>
      <c r="K140" s="37">
        <v>0.73684210526315785</v>
      </c>
      <c r="L140" s="18">
        <v>10</v>
      </c>
      <c r="M140" s="37">
        <v>0.26315789473684209</v>
      </c>
      <c r="N140" s="18">
        <v>6</v>
      </c>
      <c r="O140" s="37">
        <v>0.15</v>
      </c>
      <c r="P140" s="18">
        <v>34</v>
      </c>
      <c r="Q140" s="37">
        <v>0.85</v>
      </c>
      <c r="R140" s="21" t="s">
        <v>329</v>
      </c>
    </row>
    <row r="141" spans="1:18" hidden="1" x14ac:dyDescent="0.2">
      <c r="A141">
        <v>222</v>
      </c>
      <c r="B141" s="20">
        <v>72</v>
      </c>
      <c r="C141" s="38">
        <v>0.87804878048780488</v>
      </c>
      <c r="D141" s="20">
        <v>72</v>
      </c>
      <c r="E141" s="38">
        <v>0.87804878048780488</v>
      </c>
      <c r="F141" s="20">
        <v>10</v>
      </c>
      <c r="G141" s="38">
        <v>0.12195121951219512</v>
      </c>
      <c r="H141" s="20">
        <v>10</v>
      </c>
      <c r="I141" s="38">
        <v>0.12195121951219512</v>
      </c>
      <c r="J141" s="20">
        <v>38</v>
      </c>
      <c r="K141" s="38">
        <v>0.48717948717948717</v>
      </c>
      <c r="L141" s="20">
        <v>38</v>
      </c>
      <c r="M141" s="38">
        <v>0.48717948717948717</v>
      </c>
      <c r="N141" s="20">
        <v>40</v>
      </c>
      <c r="O141" s="38">
        <v>0.51282051282051277</v>
      </c>
      <c r="P141" s="20">
        <v>40</v>
      </c>
      <c r="Q141" s="38">
        <v>0.51282051282051277</v>
      </c>
      <c r="R141" s="20" t="s">
        <v>330</v>
      </c>
    </row>
    <row r="142" spans="1:18" hidden="1" x14ac:dyDescent="0.2">
      <c r="A142">
        <v>222</v>
      </c>
      <c r="B142" s="19">
        <v>82</v>
      </c>
      <c r="C142" s="39">
        <v>3.4166666666666665</v>
      </c>
      <c r="D142" s="19">
        <v>82</v>
      </c>
      <c r="E142" s="39">
        <v>2.9285714285714284</v>
      </c>
      <c r="F142" s="19">
        <v>82</v>
      </c>
      <c r="G142" s="39">
        <v>13.666666666666666</v>
      </c>
      <c r="H142" s="19">
        <v>82</v>
      </c>
      <c r="I142" s="39">
        <v>5.125</v>
      </c>
      <c r="J142" s="19">
        <v>78</v>
      </c>
      <c r="K142" s="39">
        <v>2.0526315789473686</v>
      </c>
      <c r="L142" s="19">
        <v>78</v>
      </c>
      <c r="M142" s="39">
        <v>2.6</v>
      </c>
      <c r="N142" s="19">
        <v>78</v>
      </c>
      <c r="O142" s="39">
        <v>13</v>
      </c>
      <c r="P142" s="19">
        <v>78</v>
      </c>
      <c r="Q142" s="39">
        <v>6.5</v>
      </c>
      <c r="R142" s="19" t="s">
        <v>331</v>
      </c>
    </row>
    <row r="143" spans="1:18" x14ac:dyDescent="0.2">
      <c r="A143">
        <v>223</v>
      </c>
      <c r="B143" s="18">
        <v>24</v>
      </c>
      <c r="C143" s="37">
        <v>0.46153846153846156</v>
      </c>
      <c r="D143" s="18">
        <v>28</v>
      </c>
      <c r="E143" s="37">
        <v>0.53846153846153844</v>
      </c>
      <c r="F143" s="18">
        <v>6</v>
      </c>
      <c r="G143" s="37">
        <v>0.27272727272727271</v>
      </c>
      <c r="H143" s="18">
        <v>16</v>
      </c>
      <c r="I143" s="37">
        <v>0.72727272727272729</v>
      </c>
      <c r="J143" s="18">
        <v>38</v>
      </c>
      <c r="K143" s="37">
        <v>0.55882352941176472</v>
      </c>
      <c r="L143" s="18">
        <v>30</v>
      </c>
      <c r="M143" s="37">
        <v>0.44117647058823528</v>
      </c>
      <c r="N143" s="18">
        <v>6</v>
      </c>
      <c r="O143" s="37">
        <v>0.33333333333333331</v>
      </c>
      <c r="P143" s="18">
        <v>12</v>
      </c>
      <c r="Q143" s="37">
        <v>0.66666666666666663</v>
      </c>
      <c r="R143" s="21" t="s">
        <v>329</v>
      </c>
    </row>
    <row r="144" spans="1:18" hidden="1" x14ac:dyDescent="0.2">
      <c r="A144">
        <v>223</v>
      </c>
      <c r="B144" s="20">
        <v>52</v>
      </c>
      <c r="C144" s="38">
        <v>0.70270270270270274</v>
      </c>
      <c r="D144" s="20">
        <v>52</v>
      </c>
      <c r="E144" s="38">
        <v>0.70270270270270274</v>
      </c>
      <c r="F144" s="20">
        <v>22</v>
      </c>
      <c r="G144" s="38">
        <v>0.29729729729729731</v>
      </c>
      <c r="H144" s="20">
        <v>22</v>
      </c>
      <c r="I144" s="38">
        <v>0.29729729729729731</v>
      </c>
      <c r="J144" s="20">
        <v>68</v>
      </c>
      <c r="K144" s="38">
        <v>0.79069767441860461</v>
      </c>
      <c r="L144" s="20">
        <v>68</v>
      </c>
      <c r="M144" s="38">
        <v>0.79069767441860461</v>
      </c>
      <c r="N144" s="20">
        <v>18</v>
      </c>
      <c r="O144" s="38">
        <v>0.20930232558139536</v>
      </c>
      <c r="P144" s="20">
        <v>18</v>
      </c>
      <c r="Q144" s="38">
        <v>0.20930232558139536</v>
      </c>
      <c r="R144" s="20" t="s">
        <v>330</v>
      </c>
    </row>
    <row r="145" spans="1:18" hidden="1" x14ac:dyDescent="0.2">
      <c r="A145">
        <v>223</v>
      </c>
      <c r="B145" s="19">
        <v>74</v>
      </c>
      <c r="C145" s="39">
        <v>3.0833333333333335</v>
      </c>
      <c r="D145" s="19">
        <v>74</v>
      </c>
      <c r="E145" s="39">
        <v>1.7619047619047619</v>
      </c>
      <c r="F145" s="19">
        <v>74</v>
      </c>
      <c r="G145" s="39">
        <v>37</v>
      </c>
      <c r="H145" s="19">
        <v>74</v>
      </c>
      <c r="I145" s="39">
        <v>18.5</v>
      </c>
      <c r="J145" s="19">
        <v>86</v>
      </c>
      <c r="K145" s="39">
        <v>3.5833333333333335</v>
      </c>
      <c r="L145" s="19">
        <v>86</v>
      </c>
      <c r="M145" s="39">
        <v>8.6</v>
      </c>
      <c r="N145" s="19">
        <v>86</v>
      </c>
      <c r="O145" s="39">
        <v>14.333333333333334</v>
      </c>
      <c r="P145" s="19">
        <v>86</v>
      </c>
      <c r="Q145" s="39">
        <v>1.7916666666666667</v>
      </c>
      <c r="R145" s="19" t="s">
        <v>331</v>
      </c>
    </row>
    <row r="146" spans="1:18" x14ac:dyDescent="0.2">
      <c r="A146">
        <v>224</v>
      </c>
      <c r="B146" s="18">
        <v>24</v>
      </c>
      <c r="C146" s="37">
        <v>0.36363636363636365</v>
      </c>
      <c r="D146" s="18">
        <v>42</v>
      </c>
      <c r="E146" s="37">
        <v>0.63636363636363635</v>
      </c>
      <c r="F146" s="18">
        <v>2</v>
      </c>
      <c r="G146" s="37">
        <v>0.33333333333333331</v>
      </c>
      <c r="H146" s="18">
        <v>4</v>
      </c>
      <c r="I146" s="37">
        <v>0.66666666666666663</v>
      </c>
      <c r="J146" s="18">
        <v>24</v>
      </c>
      <c r="K146" s="37">
        <v>0.70588235294117652</v>
      </c>
      <c r="L146" s="18">
        <v>10</v>
      </c>
      <c r="M146" s="37">
        <v>0.29411764705882354</v>
      </c>
      <c r="N146" s="18">
        <v>6</v>
      </c>
      <c r="O146" s="37">
        <v>0.1111111111111111</v>
      </c>
      <c r="P146" s="18">
        <v>48</v>
      </c>
      <c r="Q146" s="37">
        <v>0.88888888888888884</v>
      </c>
      <c r="R146" s="21" t="s">
        <v>329</v>
      </c>
    </row>
    <row r="147" spans="1:18" hidden="1" x14ac:dyDescent="0.2">
      <c r="A147">
        <v>224</v>
      </c>
      <c r="B147" s="20">
        <v>66</v>
      </c>
      <c r="C147" s="38">
        <v>0.91666666666666663</v>
      </c>
      <c r="D147" s="20">
        <v>66</v>
      </c>
      <c r="E147" s="38">
        <v>0.91666666666666663</v>
      </c>
      <c r="F147" s="20">
        <v>6</v>
      </c>
      <c r="G147" s="38">
        <v>8.3333333333333329E-2</v>
      </c>
      <c r="H147" s="20">
        <v>6</v>
      </c>
      <c r="I147" s="38">
        <v>8.3333333333333329E-2</v>
      </c>
      <c r="J147" s="20">
        <v>34</v>
      </c>
      <c r="K147" s="38">
        <v>0.38636363636363635</v>
      </c>
      <c r="L147" s="20">
        <v>34</v>
      </c>
      <c r="M147" s="38">
        <v>0.38636363636363635</v>
      </c>
      <c r="N147" s="20">
        <v>54</v>
      </c>
      <c r="O147" s="38">
        <v>0.61363636363636365</v>
      </c>
      <c r="P147" s="20">
        <v>54</v>
      </c>
      <c r="Q147" s="38">
        <v>0.61363636363636365</v>
      </c>
      <c r="R147" s="20" t="s">
        <v>330</v>
      </c>
    </row>
    <row r="148" spans="1:18" hidden="1" x14ac:dyDescent="0.2">
      <c r="A148">
        <v>224</v>
      </c>
      <c r="B148" s="19">
        <v>72</v>
      </c>
      <c r="C148" s="39">
        <v>2.5714285714285716</v>
      </c>
      <c r="D148" s="19">
        <v>72</v>
      </c>
      <c r="E148" s="39">
        <v>3</v>
      </c>
      <c r="F148" s="19">
        <v>72</v>
      </c>
      <c r="G148" s="39">
        <v>9</v>
      </c>
      <c r="H148" s="19">
        <v>72</v>
      </c>
      <c r="I148" s="39">
        <v>4.5</v>
      </c>
      <c r="J148" s="19">
        <v>88</v>
      </c>
      <c r="K148" s="39">
        <v>4</v>
      </c>
      <c r="L148" s="19">
        <v>88</v>
      </c>
      <c r="M148" s="39">
        <v>4.8888888888888893</v>
      </c>
      <c r="N148" s="19">
        <v>88</v>
      </c>
      <c r="O148" s="39">
        <v>5.5</v>
      </c>
      <c r="P148" s="19">
        <v>88</v>
      </c>
      <c r="Q148" s="39">
        <v>3.1428571428571428</v>
      </c>
      <c r="R148" s="19" t="s">
        <v>331</v>
      </c>
    </row>
    <row r="149" spans="1:18" x14ac:dyDescent="0.2">
      <c r="A149">
        <v>225</v>
      </c>
      <c r="B149" s="18">
        <v>28</v>
      </c>
      <c r="C149" s="37">
        <v>0.53846153846153844</v>
      </c>
      <c r="D149" s="18">
        <v>24</v>
      </c>
      <c r="E149" s="37">
        <v>0.46153846153846156</v>
      </c>
      <c r="F149" s="18">
        <v>8</v>
      </c>
      <c r="G149" s="37">
        <v>0.33333333333333331</v>
      </c>
      <c r="H149" s="18">
        <v>16</v>
      </c>
      <c r="I149" s="37">
        <v>0.66666666666666663</v>
      </c>
      <c r="J149" s="18">
        <v>22</v>
      </c>
      <c r="K149" s="37">
        <v>0.55000000000000004</v>
      </c>
      <c r="L149" s="18">
        <v>18</v>
      </c>
      <c r="M149" s="37">
        <v>0.45</v>
      </c>
      <c r="N149" s="18">
        <v>16</v>
      </c>
      <c r="O149" s="37">
        <v>0.36363636363636365</v>
      </c>
      <c r="P149" s="18">
        <v>28</v>
      </c>
      <c r="Q149" s="37">
        <v>0.63636363636363635</v>
      </c>
      <c r="R149" s="21" t="s">
        <v>329</v>
      </c>
    </row>
    <row r="150" spans="1:18" hidden="1" x14ac:dyDescent="0.2">
      <c r="A150">
        <v>225</v>
      </c>
      <c r="B150" s="20">
        <v>52</v>
      </c>
      <c r="C150" s="38">
        <v>0.68421052631578949</v>
      </c>
      <c r="D150" s="20">
        <v>52</v>
      </c>
      <c r="E150" s="38">
        <v>0.68421052631578949</v>
      </c>
      <c r="F150" s="20">
        <v>24</v>
      </c>
      <c r="G150" s="38">
        <v>0.31578947368421051</v>
      </c>
      <c r="H150" s="20">
        <v>24</v>
      </c>
      <c r="I150" s="38">
        <v>0.31578947368421051</v>
      </c>
      <c r="J150" s="20">
        <v>40</v>
      </c>
      <c r="K150" s="38">
        <v>0.47619047619047616</v>
      </c>
      <c r="L150" s="20">
        <v>40</v>
      </c>
      <c r="M150" s="38">
        <v>0.47619047619047616</v>
      </c>
      <c r="N150" s="20">
        <v>44</v>
      </c>
      <c r="O150" s="38">
        <v>0.52380952380952384</v>
      </c>
      <c r="P150" s="20">
        <v>44</v>
      </c>
      <c r="Q150" s="38">
        <v>0.52380952380952384</v>
      </c>
      <c r="R150" s="20" t="s">
        <v>330</v>
      </c>
    </row>
    <row r="151" spans="1:18" hidden="1" x14ac:dyDescent="0.2">
      <c r="A151">
        <v>225</v>
      </c>
      <c r="B151" s="19">
        <v>76</v>
      </c>
      <c r="C151" s="39" t="e">
        <v>#DIV/0!</v>
      </c>
      <c r="D151" s="19">
        <v>76</v>
      </c>
      <c r="E151" s="39" t="e">
        <v>#DIV/0!</v>
      </c>
      <c r="F151" s="19">
        <v>76</v>
      </c>
      <c r="G151" s="39" t="e">
        <v>#DIV/0!</v>
      </c>
      <c r="H151" s="19">
        <v>76</v>
      </c>
      <c r="I151" s="39" t="e">
        <v>#DIV/0!</v>
      </c>
      <c r="J151" s="19">
        <v>84</v>
      </c>
      <c r="K151" s="39" t="e">
        <v>#DIV/0!</v>
      </c>
      <c r="L151" s="19">
        <v>84</v>
      </c>
      <c r="M151" s="39" t="e">
        <v>#DIV/0!</v>
      </c>
      <c r="N151" s="19">
        <v>84</v>
      </c>
      <c r="O151" s="39" t="e">
        <v>#DIV/0!</v>
      </c>
      <c r="P151" s="19">
        <v>84</v>
      </c>
      <c r="Q151" s="39" t="e">
        <v>#DIV/0!</v>
      </c>
      <c r="R151" s="19" t="s">
        <v>331</v>
      </c>
    </row>
  </sheetData>
  <conditionalFormatting sqref="A1:A1048576">
    <cfRule type="colorScale" priority="1">
      <colorScale>
        <cfvo type="min"/>
        <cfvo type="percentile" val="50"/>
        <cfvo type="max"/>
        <color rgb="FFFF7128"/>
        <color theme="0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E831A-82E4-8248-8DDE-22EF24CE90FA}">
  <dimension ref="A1:AS170"/>
  <sheetViews>
    <sheetView topLeftCell="X1" workbookViewId="0">
      <pane ySplit="1" topLeftCell="A115" activePane="bottomLeft" state="frozen"/>
      <selection pane="bottomLeft" activeCell="Z60" sqref="Z60:AY193"/>
    </sheetView>
  </sheetViews>
  <sheetFormatPr baseColWidth="10" defaultRowHeight="16" x14ac:dyDescent="0.2"/>
  <cols>
    <col min="2" max="2" width="17.83203125" customWidth="1"/>
    <col min="3" max="3" width="19.83203125" customWidth="1"/>
    <col min="4" max="6" width="17.83203125" customWidth="1"/>
    <col min="7" max="7" width="19.83203125" customWidth="1"/>
    <col min="8" max="11" width="17.33203125" customWidth="1"/>
    <col min="12" max="12" width="17.83203125" customWidth="1"/>
    <col min="13" max="13" width="19.83203125" customWidth="1"/>
    <col min="14" max="15" width="17.83203125" customWidth="1"/>
    <col min="16" max="16" width="18.33203125" customWidth="1"/>
    <col min="17" max="17" width="19.83203125" customWidth="1"/>
    <col min="18" max="18" width="18.33203125" customWidth="1"/>
  </cols>
  <sheetData>
    <row r="1" spans="1:18" x14ac:dyDescent="0.2">
      <c r="A1" t="s">
        <v>0</v>
      </c>
      <c r="B1" s="4" t="s">
        <v>114</v>
      </c>
      <c r="C1" s="4" t="s">
        <v>115</v>
      </c>
      <c r="D1" s="4" t="s">
        <v>116</v>
      </c>
      <c r="E1" s="5" t="s">
        <v>117</v>
      </c>
      <c r="F1" s="5" t="s">
        <v>118</v>
      </c>
      <c r="G1" s="5" t="s">
        <v>119</v>
      </c>
      <c r="H1" s="3" t="s">
        <v>120</v>
      </c>
      <c r="I1" s="5" t="s">
        <v>121</v>
      </c>
      <c r="J1" s="6" t="s">
        <v>122</v>
      </c>
      <c r="K1" s="6" t="s">
        <v>123</v>
      </c>
      <c r="L1" s="6" t="s">
        <v>124</v>
      </c>
      <c r="M1" s="7" t="s">
        <v>125</v>
      </c>
      <c r="N1" s="7" t="s">
        <v>126</v>
      </c>
      <c r="O1" s="7" t="s">
        <v>127</v>
      </c>
      <c r="P1" s="6" t="s">
        <v>128</v>
      </c>
      <c r="Q1" s="7" t="s">
        <v>129</v>
      </c>
      <c r="R1" t="s">
        <v>133</v>
      </c>
    </row>
    <row r="2" spans="1:18" x14ac:dyDescent="0.2">
      <c r="A2">
        <v>101</v>
      </c>
      <c r="B2">
        <v>12</v>
      </c>
      <c r="C2">
        <v>20</v>
      </c>
      <c r="D2">
        <v>20</v>
      </c>
      <c r="E2">
        <v>2</v>
      </c>
      <c r="F2">
        <v>8</v>
      </c>
      <c r="G2">
        <v>2</v>
      </c>
      <c r="H2">
        <v>12</v>
      </c>
      <c r="I2">
        <v>8</v>
      </c>
      <c r="J2">
        <v>66</v>
      </c>
      <c r="K2">
        <v>4</v>
      </c>
      <c r="L2">
        <v>4</v>
      </c>
      <c r="M2">
        <v>0</v>
      </c>
      <c r="N2">
        <v>48</v>
      </c>
      <c r="O2">
        <v>0</v>
      </c>
      <c r="P2">
        <v>66</v>
      </c>
      <c r="Q2">
        <v>48</v>
      </c>
      <c r="R2" t="s">
        <v>130</v>
      </c>
    </row>
    <row r="3" spans="1:18" x14ac:dyDescent="0.2">
      <c r="A3">
        <v>101</v>
      </c>
      <c r="B3">
        <v>32</v>
      </c>
      <c r="C3">
        <v>32</v>
      </c>
      <c r="D3">
        <v>32</v>
      </c>
      <c r="E3">
        <v>10</v>
      </c>
      <c r="F3">
        <v>10</v>
      </c>
      <c r="G3">
        <v>10</v>
      </c>
      <c r="H3">
        <v>32</v>
      </c>
      <c r="I3">
        <v>10</v>
      </c>
      <c r="J3">
        <v>70</v>
      </c>
      <c r="K3">
        <v>70</v>
      </c>
      <c r="L3">
        <v>70</v>
      </c>
      <c r="M3">
        <v>48</v>
      </c>
      <c r="N3">
        <v>48</v>
      </c>
      <c r="O3">
        <v>48</v>
      </c>
      <c r="P3">
        <v>70</v>
      </c>
      <c r="Q3">
        <v>48</v>
      </c>
      <c r="R3" t="s">
        <v>131</v>
      </c>
    </row>
    <row r="4" spans="1:18" x14ac:dyDescent="0.2">
      <c r="A4">
        <v>101</v>
      </c>
      <c r="B4">
        <v>42</v>
      </c>
      <c r="C4">
        <v>42</v>
      </c>
      <c r="D4">
        <v>42</v>
      </c>
      <c r="E4">
        <v>42</v>
      </c>
      <c r="F4">
        <v>42</v>
      </c>
      <c r="G4">
        <v>42</v>
      </c>
      <c r="H4">
        <v>42</v>
      </c>
      <c r="I4">
        <v>42</v>
      </c>
      <c r="J4">
        <v>118</v>
      </c>
      <c r="K4">
        <v>118</v>
      </c>
      <c r="L4">
        <v>118</v>
      </c>
      <c r="M4">
        <v>118</v>
      </c>
      <c r="N4">
        <v>118</v>
      </c>
      <c r="O4">
        <v>118</v>
      </c>
      <c r="P4">
        <v>118</v>
      </c>
      <c r="Q4">
        <v>118</v>
      </c>
      <c r="R4" t="s">
        <v>134</v>
      </c>
    </row>
    <row r="5" spans="1:18" x14ac:dyDescent="0.2">
      <c r="A5">
        <v>102</v>
      </c>
      <c r="B5">
        <v>18</v>
      </c>
      <c r="C5">
        <v>6</v>
      </c>
      <c r="D5">
        <v>6</v>
      </c>
      <c r="E5">
        <v>2</v>
      </c>
      <c r="F5">
        <v>12</v>
      </c>
      <c r="G5">
        <v>2</v>
      </c>
      <c r="H5">
        <v>18</v>
      </c>
      <c r="I5">
        <v>12</v>
      </c>
      <c r="J5">
        <v>62</v>
      </c>
      <c r="K5">
        <v>8</v>
      </c>
      <c r="L5">
        <v>8</v>
      </c>
      <c r="M5">
        <v>10</v>
      </c>
      <c r="N5">
        <v>42</v>
      </c>
      <c r="O5">
        <v>10</v>
      </c>
      <c r="P5">
        <v>62</v>
      </c>
      <c r="Q5">
        <v>42</v>
      </c>
      <c r="R5" t="s">
        <v>130</v>
      </c>
    </row>
    <row r="6" spans="1:18" x14ac:dyDescent="0.2">
      <c r="A6">
        <v>102</v>
      </c>
      <c r="B6">
        <v>24</v>
      </c>
      <c r="C6">
        <v>24</v>
      </c>
      <c r="D6">
        <v>24</v>
      </c>
      <c r="E6">
        <v>14</v>
      </c>
      <c r="F6">
        <v>14</v>
      </c>
      <c r="G6">
        <v>14</v>
      </c>
      <c r="H6">
        <v>24</v>
      </c>
      <c r="I6">
        <v>14</v>
      </c>
      <c r="J6">
        <v>70</v>
      </c>
      <c r="K6">
        <v>70</v>
      </c>
      <c r="L6">
        <v>70</v>
      </c>
      <c r="M6">
        <v>52</v>
      </c>
      <c r="N6">
        <v>52</v>
      </c>
      <c r="O6">
        <v>52</v>
      </c>
      <c r="P6">
        <v>70</v>
      </c>
      <c r="Q6">
        <v>52</v>
      </c>
      <c r="R6" t="s">
        <v>131</v>
      </c>
    </row>
    <row r="7" spans="1:18" x14ac:dyDescent="0.2">
      <c r="A7">
        <v>102</v>
      </c>
      <c r="B7">
        <v>38</v>
      </c>
      <c r="C7">
        <v>38</v>
      </c>
      <c r="D7">
        <v>38</v>
      </c>
      <c r="E7">
        <v>38</v>
      </c>
      <c r="F7">
        <v>38</v>
      </c>
      <c r="G7">
        <v>38</v>
      </c>
      <c r="H7">
        <v>38</v>
      </c>
      <c r="I7">
        <v>38</v>
      </c>
      <c r="J7">
        <v>122</v>
      </c>
      <c r="K7">
        <v>122</v>
      </c>
      <c r="L7">
        <v>122</v>
      </c>
      <c r="M7">
        <v>122</v>
      </c>
      <c r="N7">
        <v>122</v>
      </c>
      <c r="O7">
        <v>122</v>
      </c>
      <c r="P7">
        <v>122</v>
      </c>
      <c r="Q7">
        <v>122</v>
      </c>
      <c r="R7" t="s">
        <v>132</v>
      </c>
    </row>
    <row r="8" spans="1:18" x14ac:dyDescent="0.2">
      <c r="A8">
        <v>103</v>
      </c>
      <c r="B8">
        <v>12</v>
      </c>
      <c r="C8">
        <v>40</v>
      </c>
      <c r="D8">
        <v>40</v>
      </c>
      <c r="E8">
        <v>6</v>
      </c>
      <c r="F8">
        <v>8</v>
      </c>
      <c r="G8">
        <v>6</v>
      </c>
      <c r="H8">
        <v>12</v>
      </c>
      <c r="I8">
        <v>8</v>
      </c>
      <c r="J8">
        <v>32</v>
      </c>
      <c r="K8">
        <v>8</v>
      </c>
      <c r="L8">
        <v>8</v>
      </c>
      <c r="M8">
        <v>0</v>
      </c>
      <c r="N8">
        <v>54</v>
      </c>
      <c r="O8">
        <v>0</v>
      </c>
      <c r="P8">
        <v>32</v>
      </c>
      <c r="Q8">
        <v>54</v>
      </c>
      <c r="R8" t="s">
        <v>130</v>
      </c>
    </row>
    <row r="9" spans="1:18" x14ac:dyDescent="0.2">
      <c r="A9">
        <v>103</v>
      </c>
      <c r="B9">
        <v>52</v>
      </c>
      <c r="C9">
        <v>52</v>
      </c>
      <c r="D9">
        <v>52</v>
      </c>
      <c r="E9">
        <v>14</v>
      </c>
      <c r="F9">
        <v>14</v>
      </c>
      <c r="G9">
        <v>14</v>
      </c>
      <c r="H9">
        <v>52</v>
      </c>
      <c r="I9">
        <v>14</v>
      </c>
      <c r="J9">
        <v>40</v>
      </c>
      <c r="K9">
        <v>40</v>
      </c>
      <c r="L9">
        <v>40</v>
      </c>
      <c r="M9">
        <v>54</v>
      </c>
      <c r="N9">
        <v>54</v>
      </c>
      <c r="O9">
        <v>54</v>
      </c>
      <c r="P9">
        <v>40</v>
      </c>
      <c r="Q9">
        <v>54</v>
      </c>
      <c r="R9" t="s">
        <v>131</v>
      </c>
    </row>
    <row r="10" spans="1:18" x14ac:dyDescent="0.2">
      <c r="A10">
        <v>103</v>
      </c>
      <c r="B10">
        <v>66</v>
      </c>
      <c r="C10">
        <v>66</v>
      </c>
      <c r="D10">
        <v>66</v>
      </c>
      <c r="E10">
        <v>66</v>
      </c>
      <c r="F10">
        <v>66</v>
      </c>
      <c r="G10">
        <v>66</v>
      </c>
      <c r="H10">
        <v>66</v>
      </c>
      <c r="I10">
        <v>66</v>
      </c>
      <c r="J10">
        <v>94</v>
      </c>
      <c r="K10">
        <v>94</v>
      </c>
      <c r="L10">
        <v>94</v>
      </c>
      <c r="M10">
        <v>94</v>
      </c>
      <c r="N10">
        <v>94</v>
      </c>
      <c r="O10">
        <v>94</v>
      </c>
      <c r="P10">
        <v>94</v>
      </c>
      <c r="Q10">
        <v>94</v>
      </c>
      <c r="R10" t="s">
        <v>132</v>
      </c>
    </row>
    <row r="11" spans="1:18" x14ac:dyDescent="0.2">
      <c r="A11">
        <v>104</v>
      </c>
      <c r="B11">
        <v>26</v>
      </c>
      <c r="C11">
        <v>34</v>
      </c>
      <c r="D11">
        <v>34</v>
      </c>
      <c r="E11">
        <v>12</v>
      </c>
      <c r="F11">
        <v>8</v>
      </c>
      <c r="G11">
        <v>12</v>
      </c>
      <c r="H11">
        <v>26</v>
      </c>
      <c r="I11">
        <v>8</v>
      </c>
      <c r="J11">
        <v>22</v>
      </c>
      <c r="K11">
        <v>10</v>
      </c>
      <c r="L11">
        <v>10</v>
      </c>
      <c r="M11">
        <v>4</v>
      </c>
      <c r="N11">
        <v>44</v>
      </c>
      <c r="O11">
        <v>4</v>
      </c>
      <c r="P11">
        <v>22</v>
      </c>
      <c r="Q11">
        <v>44</v>
      </c>
      <c r="R11" t="s">
        <v>130</v>
      </c>
    </row>
    <row r="12" spans="1:18" x14ac:dyDescent="0.2">
      <c r="A12">
        <v>104</v>
      </c>
      <c r="B12">
        <v>60</v>
      </c>
      <c r="C12">
        <v>60</v>
      </c>
      <c r="D12">
        <v>60</v>
      </c>
      <c r="E12">
        <v>20</v>
      </c>
      <c r="F12">
        <v>20</v>
      </c>
      <c r="G12">
        <v>20</v>
      </c>
      <c r="H12">
        <v>60</v>
      </c>
      <c r="I12">
        <v>20</v>
      </c>
      <c r="J12">
        <v>32</v>
      </c>
      <c r="K12">
        <v>32</v>
      </c>
      <c r="L12">
        <v>32</v>
      </c>
      <c r="M12">
        <v>48</v>
      </c>
      <c r="N12">
        <v>48</v>
      </c>
      <c r="O12">
        <v>48</v>
      </c>
      <c r="P12">
        <v>32</v>
      </c>
      <c r="Q12">
        <v>48</v>
      </c>
      <c r="R12" t="s">
        <v>131</v>
      </c>
    </row>
    <row r="13" spans="1:18" x14ac:dyDescent="0.2">
      <c r="A13">
        <v>104</v>
      </c>
      <c r="B13">
        <v>80</v>
      </c>
      <c r="C13">
        <v>80</v>
      </c>
      <c r="D13">
        <v>80</v>
      </c>
      <c r="E13">
        <v>80</v>
      </c>
      <c r="F13">
        <v>80</v>
      </c>
      <c r="G13">
        <v>80</v>
      </c>
      <c r="H13">
        <v>80</v>
      </c>
      <c r="I13">
        <v>80</v>
      </c>
      <c r="J13">
        <v>80</v>
      </c>
      <c r="K13">
        <v>80</v>
      </c>
      <c r="L13">
        <v>80</v>
      </c>
      <c r="M13">
        <v>80</v>
      </c>
      <c r="N13">
        <v>80</v>
      </c>
      <c r="O13">
        <v>80</v>
      </c>
      <c r="P13">
        <v>80</v>
      </c>
      <c r="Q13">
        <v>80</v>
      </c>
      <c r="R13" t="s">
        <v>132</v>
      </c>
    </row>
    <row r="14" spans="1:18" x14ac:dyDescent="0.2">
      <c r="A14">
        <v>105</v>
      </c>
      <c r="B14">
        <v>6</v>
      </c>
      <c r="C14">
        <v>52</v>
      </c>
      <c r="D14">
        <v>52</v>
      </c>
      <c r="E14">
        <v>6</v>
      </c>
      <c r="F14">
        <v>2</v>
      </c>
      <c r="G14">
        <v>6</v>
      </c>
      <c r="H14">
        <v>6</v>
      </c>
      <c r="I14">
        <v>2</v>
      </c>
      <c r="J14">
        <v>16</v>
      </c>
      <c r="K14">
        <v>4</v>
      </c>
      <c r="L14">
        <v>4</v>
      </c>
      <c r="M14">
        <v>14</v>
      </c>
      <c r="N14">
        <v>60</v>
      </c>
      <c r="O14">
        <v>14</v>
      </c>
      <c r="P14">
        <v>16</v>
      </c>
      <c r="Q14">
        <v>60</v>
      </c>
      <c r="R14" t="s">
        <v>130</v>
      </c>
    </row>
    <row r="15" spans="1:18" x14ac:dyDescent="0.2">
      <c r="A15">
        <v>105</v>
      </c>
      <c r="B15">
        <v>58</v>
      </c>
      <c r="C15">
        <v>58</v>
      </c>
      <c r="D15">
        <v>58</v>
      </c>
      <c r="E15">
        <v>8</v>
      </c>
      <c r="F15">
        <v>8</v>
      </c>
      <c r="G15">
        <v>8</v>
      </c>
      <c r="H15">
        <v>58</v>
      </c>
      <c r="I15">
        <v>8</v>
      </c>
      <c r="J15">
        <v>20</v>
      </c>
      <c r="K15">
        <v>20</v>
      </c>
      <c r="L15">
        <v>20</v>
      </c>
      <c r="M15">
        <v>74</v>
      </c>
      <c r="N15">
        <v>74</v>
      </c>
      <c r="O15">
        <v>74</v>
      </c>
      <c r="P15">
        <v>20</v>
      </c>
      <c r="Q15">
        <v>74</v>
      </c>
      <c r="R15" t="s">
        <v>131</v>
      </c>
    </row>
    <row r="16" spans="1:18" x14ac:dyDescent="0.2">
      <c r="A16">
        <v>105</v>
      </c>
      <c r="B16">
        <v>66</v>
      </c>
      <c r="C16">
        <v>66</v>
      </c>
      <c r="D16">
        <v>66</v>
      </c>
      <c r="E16">
        <v>66</v>
      </c>
      <c r="F16">
        <v>66</v>
      </c>
      <c r="G16">
        <v>66</v>
      </c>
      <c r="H16">
        <v>66</v>
      </c>
      <c r="I16">
        <v>66</v>
      </c>
      <c r="J16">
        <v>94</v>
      </c>
      <c r="K16">
        <v>94</v>
      </c>
      <c r="L16">
        <v>94</v>
      </c>
      <c r="M16">
        <v>94</v>
      </c>
      <c r="N16">
        <v>94</v>
      </c>
      <c r="O16">
        <v>94</v>
      </c>
      <c r="P16">
        <v>94</v>
      </c>
      <c r="Q16">
        <v>94</v>
      </c>
      <c r="R16" t="s">
        <v>132</v>
      </c>
    </row>
    <row r="17" spans="1:18" x14ac:dyDescent="0.2">
      <c r="A17">
        <v>106</v>
      </c>
      <c r="B17">
        <v>16</v>
      </c>
      <c r="C17">
        <v>52</v>
      </c>
      <c r="D17">
        <v>52</v>
      </c>
      <c r="E17">
        <v>4</v>
      </c>
      <c r="F17">
        <v>6</v>
      </c>
      <c r="G17">
        <v>4</v>
      </c>
      <c r="H17">
        <v>16</v>
      </c>
      <c r="I17">
        <v>6</v>
      </c>
      <c r="J17">
        <v>8</v>
      </c>
      <c r="K17">
        <v>14</v>
      </c>
      <c r="L17">
        <v>14</v>
      </c>
      <c r="M17">
        <v>6</v>
      </c>
      <c r="N17">
        <v>54</v>
      </c>
      <c r="O17">
        <v>6</v>
      </c>
      <c r="P17">
        <v>8</v>
      </c>
      <c r="Q17">
        <v>54</v>
      </c>
      <c r="R17" t="s">
        <v>130</v>
      </c>
    </row>
    <row r="18" spans="1:18" x14ac:dyDescent="0.2">
      <c r="A18">
        <v>106</v>
      </c>
      <c r="B18">
        <v>68</v>
      </c>
      <c r="C18">
        <v>68</v>
      </c>
      <c r="D18">
        <v>68</v>
      </c>
      <c r="E18">
        <v>10</v>
      </c>
      <c r="F18">
        <v>10</v>
      </c>
      <c r="G18">
        <v>10</v>
      </c>
      <c r="H18">
        <v>68</v>
      </c>
      <c r="I18">
        <v>10</v>
      </c>
      <c r="J18">
        <v>22</v>
      </c>
      <c r="K18">
        <v>22</v>
      </c>
      <c r="L18">
        <v>22</v>
      </c>
      <c r="M18">
        <v>60</v>
      </c>
      <c r="N18">
        <v>60</v>
      </c>
      <c r="O18">
        <v>60</v>
      </c>
      <c r="P18">
        <v>22</v>
      </c>
      <c r="Q18">
        <v>60</v>
      </c>
      <c r="R18" t="s">
        <v>131</v>
      </c>
    </row>
    <row r="19" spans="1:18" x14ac:dyDescent="0.2">
      <c r="A19">
        <v>106</v>
      </c>
      <c r="B19">
        <v>78</v>
      </c>
      <c r="C19">
        <v>78</v>
      </c>
      <c r="D19">
        <v>78</v>
      </c>
      <c r="E19">
        <v>78</v>
      </c>
      <c r="F19">
        <v>78</v>
      </c>
      <c r="G19">
        <v>78</v>
      </c>
      <c r="H19">
        <v>78</v>
      </c>
      <c r="I19">
        <v>78</v>
      </c>
      <c r="J19">
        <v>82</v>
      </c>
      <c r="K19">
        <v>82</v>
      </c>
      <c r="L19">
        <v>82</v>
      </c>
      <c r="M19">
        <v>82</v>
      </c>
      <c r="N19">
        <v>82</v>
      </c>
      <c r="O19">
        <v>82</v>
      </c>
      <c r="P19">
        <v>82</v>
      </c>
      <c r="Q19">
        <v>82</v>
      </c>
      <c r="R19" t="s">
        <v>132</v>
      </c>
    </row>
    <row r="20" spans="1:18" x14ac:dyDescent="0.2">
      <c r="A20">
        <v>107</v>
      </c>
      <c r="B20">
        <v>54</v>
      </c>
      <c r="C20">
        <v>26</v>
      </c>
      <c r="D20">
        <v>26</v>
      </c>
      <c r="E20">
        <v>2</v>
      </c>
      <c r="F20">
        <v>8</v>
      </c>
      <c r="G20">
        <v>2</v>
      </c>
      <c r="H20">
        <v>54</v>
      </c>
      <c r="I20">
        <v>8</v>
      </c>
      <c r="J20">
        <v>22</v>
      </c>
      <c r="K20">
        <v>12</v>
      </c>
      <c r="L20">
        <v>12</v>
      </c>
      <c r="M20">
        <v>6</v>
      </c>
      <c r="N20">
        <v>30</v>
      </c>
      <c r="O20">
        <v>6</v>
      </c>
      <c r="P20">
        <v>22</v>
      </c>
      <c r="Q20">
        <v>30</v>
      </c>
      <c r="R20" t="s">
        <v>130</v>
      </c>
    </row>
    <row r="21" spans="1:18" x14ac:dyDescent="0.2">
      <c r="A21">
        <v>107</v>
      </c>
      <c r="B21">
        <v>80</v>
      </c>
      <c r="C21">
        <v>80</v>
      </c>
      <c r="D21">
        <v>80</v>
      </c>
      <c r="E21">
        <v>10</v>
      </c>
      <c r="F21">
        <v>10</v>
      </c>
      <c r="G21">
        <v>10</v>
      </c>
      <c r="H21">
        <v>80</v>
      </c>
      <c r="I21">
        <v>10</v>
      </c>
      <c r="J21">
        <v>34</v>
      </c>
      <c r="K21">
        <v>34</v>
      </c>
      <c r="L21">
        <v>34</v>
      </c>
      <c r="M21">
        <v>36</v>
      </c>
      <c r="N21">
        <v>36</v>
      </c>
      <c r="O21">
        <v>36</v>
      </c>
      <c r="P21">
        <v>34</v>
      </c>
      <c r="Q21">
        <v>36</v>
      </c>
      <c r="R21" t="s">
        <v>131</v>
      </c>
    </row>
    <row r="22" spans="1:18" x14ac:dyDescent="0.2">
      <c r="A22">
        <v>107</v>
      </c>
      <c r="B22">
        <v>90</v>
      </c>
      <c r="C22">
        <v>90</v>
      </c>
      <c r="D22">
        <v>90</v>
      </c>
      <c r="E22">
        <v>90</v>
      </c>
      <c r="F22">
        <v>90</v>
      </c>
      <c r="G22">
        <v>90</v>
      </c>
      <c r="H22">
        <v>90</v>
      </c>
      <c r="I22">
        <v>90</v>
      </c>
      <c r="J22">
        <v>70</v>
      </c>
      <c r="K22">
        <v>70</v>
      </c>
      <c r="L22">
        <v>70</v>
      </c>
      <c r="M22">
        <v>70</v>
      </c>
      <c r="N22">
        <v>70</v>
      </c>
      <c r="O22">
        <v>70</v>
      </c>
      <c r="P22">
        <v>70</v>
      </c>
      <c r="Q22">
        <v>70</v>
      </c>
      <c r="R22" t="s">
        <v>132</v>
      </c>
    </row>
    <row r="23" spans="1:18" x14ac:dyDescent="0.2">
      <c r="A23">
        <v>108</v>
      </c>
      <c r="B23">
        <v>20</v>
      </c>
      <c r="C23">
        <v>30</v>
      </c>
      <c r="D23">
        <v>30</v>
      </c>
      <c r="E23">
        <v>2</v>
      </c>
      <c r="F23">
        <v>4</v>
      </c>
      <c r="G23">
        <v>2</v>
      </c>
      <c r="H23">
        <v>20</v>
      </c>
      <c r="I23">
        <v>4</v>
      </c>
      <c r="J23">
        <v>50</v>
      </c>
      <c r="K23">
        <v>20</v>
      </c>
      <c r="L23">
        <v>20</v>
      </c>
      <c r="M23">
        <v>6</v>
      </c>
      <c r="N23">
        <v>28</v>
      </c>
      <c r="O23">
        <v>6</v>
      </c>
      <c r="P23">
        <v>50</v>
      </c>
      <c r="Q23">
        <v>28</v>
      </c>
      <c r="R23" t="s">
        <v>130</v>
      </c>
    </row>
    <row r="24" spans="1:18" x14ac:dyDescent="0.2">
      <c r="A24">
        <v>108</v>
      </c>
      <c r="B24">
        <v>50</v>
      </c>
      <c r="C24">
        <v>50</v>
      </c>
      <c r="D24">
        <v>50</v>
      </c>
      <c r="E24">
        <v>6</v>
      </c>
      <c r="F24">
        <v>6</v>
      </c>
      <c r="G24">
        <v>6</v>
      </c>
      <c r="H24">
        <v>50</v>
      </c>
      <c r="I24">
        <v>6</v>
      </c>
      <c r="J24">
        <v>70</v>
      </c>
      <c r="K24">
        <v>70</v>
      </c>
      <c r="L24">
        <v>70</v>
      </c>
      <c r="M24">
        <v>34</v>
      </c>
      <c r="N24">
        <v>34</v>
      </c>
      <c r="O24">
        <v>34</v>
      </c>
      <c r="P24">
        <v>70</v>
      </c>
      <c r="Q24">
        <v>34</v>
      </c>
      <c r="R24" t="s">
        <v>131</v>
      </c>
    </row>
    <row r="25" spans="1:18" x14ac:dyDescent="0.2">
      <c r="A25">
        <v>108</v>
      </c>
      <c r="B25">
        <v>56</v>
      </c>
      <c r="C25">
        <v>56</v>
      </c>
      <c r="D25">
        <v>56</v>
      </c>
      <c r="E25">
        <v>56</v>
      </c>
      <c r="F25">
        <v>56</v>
      </c>
      <c r="G25">
        <v>56</v>
      </c>
      <c r="H25">
        <v>56</v>
      </c>
      <c r="I25">
        <v>56</v>
      </c>
      <c r="J25">
        <v>104</v>
      </c>
      <c r="K25">
        <v>104</v>
      </c>
      <c r="L25">
        <v>104</v>
      </c>
      <c r="M25">
        <v>104</v>
      </c>
      <c r="N25">
        <v>104</v>
      </c>
      <c r="O25">
        <v>104</v>
      </c>
      <c r="P25">
        <v>104</v>
      </c>
      <c r="Q25">
        <v>104</v>
      </c>
      <c r="R25" t="s">
        <v>132</v>
      </c>
    </row>
    <row r="26" spans="1:18" x14ac:dyDescent="0.2">
      <c r="A26">
        <v>109</v>
      </c>
      <c r="B26">
        <v>26</v>
      </c>
      <c r="C26">
        <v>46</v>
      </c>
      <c r="D26">
        <v>46</v>
      </c>
      <c r="E26">
        <v>0</v>
      </c>
      <c r="F26">
        <v>0</v>
      </c>
      <c r="G26">
        <v>0</v>
      </c>
      <c r="H26">
        <v>26</v>
      </c>
      <c r="I26">
        <v>0</v>
      </c>
      <c r="J26">
        <v>4</v>
      </c>
      <c r="K26">
        <v>2</v>
      </c>
      <c r="L26">
        <v>2</v>
      </c>
      <c r="M26">
        <v>12</v>
      </c>
      <c r="N26">
        <v>70</v>
      </c>
      <c r="O26">
        <v>12</v>
      </c>
      <c r="P26">
        <v>4</v>
      </c>
      <c r="Q26">
        <v>70</v>
      </c>
      <c r="R26" t="s">
        <v>130</v>
      </c>
    </row>
    <row r="27" spans="1:18" x14ac:dyDescent="0.2">
      <c r="A27">
        <v>109</v>
      </c>
      <c r="B27">
        <v>72</v>
      </c>
      <c r="C27">
        <v>72</v>
      </c>
      <c r="D27">
        <v>72</v>
      </c>
      <c r="E27">
        <v>0</v>
      </c>
      <c r="F27">
        <v>0</v>
      </c>
      <c r="G27">
        <v>0</v>
      </c>
      <c r="H27">
        <v>72</v>
      </c>
      <c r="I27">
        <v>0</v>
      </c>
      <c r="J27">
        <v>6</v>
      </c>
      <c r="K27">
        <v>6</v>
      </c>
      <c r="L27">
        <v>6</v>
      </c>
      <c r="M27">
        <v>82</v>
      </c>
      <c r="N27">
        <v>82</v>
      </c>
      <c r="O27">
        <v>82</v>
      </c>
      <c r="P27">
        <v>6</v>
      </c>
      <c r="Q27">
        <v>82</v>
      </c>
      <c r="R27" t="s">
        <v>131</v>
      </c>
    </row>
    <row r="28" spans="1:18" x14ac:dyDescent="0.2">
      <c r="A28">
        <v>109</v>
      </c>
      <c r="B28">
        <v>72</v>
      </c>
      <c r="C28">
        <v>72</v>
      </c>
      <c r="D28">
        <v>72</v>
      </c>
      <c r="E28">
        <v>72</v>
      </c>
      <c r="F28">
        <v>72</v>
      </c>
      <c r="G28">
        <v>72</v>
      </c>
      <c r="H28">
        <v>72</v>
      </c>
      <c r="I28">
        <v>72</v>
      </c>
      <c r="J28">
        <v>88</v>
      </c>
      <c r="K28">
        <v>88</v>
      </c>
      <c r="L28">
        <v>88</v>
      </c>
      <c r="M28">
        <v>88</v>
      </c>
      <c r="N28">
        <v>88</v>
      </c>
      <c r="O28">
        <v>88</v>
      </c>
      <c r="P28">
        <v>88</v>
      </c>
      <c r="Q28">
        <v>88</v>
      </c>
      <c r="R28" t="s">
        <v>132</v>
      </c>
    </row>
    <row r="29" spans="1:18" x14ac:dyDescent="0.2">
      <c r="A29">
        <v>110</v>
      </c>
      <c r="B29">
        <v>12</v>
      </c>
      <c r="C29">
        <v>42</v>
      </c>
      <c r="D29">
        <v>42</v>
      </c>
      <c r="E29">
        <v>2</v>
      </c>
      <c r="F29">
        <v>4</v>
      </c>
      <c r="G29">
        <v>2</v>
      </c>
      <c r="H29">
        <v>12</v>
      </c>
      <c r="I29">
        <v>4</v>
      </c>
      <c r="J29">
        <v>30</v>
      </c>
      <c r="K29">
        <v>6</v>
      </c>
      <c r="L29">
        <v>6</v>
      </c>
      <c r="M29">
        <v>2</v>
      </c>
      <c r="N29">
        <v>62</v>
      </c>
      <c r="O29">
        <v>2</v>
      </c>
      <c r="P29">
        <v>30</v>
      </c>
      <c r="Q29">
        <v>62</v>
      </c>
      <c r="R29" t="s">
        <v>130</v>
      </c>
    </row>
    <row r="30" spans="1:18" x14ac:dyDescent="0.2">
      <c r="A30">
        <v>110</v>
      </c>
      <c r="B30">
        <v>54</v>
      </c>
      <c r="C30">
        <v>54</v>
      </c>
      <c r="D30">
        <v>54</v>
      </c>
      <c r="E30">
        <v>6</v>
      </c>
      <c r="F30">
        <v>6</v>
      </c>
      <c r="G30">
        <v>6</v>
      </c>
      <c r="H30">
        <v>54</v>
      </c>
      <c r="I30">
        <v>6</v>
      </c>
      <c r="J30">
        <v>36</v>
      </c>
      <c r="K30">
        <v>36</v>
      </c>
      <c r="L30">
        <v>36</v>
      </c>
      <c r="M30">
        <v>64</v>
      </c>
      <c r="N30">
        <v>64</v>
      </c>
      <c r="O30">
        <v>64</v>
      </c>
      <c r="P30">
        <v>36</v>
      </c>
      <c r="Q30">
        <v>64</v>
      </c>
      <c r="R30" t="s">
        <v>131</v>
      </c>
    </row>
    <row r="31" spans="1:18" x14ac:dyDescent="0.2">
      <c r="A31">
        <v>110</v>
      </c>
      <c r="B31">
        <v>60</v>
      </c>
      <c r="C31">
        <v>60</v>
      </c>
      <c r="D31">
        <v>60</v>
      </c>
      <c r="E31">
        <v>60</v>
      </c>
      <c r="F31">
        <v>60</v>
      </c>
      <c r="G31">
        <v>60</v>
      </c>
      <c r="H31">
        <v>60</v>
      </c>
      <c r="I31">
        <v>60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 t="s">
        <v>132</v>
      </c>
    </row>
    <row r="32" spans="1:18" x14ac:dyDescent="0.2">
      <c r="A32">
        <v>111</v>
      </c>
      <c r="B32">
        <v>26</v>
      </c>
      <c r="C32">
        <v>40</v>
      </c>
      <c r="D32">
        <v>40</v>
      </c>
      <c r="E32">
        <v>2</v>
      </c>
      <c r="F32">
        <v>8</v>
      </c>
      <c r="G32">
        <v>2</v>
      </c>
      <c r="H32">
        <v>26</v>
      </c>
      <c r="I32">
        <v>8</v>
      </c>
      <c r="J32">
        <v>40</v>
      </c>
      <c r="K32">
        <v>4</v>
      </c>
      <c r="L32">
        <v>4</v>
      </c>
      <c r="M32">
        <v>8</v>
      </c>
      <c r="N32">
        <v>32</v>
      </c>
      <c r="O32">
        <v>8</v>
      </c>
      <c r="P32">
        <v>40</v>
      </c>
      <c r="Q32">
        <v>32</v>
      </c>
      <c r="R32" t="s">
        <v>130</v>
      </c>
    </row>
    <row r="33" spans="1:18" x14ac:dyDescent="0.2">
      <c r="A33">
        <v>111</v>
      </c>
      <c r="B33">
        <v>66</v>
      </c>
      <c r="C33">
        <v>66</v>
      </c>
      <c r="D33">
        <v>66</v>
      </c>
      <c r="E33">
        <v>10</v>
      </c>
      <c r="F33">
        <v>10</v>
      </c>
      <c r="G33">
        <v>10</v>
      </c>
      <c r="H33">
        <v>66</v>
      </c>
      <c r="I33">
        <v>10</v>
      </c>
      <c r="J33">
        <v>44</v>
      </c>
      <c r="K33">
        <v>44</v>
      </c>
      <c r="L33">
        <v>44</v>
      </c>
      <c r="M33">
        <v>40</v>
      </c>
      <c r="N33">
        <v>40</v>
      </c>
      <c r="O33">
        <v>40</v>
      </c>
      <c r="P33">
        <v>44</v>
      </c>
      <c r="Q33">
        <v>40</v>
      </c>
      <c r="R33" t="s">
        <v>131</v>
      </c>
    </row>
    <row r="34" spans="1:18" x14ac:dyDescent="0.2">
      <c r="A34">
        <v>111</v>
      </c>
      <c r="B34">
        <v>76</v>
      </c>
      <c r="C34">
        <v>76</v>
      </c>
      <c r="D34">
        <v>76</v>
      </c>
      <c r="E34">
        <v>76</v>
      </c>
      <c r="F34">
        <v>76</v>
      </c>
      <c r="G34">
        <v>76</v>
      </c>
      <c r="H34">
        <v>76</v>
      </c>
      <c r="I34">
        <v>76</v>
      </c>
      <c r="J34">
        <v>84</v>
      </c>
      <c r="K34">
        <v>84</v>
      </c>
      <c r="L34">
        <v>84</v>
      </c>
      <c r="M34">
        <v>84</v>
      </c>
      <c r="N34">
        <v>84</v>
      </c>
      <c r="O34">
        <v>84</v>
      </c>
      <c r="P34">
        <v>84</v>
      </c>
      <c r="Q34">
        <v>84</v>
      </c>
      <c r="R34" t="s">
        <v>132</v>
      </c>
    </row>
    <row r="35" spans="1:18" x14ac:dyDescent="0.2">
      <c r="A35">
        <v>112</v>
      </c>
      <c r="B35">
        <v>34</v>
      </c>
      <c r="C35">
        <v>14</v>
      </c>
      <c r="D35">
        <v>14</v>
      </c>
      <c r="E35">
        <v>6</v>
      </c>
      <c r="F35">
        <v>10</v>
      </c>
      <c r="G35">
        <v>6</v>
      </c>
      <c r="H35">
        <v>34</v>
      </c>
      <c r="I35">
        <v>10</v>
      </c>
      <c r="J35">
        <v>44</v>
      </c>
      <c r="K35">
        <v>18</v>
      </c>
      <c r="L35">
        <v>18</v>
      </c>
      <c r="M35">
        <v>12</v>
      </c>
      <c r="N35">
        <v>22</v>
      </c>
      <c r="O35">
        <v>12</v>
      </c>
      <c r="P35">
        <v>44</v>
      </c>
      <c r="Q35">
        <v>22</v>
      </c>
      <c r="R35" t="s">
        <v>130</v>
      </c>
    </row>
    <row r="36" spans="1:18" x14ac:dyDescent="0.2">
      <c r="A36">
        <v>112</v>
      </c>
      <c r="B36">
        <v>48</v>
      </c>
      <c r="C36">
        <v>48</v>
      </c>
      <c r="D36">
        <v>48</v>
      </c>
      <c r="E36">
        <v>16</v>
      </c>
      <c r="F36">
        <v>16</v>
      </c>
      <c r="G36">
        <v>16</v>
      </c>
      <c r="H36">
        <v>48</v>
      </c>
      <c r="I36">
        <v>16</v>
      </c>
      <c r="J36">
        <v>62</v>
      </c>
      <c r="K36">
        <v>62</v>
      </c>
      <c r="L36">
        <v>62</v>
      </c>
      <c r="M36">
        <v>34</v>
      </c>
      <c r="N36">
        <v>34</v>
      </c>
      <c r="O36">
        <v>34</v>
      </c>
      <c r="P36">
        <v>62</v>
      </c>
      <c r="Q36">
        <v>34</v>
      </c>
      <c r="R36" t="s">
        <v>131</v>
      </c>
    </row>
    <row r="37" spans="1:18" x14ac:dyDescent="0.2">
      <c r="A37">
        <v>112</v>
      </c>
      <c r="B37">
        <v>64</v>
      </c>
      <c r="C37">
        <v>64</v>
      </c>
      <c r="D37">
        <v>64</v>
      </c>
      <c r="E37">
        <v>64</v>
      </c>
      <c r="F37">
        <v>64</v>
      </c>
      <c r="G37">
        <v>64</v>
      </c>
      <c r="H37">
        <v>64</v>
      </c>
      <c r="I37">
        <v>64</v>
      </c>
      <c r="J37">
        <v>96</v>
      </c>
      <c r="K37">
        <v>96</v>
      </c>
      <c r="L37">
        <v>96</v>
      </c>
      <c r="M37">
        <v>96</v>
      </c>
      <c r="N37">
        <v>96</v>
      </c>
      <c r="O37">
        <v>96</v>
      </c>
      <c r="P37">
        <v>96</v>
      </c>
      <c r="Q37">
        <v>96</v>
      </c>
      <c r="R37" t="s">
        <v>132</v>
      </c>
    </row>
    <row r="38" spans="1:18" x14ac:dyDescent="0.2">
      <c r="A38">
        <v>113</v>
      </c>
      <c r="B38">
        <v>22</v>
      </c>
      <c r="C38">
        <v>48</v>
      </c>
      <c r="D38">
        <v>48</v>
      </c>
      <c r="E38">
        <v>0</v>
      </c>
      <c r="F38">
        <v>2</v>
      </c>
      <c r="G38">
        <v>0</v>
      </c>
      <c r="H38">
        <v>22</v>
      </c>
      <c r="I38">
        <v>2</v>
      </c>
      <c r="J38">
        <v>8</v>
      </c>
      <c r="K38">
        <v>0</v>
      </c>
      <c r="L38">
        <v>0</v>
      </c>
      <c r="M38">
        <v>0</v>
      </c>
      <c r="N38">
        <v>80</v>
      </c>
      <c r="O38">
        <v>0</v>
      </c>
      <c r="P38">
        <v>8</v>
      </c>
      <c r="Q38">
        <v>80</v>
      </c>
      <c r="R38" t="s">
        <v>130</v>
      </c>
    </row>
    <row r="39" spans="1:18" x14ac:dyDescent="0.2">
      <c r="A39">
        <v>113</v>
      </c>
      <c r="B39">
        <v>70</v>
      </c>
      <c r="C39">
        <v>70</v>
      </c>
      <c r="D39">
        <v>70</v>
      </c>
      <c r="E39">
        <v>2</v>
      </c>
      <c r="F39">
        <v>2</v>
      </c>
      <c r="G39">
        <v>2</v>
      </c>
      <c r="H39">
        <v>70</v>
      </c>
      <c r="I39">
        <v>2</v>
      </c>
      <c r="J39">
        <v>8</v>
      </c>
      <c r="K39">
        <v>8</v>
      </c>
      <c r="L39">
        <v>8</v>
      </c>
      <c r="M39">
        <v>80</v>
      </c>
      <c r="N39">
        <v>80</v>
      </c>
      <c r="O39">
        <v>80</v>
      </c>
      <c r="P39">
        <v>8</v>
      </c>
      <c r="Q39">
        <v>80</v>
      </c>
      <c r="R39" t="s">
        <v>131</v>
      </c>
    </row>
    <row r="40" spans="1:18" x14ac:dyDescent="0.2">
      <c r="A40">
        <v>113</v>
      </c>
      <c r="B40">
        <v>72</v>
      </c>
      <c r="C40">
        <v>72</v>
      </c>
      <c r="D40">
        <v>72</v>
      </c>
      <c r="E40">
        <v>72</v>
      </c>
      <c r="F40">
        <v>72</v>
      </c>
      <c r="G40">
        <v>72</v>
      </c>
      <c r="H40">
        <v>72</v>
      </c>
      <c r="I40">
        <v>72</v>
      </c>
      <c r="J40">
        <v>88</v>
      </c>
      <c r="K40">
        <v>88</v>
      </c>
      <c r="L40">
        <v>88</v>
      </c>
      <c r="M40">
        <v>88</v>
      </c>
      <c r="N40">
        <v>88</v>
      </c>
      <c r="O40">
        <v>88</v>
      </c>
      <c r="P40">
        <v>88</v>
      </c>
      <c r="Q40">
        <v>88</v>
      </c>
      <c r="R40" t="s">
        <v>132</v>
      </c>
    </row>
    <row r="41" spans="1:18" x14ac:dyDescent="0.2">
      <c r="A41">
        <v>114</v>
      </c>
      <c r="B41">
        <v>16</v>
      </c>
      <c r="C41">
        <v>42</v>
      </c>
      <c r="D41">
        <v>42</v>
      </c>
      <c r="E41">
        <v>8</v>
      </c>
      <c r="F41">
        <v>10</v>
      </c>
      <c r="G41">
        <v>8</v>
      </c>
      <c r="H41">
        <v>16</v>
      </c>
      <c r="I41">
        <v>10</v>
      </c>
      <c r="J41">
        <v>26</v>
      </c>
      <c r="K41">
        <v>4</v>
      </c>
      <c r="L41">
        <v>4</v>
      </c>
      <c r="M41">
        <v>8</v>
      </c>
      <c r="N41">
        <v>46</v>
      </c>
      <c r="O41">
        <v>8</v>
      </c>
      <c r="P41">
        <v>26</v>
      </c>
      <c r="Q41">
        <v>46</v>
      </c>
      <c r="R41" t="s">
        <v>130</v>
      </c>
    </row>
    <row r="42" spans="1:18" x14ac:dyDescent="0.2">
      <c r="A42">
        <v>114</v>
      </c>
      <c r="B42">
        <v>58</v>
      </c>
      <c r="C42">
        <v>58</v>
      </c>
      <c r="D42">
        <v>58</v>
      </c>
      <c r="E42">
        <v>18</v>
      </c>
      <c r="F42">
        <v>18</v>
      </c>
      <c r="G42">
        <v>18</v>
      </c>
      <c r="H42">
        <v>58</v>
      </c>
      <c r="I42">
        <v>18</v>
      </c>
      <c r="J42">
        <v>30</v>
      </c>
      <c r="K42">
        <v>30</v>
      </c>
      <c r="L42">
        <v>30</v>
      </c>
      <c r="M42">
        <v>54</v>
      </c>
      <c r="N42">
        <v>54</v>
      </c>
      <c r="O42">
        <v>54</v>
      </c>
      <c r="P42">
        <v>30</v>
      </c>
      <c r="Q42">
        <v>54</v>
      </c>
      <c r="R42" t="s">
        <v>131</v>
      </c>
    </row>
    <row r="43" spans="1:18" x14ac:dyDescent="0.2">
      <c r="A43">
        <v>114</v>
      </c>
      <c r="B43">
        <v>76</v>
      </c>
      <c r="C43">
        <v>76</v>
      </c>
      <c r="D43">
        <v>76</v>
      </c>
      <c r="E43">
        <v>76</v>
      </c>
      <c r="F43">
        <v>76</v>
      </c>
      <c r="G43">
        <v>76</v>
      </c>
      <c r="H43">
        <v>76</v>
      </c>
      <c r="I43">
        <v>76</v>
      </c>
      <c r="J43">
        <v>84</v>
      </c>
      <c r="K43">
        <v>84</v>
      </c>
      <c r="L43">
        <v>84</v>
      </c>
      <c r="M43">
        <v>84</v>
      </c>
      <c r="N43">
        <v>84</v>
      </c>
      <c r="O43">
        <v>84</v>
      </c>
      <c r="P43">
        <v>84</v>
      </c>
      <c r="Q43">
        <v>84</v>
      </c>
      <c r="R43" t="s">
        <v>132</v>
      </c>
    </row>
    <row r="44" spans="1:18" x14ac:dyDescent="0.2">
      <c r="A44">
        <v>115</v>
      </c>
      <c r="B44">
        <v>34</v>
      </c>
      <c r="C44">
        <v>32</v>
      </c>
      <c r="D44">
        <v>32</v>
      </c>
      <c r="E44">
        <v>0</v>
      </c>
      <c r="F44">
        <v>4</v>
      </c>
      <c r="G44">
        <v>0</v>
      </c>
      <c r="H44">
        <v>34</v>
      </c>
      <c r="I44">
        <v>4</v>
      </c>
      <c r="J44">
        <v>54</v>
      </c>
      <c r="K44">
        <v>6</v>
      </c>
      <c r="L44">
        <v>6</v>
      </c>
      <c r="M44">
        <v>2</v>
      </c>
      <c r="N44">
        <v>28</v>
      </c>
      <c r="O44">
        <v>2</v>
      </c>
      <c r="P44">
        <v>54</v>
      </c>
      <c r="Q44">
        <v>28</v>
      </c>
      <c r="R44" t="s">
        <v>130</v>
      </c>
    </row>
    <row r="45" spans="1:18" x14ac:dyDescent="0.2">
      <c r="A45">
        <v>115</v>
      </c>
      <c r="B45">
        <v>66</v>
      </c>
      <c r="C45">
        <v>66</v>
      </c>
      <c r="D45">
        <v>66</v>
      </c>
      <c r="E45">
        <v>4</v>
      </c>
      <c r="F45">
        <v>4</v>
      </c>
      <c r="G45">
        <v>4</v>
      </c>
      <c r="H45">
        <v>66</v>
      </c>
      <c r="I45">
        <v>4</v>
      </c>
      <c r="J45">
        <v>60</v>
      </c>
      <c r="K45">
        <v>60</v>
      </c>
      <c r="L45">
        <v>60</v>
      </c>
      <c r="M45">
        <v>30</v>
      </c>
      <c r="N45">
        <v>30</v>
      </c>
      <c r="O45">
        <v>30</v>
      </c>
      <c r="P45">
        <v>60</v>
      </c>
      <c r="Q45">
        <v>30</v>
      </c>
      <c r="R45" t="s">
        <v>131</v>
      </c>
    </row>
    <row r="46" spans="1:18" x14ac:dyDescent="0.2">
      <c r="A46">
        <v>115</v>
      </c>
      <c r="B46">
        <v>70</v>
      </c>
      <c r="C46">
        <v>70</v>
      </c>
      <c r="D46">
        <v>70</v>
      </c>
      <c r="E46">
        <v>70</v>
      </c>
      <c r="F46">
        <v>70</v>
      </c>
      <c r="G46">
        <v>70</v>
      </c>
      <c r="H46">
        <v>70</v>
      </c>
      <c r="I46">
        <v>70</v>
      </c>
      <c r="J46">
        <v>90</v>
      </c>
      <c r="K46">
        <v>90</v>
      </c>
      <c r="L46">
        <v>90</v>
      </c>
      <c r="M46">
        <v>90</v>
      </c>
      <c r="N46">
        <v>90</v>
      </c>
      <c r="O46">
        <v>90</v>
      </c>
      <c r="P46">
        <v>90</v>
      </c>
      <c r="Q46">
        <v>90</v>
      </c>
      <c r="R46" t="s">
        <v>132</v>
      </c>
    </row>
    <row r="47" spans="1:18" x14ac:dyDescent="0.2">
      <c r="A47">
        <v>116</v>
      </c>
      <c r="B47">
        <v>28</v>
      </c>
      <c r="C47">
        <v>34</v>
      </c>
      <c r="D47">
        <v>34</v>
      </c>
      <c r="E47">
        <v>6</v>
      </c>
      <c r="F47">
        <v>14</v>
      </c>
      <c r="G47">
        <v>6</v>
      </c>
      <c r="H47">
        <v>28</v>
      </c>
      <c r="I47">
        <v>14</v>
      </c>
      <c r="J47">
        <v>14</v>
      </c>
      <c r="K47">
        <v>18</v>
      </c>
      <c r="L47">
        <v>18</v>
      </c>
      <c r="M47">
        <v>10</v>
      </c>
      <c r="N47">
        <v>36</v>
      </c>
      <c r="O47">
        <v>10</v>
      </c>
      <c r="P47">
        <v>14</v>
      </c>
      <c r="Q47">
        <v>36</v>
      </c>
      <c r="R47" t="s">
        <v>130</v>
      </c>
    </row>
    <row r="48" spans="1:18" x14ac:dyDescent="0.2">
      <c r="A48">
        <v>116</v>
      </c>
      <c r="B48">
        <v>62</v>
      </c>
      <c r="C48">
        <v>62</v>
      </c>
      <c r="D48">
        <v>62</v>
      </c>
      <c r="E48">
        <v>20</v>
      </c>
      <c r="F48">
        <v>20</v>
      </c>
      <c r="G48">
        <v>20</v>
      </c>
      <c r="H48">
        <v>62</v>
      </c>
      <c r="I48">
        <v>20</v>
      </c>
      <c r="J48">
        <v>32</v>
      </c>
      <c r="K48">
        <v>32</v>
      </c>
      <c r="L48">
        <v>32</v>
      </c>
      <c r="M48">
        <v>46</v>
      </c>
      <c r="N48">
        <v>46</v>
      </c>
      <c r="O48">
        <v>46</v>
      </c>
      <c r="P48">
        <v>32</v>
      </c>
      <c r="Q48">
        <v>46</v>
      </c>
      <c r="R48" t="s">
        <v>131</v>
      </c>
    </row>
    <row r="49" spans="1:45" x14ac:dyDescent="0.2">
      <c r="A49">
        <v>116</v>
      </c>
      <c r="B49">
        <v>82</v>
      </c>
      <c r="C49">
        <v>82</v>
      </c>
      <c r="D49">
        <v>82</v>
      </c>
      <c r="E49">
        <v>82</v>
      </c>
      <c r="F49">
        <v>82</v>
      </c>
      <c r="G49">
        <v>82</v>
      </c>
      <c r="H49">
        <v>82</v>
      </c>
      <c r="I49">
        <v>82</v>
      </c>
      <c r="J49">
        <v>78</v>
      </c>
      <c r="K49">
        <v>78</v>
      </c>
      <c r="L49">
        <v>78</v>
      </c>
      <c r="M49">
        <v>78</v>
      </c>
      <c r="N49">
        <v>78</v>
      </c>
      <c r="O49">
        <v>78</v>
      </c>
      <c r="P49">
        <v>78</v>
      </c>
      <c r="Q49">
        <v>78</v>
      </c>
      <c r="R49" t="s">
        <v>132</v>
      </c>
    </row>
    <row r="50" spans="1:45" x14ac:dyDescent="0.2">
      <c r="A50">
        <v>117</v>
      </c>
      <c r="B50">
        <v>32</v>
      </c>
      <c r="C50">
        <v>18</v>
      </c>
      <c r="D50">
        <v>18</v>
      </c>
      <c r="E50">
        <v>4</v>
      </c>
      <c r="F50">
        <v>16</v>
      </c>
      <c r="G50">
        <v>4</v>
      </c>
      <c r="H50">
        <v>32</v>
      </c>
      <c r="I50">
        <v>16</v>
      </c>
      <c r="J50">
        <v>50</v>
      </c>
      <c r="K50">
        <v>12</v>
      </c>
      <c r="L50">
        <v>12</v>
      </c>
      <c r="M50">
        <v>4</v>
      </c>
      <c r="N50">
        <v>24</v>
      </c>
      <c r="O50">
        <v>4</v>
      </c>
      <c r="P50">
        <v>50</v>
      </c>
      <c r="Q50">
        <v>24</v>
      </c>
      <c r="R50" t="s">
        <v>130</v>
      </c>
    </row>
    <row r="51" spans="1:45" x14ac:dyDescent="0.2">
      <c r="A51">
        <v>117</v>
      </c>
      <c r="B51">
        <v>50</v>
      </c>
      <c r="C51">
        <v>50</v>
      </c>
      <c r="D51">
        <v>50</v>
      </c>
      <c r="E51">
        <v>20</v>
      </c>
      <c r="F51">
        <v>20</v>
      </c>
      <c r="G51">
        <v>20</v>
      </c>
      <c r="H51">
        <v>50</v>
      </c>
      <c r="I51">
        <v>20</v>
      </c>
      <c r="J51">
        <v>62</v>
      </c>
      <c r="K51">
        <v>62</v>
      </c>
      <c r="L51">
        <v>62</v>
      </c>
      <c r="M51">
        <v>28</v>
      </c>
      <c r="N51">
        <v>28</v>
      </c>
      <c r="O51">
        <v>28</v>
      </c>
      <c r="P51">
        <v>62</v>
      </c>
      <c r="Q51">
        <v>28</v>
      </c>
      <c r="R51" t="s">
        <v>131</v>
      </c>
    </row>
    <row r="52" spans="1:45" x14ac:dyDescent="0.2">
      <c r="A52">
        <v>117</v>
      </c>
      <c r="B52">
        <v>70</v>
      </c>
      <c r="C52">
        <v>70</v>
      </c>
      <c r="D52">
        <v>70</v>
      </c>
      <c r="E52">
        <v>70</v>
      </c>
      <c r="F52">
        <v>70</v>
      </c>
      <c r="G52">
        <v>70</v>
      </c>
      <c r="H52">
        <v>70</v>
      </c>
      <c r="I52">
        <v>70</v>
      </c>
      <c r="J52">
        <v>90</v>
      </c>
      <c r="K52">
        <v>90</v>
      </c>
      <c r="L52">
        <v>90</v>
      </c>
      <c r="M52">
        <v>90</v>
      </c>
      <c r="N52">
        <v>90</v>
      </c>
      <c r="O52">
        <v>90</v>
      </c>
      <c r="P52">
        <v>90</v>
      </c>
      <c r="Q52">
        <v>90</v>
      </c>
      <c r="R52" t="s">
        <v>132</v>
      </c>
    </row>
    <row r="53" spans="1:45" x14ac:dyDescent="0.2">
      <c r="A53">
        <v>118</v>
      </c>
      <c r="B53">
        <v>36</v>
      </c>
      <c r="C53">
        <v>18</v>
      </c>
      <c r="D53">
        <v>18</v>
      </c>
      <c r="E53">
        <v>0</v>
      </c>
      <c r="F53">
        <v>2</v>
      </c>
      <c r="G53">
        <v>0</v>
      </c>
      <c r="H53">
        <v>36</v>
      </c>
      <c r="I53">
        <v>2</v>
      </c>
      <c r="J53">
        <v>64</v>
      </c>
      <c r="K53">
        <v>12</v>
      </c>
      <c r="L53">
        <v>12</v>
      </c>
      <c r="M53">
        <v>4</v>
      </c>
      <c r="N53">
        <v>24</v>
      </c>
      <c r="O53">
        <v>4</v>
      </c>
      <c r="P53">
        <v>64</v>
      </c>
      <c r="Q53">
        <v>24</v>
      </c>
      <c r="R53" t="s">
        <v>130</v>
      </c>
    </row>
    <row r="54" spans="1:45" x14ac:dyDescent="0.2">
      <c r="A54">
        <v>118</v>
      </c>
      <c r="B54">
        <v>54</v>
      </c>
      <c r="C54">
        <v>54</v>
      </c>
      <c r="D54">
        <v>54</v>
      </c>
      <c r="E54">
        <v>2</v>
      </c>
      <c r="F54">
        <v>2</v>
      </c>
      <c r="G54">
        <v>2</v>
      </c>
      <c r="H54">
        <v>54</v>
      </c>
      <c r="I54">
        <v>2</v>
      </c>
      <c r="J54">
        <v>76</v>
      </c>
      <c r="K54">
        <v>76</v>
      </c>
      <c r="L54">
        <v>76</v>
      </c>
      <c r="M54">
        <v>28</v>
      </c>
      <c r="N54">
        <v>28</v>
      </c>
      <c r="O54">
        <v>28</v>
      </c>
      <c r="P54">
        <v>76</v>
      </c>
      <c r="Q54">
        <v>28</v>
      </c>
      <c r="R54" t="s">
        <v>131</v>
      </c>
    </row>
    <row r="55" spans="1:45" x14ac:dyDescent="0.2">
      <c r="A55">
        <v>118</v>
      </c>
      <c r="B55">
        <v>56</v>
      </c>
      <c r="C55">
        <v>56</v>
      </c>
      <c r="D55">
        <v>56</v>
      </c>
      <c r="E55">
        <v>56</v>
      </c>
      <c r="F55">
        <v>56</v>
      </c>
      <c r="G55">
        <v>56</v>
      </c>
      <c r="H55">
        <v>56</v>
      </c>
      <c r="I55">
        <v>56</v>
      </c>
      <c r="J55">
        <v>104</v>
      </c>
      <c r="K55">
        <v>104</v>
      </c>
      <c r="L55">
        <v>104</v>
      </c>
      <c r="M55">
        <v>104</v>
      </c>
      <c r="N55">
        <v>104</v>
      </c>
      <c r="O55">
        <v>104</v>
      </c>
      <c r="P55">
        <v>104</v>
      </c>
      <c r="Q55">
        <v>104</v>
      </c>
      <c r="R55" t="s">
        <v>132</v>
      </c>
    </row>
    <row r="56" spans="1:45" x14ac:dyDescent="0.2">
      <c r="A56">
        <v>119</v>
      </c>
      <c r="B56">
        <v>32</v>
      </c>
      <c r="C56">
        <v>28</v>
      </c>
      <c r="D56">
        <v>28</v>
      </c>
      <c r="E56">
        <v>0</v>
      </c>
      <c r="F56">
        <v>10</v>
      </c>
      <c r="G56">
        <v>0</v>
      </c>
      <c r="H56">
        <v>32</v>
      </c>
      <c r="I56">
        <v>10</v>
      </c>
      <c r="J56">
        <v>42</v>
      </c>
      <c r="K56">
        <v>8</v>
      </c>
      <c r="L56">
        <v>8</v>
      </c>
      <c r="M56">
        <v>6</v>
      </c>
      <c r="N56">
        <v>34</v>
      </c>
      <c r="O56">
        <v>6</v>
      </c>
      <c r="P56">
        <v>42</v>
      </c>
      <c r="Q56">
        <v>34</v>
      </c>
      <c r="R56" t="s">
        <v>130</v>
      </c>
    </row>
    <row r="57" spans="1:45" x14ac:dyDescent="0.2">
      <c r="A57">
        <v>119</v>
      </c>
      <c r="B57">
        <v>60</v>
      </c>
      <c r="C57">
        <v>60</v>
      </c>
      <c r="D57">
        <v>60</v>
      </c>
      <c r="E57">
        <v>10</v>
      </c>
      <c r="F57">
        <v>10</v>
      </c>
      <c r="G57">
        <v>10</v>
      </c>
      <c r="H57">
        <v>60</v>
      </c>
      <c r="I57">
        <v>10</v>
      </c>
      <c r="J57">
        <v>50</v>
      </c>
      <c r="K57">
        <v>50</v>
      </c>
      <c r="L57">
        <v>50</v>
      </c>
      <c r="M57">
        <v>40</v>
      </c>
      <c r="N57">
        <v>40</v>
      </c>
      <c r="O57">
        <v>40</v>
      </c>
      <c r="P57">
        <v>50</v>
      </c>
      <c r="Q57">
        <v>40</v>
      </c>
      <c r="R57" t="s">
        <v>131</v>
      </c>
    </row>
    <row r="58" spans="1:45" x14ac:dyDescent="0.2">
      <c r="A58">
        <v>119</v>
      </c>
      <c r="B58">
        <v>70</v>
      </c>
      <c r="C58">
        <v>70</v>
      </c>
      <c r="D58">
        <v>70</v>
      </c>
      <c r="E58">
        <v>70</v>
      </c>
      <c r="F58">
        <v>70</v>
      </c>
      <c r="G58">
        <v>70</v>
      </c>
      <c r="H58">
        <v>70</v>
      </c>
      <c r="I58">
        <v>70</v>
      </c>
      <c r="J58">
        <v>90</v>
      </c>
      <c r="K58">
        <v>90</v>
      </c>
      <c r="L58">
        <v>90</v>
      </c>
      <c r="M58">
        <v>90</v>
      </c>
      <c r="N58">
        <v>90</v>
      </c>
      <c r="O58">
        <v>90</v>
      </c>
      <c r="P58">
        <v>90</v>
      </c>
      <c r="Q58">
        <v>90</v>
      </c>
      <c r="R58" t="s">
        <v>132</v>
      </c>
    </row>
    <row r="59" spans="1:45" x14ac:dyDescent="0.2">
      <c r="A59">
        <v>120</v>
      </c>
      <c r="B59">
        <v>24</v>
      </c>
      <c r="C59">
        <v>46</v>
      </c>
      <c r="D59">
        <v>46</v>
      </c>
      <c r="E59">
        <v>2</v>
      </c>
      <c r="F59">
        <v>2</v>
      </c>
      <c r="G59">
        <v>2</v>
      </c>
      <c r="H59">
        <v>24</v>
      </c>
      <c r="I59">
        <v>2</v>
      </c>
      <c r="J59">
        <v>36</v>
      </c>
      <c r="K59">
        <v>6</v>
      </c>
      <c r="L59">
        <v>6</v>
      </c>
      <c r="M59">
        <v>6</v>
      </c>
      <c r="N59">
        <v>38</v>
      </c>
      <c r="O59">
        <v>6</v>
      </c>
      <c r="P59">
        <v>36</v>
      </c>
      <c r="Q59">
        <v>38</v>
      </c>
      <c r="R59" t="s">
        <v>130</v>
      </c>
    </row>
    <row r="60" spans="1:45" x14ac:dyDescent="0.2">
      <c r="A60">
        <v>120</v>
      </c>
      <c r="B60">
        <v>70</v>
      </c>
      <c r="C60">
        <v>70</v>
      </c>
      <c r="D60">
        <v>70</v>
      </c>
      <c r="E60">
        <v>4</v>
      </c>
      <c r="F60">
        <v>4</v>
      </c>
      <c r="G60">
        <v>4</v>
      </c>
      <c r="H60">
        <v>70</v>
      </c>
      <c r="I60">
        <v>4</v>
      </c>
      <c r="J60">
        <v>42</v>
      </c>
      <c r="K60">
        <v>42</v>
      </c>
      <c r="L60">
        <v>42</v>
      </c>
      <c r="M60">
        <v>44</v>
      </c>
      <c r="N60">
        <v>44</v>
      </c>
      <c r="O60">
        <v>44</v>
      </c>
      <c r="P60">
        <v>42</v>
      </c>
      <c r="Q60">
        <v>44</v>
      </c>
      <c r="R60" t="s">
        <v>131</v>
      </c>
      <c r="AK60" t="s">
        <v>351</v>
      </c>
    </row>
    <row r="61" spans="1:45" x14ac:dyDescent="0.2">
      <c r="A61">
        <v>120</v>
      </c>
      <c r="B61">
        <v>74</v>
      </c>
      <c r="C61">
        <v>74</v>
      </c>
      <c r="D61">
        <v>74</v>
      </c>
      <c r="E61">
        <v>74</v>
      </c>
      <c r="F61">
        <v>74</v>
      </c>
      <c r="G61">
        <v>74</v>
      </c>
      <c r="H61">
        <v>74</v>
      </c>
      <c r="I61">
        <v>74</v>
      </c>
      <c r="J61">
        <v>86</v>
      </c>
      <c r="K61">
        <v>86</v>
      </c>
      <c r="L61">
        <v>86</v>
      </c>
      <c r="M61">
        <v>86</v>
      </c>
      <c r="N61">
        <v>86</v>
      </c>
      <c r="O61">
        <v>86</v>
      </c>
      <c r="P61">
        <v>86</v>
      </c>
      <c r="Q61">
        <v>86</v>
      </c>
      <c r="R61" t="s">
        <v>132</v>
      </c>
    </row>
    <row r="62" spans="1:45" x14ac:dyDescent="0.2">
      <c r="A62">
        <v>121</v>
      </c>
      <c r="B62">
        <v>16</v>
      </c>
      <c r="C62">
        <v>46</v>
      </c>
      <c r="D62">
        <v>46</v>
      </c>
      <c r="E62">
        <v>8</v>
      </c>
      <c r="F62">
        <v>6</v>
      </c>
      <c r="G62">
        <v>8</v>
      </c>
      <c r="H62">
        <v>16</v>
      </c>
      <c r="I62">
        <v>6</v>
      </c>
      <c r="J62">
        <v>26</v>
      </c>
      <c r="K62">
        <v>10</v>
      </c>
      <c r="L62">
        <v>10</v>
      </c>
      <c r="M62">
        <v>4</v>
      </c>
      <c r="N62">
        <v>44</v>
      </c>
      <c r="O62">
        <v>4</v>
      </c>
      <c r="P62">
        <v>26</v>
      </c>
      <c r="Q62">
        <v>44</v>
      </c>
      <c r="R62" t="s">
        <v>130</v>
      </c>
      <c r="AI62" t="s">
        <v>0</v>
      </c>
      <c r="AJ62" s="23" t="s">
        <v>336</v>
      </c>
      <c r="AK62" s="23" t="s">
        <v>337</v>
      </c>
      <c r="AL62" s="23" t="s">
        <v>338</v>
      </c>
      <c r="AM62" s="23" t="s">
        <v>339</v>
      </c>
      <c r="AN62" s="28" t="s">
        <v>340</v>
      </c>
      <c r="AO62" s="28" t="s">
        <v>341</v>
      </c>
      <c r="AP62" s="28" t="s">
        <v>342</v>
      </c>
      <c r="AQ62" s="28" t="s">
        <v>343</v>
      </c>
      <c r="AR62" s="22" t="s">
        <v>344</v>
      </c>
      <c r="AS62" s="22" t="s">
        <v>345</v>
      </c>
    </row>
    <row r="63" spans="1:45" x14ac:dyDescent="0.2">
      <c r="A63">
        <v>121</v>
      </c>
      <c r="B63">
        <v>62</v>
      </c>
      <c r="C63">
        <v>62</v>
      </c>
      <c r="D63">
        <v>62</v>
      </c>
      <c r="E63">
        <v>14</v>
      </c>
      <c r="F63">
        <v>14</v>
      </c>
      <c r="G63">
        <v>14</v>
      </c>
      <c r="H63">
        <v>62</v>
      </c>
      <c r="I63">
        <v>14</v>
      </c>
      <c r="J63">
        <v>36</v>
      </c>
      <c r="K63">
        <v>36</v>
      </c>
      <c r="L63">
        <v>36</v>
      </c>
      <c r="M63">
        <v>48</v>
      </c>
      <c r="N63">
        <v>48</v>
      </c>
      <c r="O63">
        <v>48</v>
      </c>
      <c r="P63">
        <v>36</v>
      </c>
      <c r="Q63">
        <v>48</v>
      </c>
      <c r="R63" t="s">
        <v>131</v>
      </c>
      <c r="AH63" s="25"/>
      <c r="AI63" s="26">
        <v>101</v>
      </c>
      <c r="AJ63" s="26">
        <v>66</v>
      </c>
      <c r="AK63" s="26">
        <v>4</v>
      </c>
      <c r="AL63" s="27">
        <v>0</v>
      </c>
      <c r="AM63" s="27">
        <v>48</v>
      </c>
      <c r="AN63" s="24">
        <f t="shared" ref="AN63:AN94" si="0">AJ63/SUM(AJ63:AM63)</f>
        <v>0.55932203389830504</v>
      </c>
      <c r="AO63" s="24">
        <f t="shared" ref="AO63:AO94" si="1">AK63/SUM(AJ63:AM63)</f>
        <v>3.3898305084745763E-2</v>
      </c>
      <c r="AP63" s="24">
        <f t="shared" ref="AP63:AP94" si="2">AL63/SUM(AL63:AO63)</f>
        <v>0</v>
      </c>
      <c r="AQ63" s="24">
        <f t="shared" ref="AQ63:AQ94" si="3">AM63/SUM(AJ63:AM63)</f>
        <v>0.40677966101694918</v>
      </c>
      <c r="AR63" s="24">
        <f>SUM(Table6[[#This Row],[Sum of COUNT HCR]:[Sum of COUNT HFA ]])/SUM(Table6[[#This Row],[Sum of COUNT HCR]:[Sum of COUNT MCR]])</f>
        <v>0.59322033898305082</v>
      </c>
      <c r="AS63" s="24">
        <f>SUM(Table6[[#This Row],[Sum of COUNT MFA]:[Sum of COUNT MCR]])/SUM(Table6[[#This Row],[Sum of COUNT HCR]:[Sum of COUNT MCR]])</f>
        <v>0.40677966101694918</v>
      </c>
    </row>
    <row r="64" spans="1:45" x14ac:dyDescent="0.2">
      <c r="A64">
        <v>121</v>
      </c>
      <c r="B64">
        <v>76</v>
      </c>
      <c r="C64">
        <v>76</v>
      </c>
      <c r="D64">
        <v>76</v>
      </c>
      <c r="E64">
        <v>76</v>
      </c>
      <c r="F64">
        <v>76</v>
      </c>
      <c r="G64">
        <v>76</v>
      </c>
      <c r="H64">
        <v>76</v>
      </c>
      <c r="I64">
        <v>76</v>
      </c>
      <c r="J64">
        <v>84</v>
      </c>
      <c r="K64">
        <v>84</v>
      </c>
      <c r="L64">
        <v>84</v>
      </c>
      <c r="M64">
        <v>84</v>
      </c>
      <c r="N64">
        <v>84</v>
      </c>
      <c r="O64">
        <v>84</v>
      </c>
      <c r="P64">
        <v>84</v>
      </c>
      <c r="Q64">
        <v>84</v>
      </c>
      <c r="R64" t="s">
        <v>132</v>
      </c>
      <c r="AH64" s="25"/>
      <c r="AI64" s="26">
        <v>102</v>
      </c>
      <c r="AJ64" s="26">
        <v>62</v>
      </c>
      <c r="AK64" s="26">
        <v>8</v>
      </c>
      <c r="AL64" s="27">
        <v>10</v>
      </c>
      <c r="AM64" s="27">
        <v>42</v>
      </c>
      <c r="AN64" s="24">
        <f t="shared" si="0"/>
        <v>0.50819672131147542</v>
      </c>
      <c r="AO64" s="24">
        <f t="shared" si="1"/>
        <v>6.5573770491803282E-2</v>
      </c>
      <c r="AP64" s="24">
        <f t="shared" si="2"/>
        <v>0.19020891799189274</v>
      </c>
      <c r="AQ64" s="24">
        <f t="shared" si="3"/>
        <v>0.34426229508196721</v>
      </c>
      <c r="AR64" s="24">
        <f>SUM(Table6[[#This Row],[Sum of COUNT HCR]:[Sum of COUNT HFA ]])/SUM(Table6[[#This Row],[Sum of COUNT HCR]:[Sum of COUNT MCR]])</f>
        <v>0.57377049180327866</v>
      </c>
      <c r="AS64" s="24">
        <f>SUM(Table6[[#This Row],[Sum of COUNT MFA]:[Sum of COUNT MCR]])/SUM(Table6[[#This Row],[Sum of COUNT HCR]:[Sum of COUNT MCR]])</f>
        <v>0.42622950819672129</v>
      </c>
    </row>
    <row r="65" spans="1:45" x14ac:dyDescent="0.2">
      <c r="A65">
        <v>122</v>
      </c>
      <c r="B65">
        <v>46</v>
      </c>
      <c r="C65">
        <v>16</v>
      </c>
      <c r="D65">
        <v>16</v>
      </c>
      <c r="E65">
        <v>8</v>
      </c>
      <c r="F65">
        <v>2</v>
      </c>
      <c r="G65">
        <v>8</v>
      </c>
      <c r="H65">
        <v>46</v>
      </c>
      <c r="I65">
        <v>2</v>
      </c>
      <c r="J65">
        <v>40</v>
      </c>
      <c r="K65">
        <v>6</v>
      </c>
      <c r="L65">
        <v>6</v>
      </c>
      <c r="M65">
        <v>4</v>
      </c>
      <c r="N65">
        <v>38</v>
      </c>
      <c r="O65">
        <v>4</v>
      </c>
      <c r="P65">
        <v>40</v>
      </c>
      <c r="Q65">
        <v>38</v>
      </c>
      <c r="R65" t="s">
        <v>130</v>
      </c>
      <c r="AH65" s="25"/>
      <c r="AI65" s="26">
        <v>103</v>
      </c>
      <c r="AJ65" s="26">
        <v>32</v>
      </c>
      <c r="AK65" s="26">
        <v>8</v>
      </c>
      <c r="AL65" s="27">
        <v>0</v>
      </c>
      <c r="AM65" s="27">
        <v>54</v>
      </c>
      <c r="AN65" s="24">
        <f t="shared" si="0"/>
        <v>0.34042553191489361</v>
      </c>
      <c r="AO65" s="24">
        <f t="shared" si="1"/>
        <v>8.5106382978723402E-2</v>
      </c>
      <c r="AP65" s="24">
        <f t="shared" si="2"/>
        <v>0</v>
      </c>
      <c r="AQ65" s="24">
        <f t="shared" si="3"/>
        <v>0.57446808510638303</v>
      </c>
      <c r="AR65" s="24">
        <f>SUM(Table6[[#This Row],[Sum of COUNT HCR]:[Sum of COUNT HFA ]])/SUM(Table6[[#This Row],[Sum of COUNT HCR]:[Sum of COUNT MCR]])</f>
        <v>0.42553191489361702</v>
      </c>
      <c r="AS65" s="24">
        <f>SUM(Table6[[#This Row],[Sum of COUNT MFA]:[Sum of COUNT MCR]])/SUM(Table6[[#This Row],[Sum of COUNT HCR]:[Sum of COUNT MCR]])</f>
        <v>0.57446808510638303</v>
      </c>
    </row>
    <row r="66" spans="1:45" x14ac:dyDescent="0.2">
      <c r="A66">
        <v>122</v>
      </c>
      <c r="B66">
        <v>62</v>
      </c>
      <c r="C66">
        <v>62</v>
      </c>
      <c r="D66">
        <v>62</v>
      </c>
      <c r="E66">
        <v>10</v>
      </c>
      <c r="F66">
        <v>10</v>
      </c>
      <c r="G66">
        <v>10</v>
      </c>
      <c r="H66">
        <v>62</v>
      </c>
      <c r="I66">
        <v>10</v>
      </c>
      <c r="J66">
        <v>46</v>
      </c>
      <c r="K66">
        <v>46</v>
      </c>
      <c r="L66">
        <v>46</v>
      </c>
      <c r="M66">
        <v>42</v>
      </c>
      <c r="N66">
        <v>42</v>
      </c>
      <c r="O66">
        <v>42</v>
      </c>
      <c r="P66">
        <v>46</v>
      </c>
      <c r="Q66">
        <v>42</v>
      </c>
      <c r="R66" t="s">
        <v>131</v>
      </c>
      <c r="AH66" s="25"/>
      <c r="AI66" s="26">
        <v>104</v>
      </c>
      <c r="AJ66" s="26">
        <v>22</v>
      </c>
      <c r="AK66" s="26">
        <v>10</v>
      </c>
      <c r="AL66" s="27">
        <v>4</v>
      </c>
      <c r="AM66" s="27">
        <v>44</v>
      </c>
      <c r="AN66" s="24">
        <f t="shared" si="0"/>
        <v>0.27500000000000002</v>
      </c>
      <c r="AO66" s="24">
        <f t="shared" si="1"/>
        <v>0.125</v>
      </c>
      <c r="AP66" s="24">
        <f t="shared" si="2"/>
        <v>8.2644628099173556E-2</v>
      </c>
      <c r="AQ66" s="24">
        <f t="shared" si="3"/>
        <v>0.55000000000000004</v>
      </c>
      <c r="AR66" s="24">
        <f>SUM(Table6[[#This Row],[Sum of COUNT HCR]:[Sum of COUNT HFA ]])/SUM(Table6[[#This Row],[Sum of COUNT HCR]:[Sum of COUNT MCR]])</f>
        <v>0.4</v>
      </c>
      <c r="AS66" s="24">
        <f>SUM(Table6[[#This Row],[Sum of COUNT MFA]:[Sum of COUNT MCR]])/SUM(Table6[[#This Row],[Sum of COUNT HCR]:[Sum of COUNT MCR]])</f>
        <v>0.6</v>
      </c>
    </row>
    <row r="67" spans="1:45" x14ac:dyDescent="0.2">
      <c r="A67">
        <v>122</v>
      </c>
      <c r="B67">
        <v>72</v>
      </c>
      <c r="C67">
        <v>72</v>
      </c>
      <c r="D67">
        <v>72</v>
      </c>
      <c r="E67">
        <v>72</v>
      </c>
      <c r="F67">
        <v>72</v>
      </c>
      <c r="G67">
        <v>72</v>
      </c>
      <c r="H67">
        <v>72</v>
      </c>
      <c r="I67">
        <v>72</v>
      </c>
      <c r="J67">
        <v>88</v>
      </c>
      <c r="K67">
        <v>88</v>
      </c>
      <c r="L67">
        <v>88</v>
      </c>
      <c r="M67">
        <v>88</v>
      </c>
      <c r="N67">
        <v>88</v>
      </c>
      <c r="O67">
        <v>88</v>
      </c>
      <c r="P67">
        <v>88</v>
      </c>
      <c r="Q67">
        <v>88</v>
      </c>
      <c r="R67" t="s">
        <v>132</v>
      </c>
      <c r="AH67" s="25"/>
      <c r="AI67" s="26">
        <v>105</v>
      </c>
      <c r="AJ67" s="26">
        <v>16</v>
      </c>
      <c r="AK67" s="26">
        <v>4</v>
      </c>
      <c r="AL67" s="27">
        <v>14</v>
      </c>
      <c r="AM67" s="27">
        <v>60</v>
      </c>
      <c r="AN67" s="24">
        <f t="shared" si="0"/>
        <v>0.1702127659574468</v>
      </c>
      <c r="AO67" s="24">
        <f t="shared" si="1"/>
        <v>4.2553191489361701E-2</v>
      </c>
      <c r="AP67" s="24">
        <f t="shared" si="2"/>
        <v>0.18864678899082571</v>
      </c>
      <c r="AQ67" s="24">
        <f t="shared" si="3"/>
        <v>0.63829787234042556</v>
      </c>
      <c r="AR67" s="24">
        <f>SUM(Table6[[#This Row],[Sum of COUNT HCR]:[Sum of COUNT HFA ]])/SUM(Table6[[#This Row],[Sum of COUNT HCR]:[Sum of COUNT MCR]])</f>
        <v>0.21276595744680851</v>
      </c>
      <c r="AS67" s="24">
        <f>SUM(Table6[[#This Row],[Sum of COUNT MFA]:[Sum of COUNT MCR]])/SUM(Table6[[#This Row],[Sum of COUNT HCR]:[Sum of COUNT MCR]])</f>
        <v>0.78723404255319152</v>
      </c>
    </row>
    <row r="68" spans="1:45" x14ac:dyDescent="0.2">
      <c r="A68">
        <v>123</v>
      </c>
      <c r="B68">
        <v>24</v>
      </c>
      <c r="C68">
        <v>16</v>
      </c>
      <c r="D68">
        <v>16</v>
      </c>
      <c r="E68">
        <v>6</v>
      </c>
      <c r="F68">
        <v>20</v>
      </c>
      <c r="G68">
        <v>6</v>
      </c>
      <c r="H68">
        <v>24</v>
      </c>
      <c r="I68">
        <v>20</v>
      </c>
      <c r="J68">
        <v>40</v>
      </c>
      <c r="K68">
        <v>22</v>
      </c>
      <c r="L68">
        <v>22</v>
      </c>
      <c r="M68">
        <v>10</v>
      </c>
      <c r="N68">
        <v>22</v>
      </c>
      <c r="O68">
        <v>10</v>
      </c>
      <c r="P68">
        <v>40</v>
      </c>
      <c r="Q68">
        <v>22</v>
      </c>
      <c r="R68" t="s">
        <v>130</v>
      </c>
      <c r="AH68" s="25"/>
      <c r="AI68" s="26">
        <v>106</v>
      </c>
      <c r="AJ68" s="26">
        <v>8</v>
      </c>
      <c r="AK68" s="26">
        <v>14</v>
      </c>
      <c r="AL68" s="27">
        <v>6</v>
      </c>
      <c r="AM68" s="27">
        <v>54</v>
      </c>
      <c r="AN68" s="24">
        <f t="shared" si="0"/>
        <v>9.7560975609756101E-2</v>
      </c>
      <c r="AO68" s="24">
        <f t="shared" si="1"/>
        <v>0.17073170731707318</v>
      </c>
      <c r="AP68" s="24">
        <f t="shared" si="2"/>
        <v>9.955483609874545E-2</v>
      </c>
      <c r="AQ68" s="24">
        <f t="shared" si="3"/>
        <v>0.65853658536585369</v>
      </c>
      <c r="AR68" s="24">
        <f>SUM(Table6[[#This Row],[Sum of COUNT HCR]:[Sum of COUNT HFA ]])/SUM(Table6[[#This Row],[Sum of COUNT HCR]:[Sum of COUNT MCR]])</f>
        <v>0.26829268292682928</v>
      </c>
      <c r="AS68" s="24">
        <f>SUM(Table6[[#This Row],[Sum of COUNT MFA]:[Sum of COUNT MCR]])/SUM(Table6[[#This Row],[Sum of COUNT HCR]:[Sum of COUNT MCR]])</f>
        <v>0.73170731707317072</v>
      </c>
    </row>
    <row r="69" spans="1:45" x14ac:dyDescent="0.2">
      <c r="A69">
        <v>123</v>
      </c>
      <c r="B69">
        <v>40</v>
      </c>
      <c r="C69">
        <v>40</v>
      </c>
      <c r="D69">
        <v>40</v>
      </c>
      <c r="E69">
        <v>26</v>
      </c>
      <c r="F69">
        <v>26</v>
      </c>
      <c r="G69">
        <v>26</v>
      </c>
      <c r="H69">
        <v>40</v>
      </c>
      <c r="I69">
        <v>26</v>
      </c>
      <c r="J69">
        <v>62</v>
      </c>
      <c r="K69">
        <v>62</v>
      </c>
      <c r="L69">
        <v>62</v>
      </c>
      <c r="M69">
        <v>32</v>
      </c>
      <c r="N69">
        <v>32</v>
      </c>
      <c r="O69">
        <v>32</v>
      </c>
      <c r="P69">
        <v>62</v>
      </c>
      <c r="Q69">
        <v>32</v>
      </c>
      <c r="R69" t="s">
        <v>131</v>
      </c>
      <c r="AH69" s="25"/>
      <c r="AI69" s="26">
        <v>107</v>
      </c>
      <c r="AJ69" s="26">
        <v>22</v>
      </c>
      <c r="AK69" s="26">
        <v>12</v>
      </c>
      <c r="AL69" s="27">
        <v>6</v>
      </c>
      <c r="AM69" s="27">
        <v>30</v>
      </c>
      <c r="AN69" s="24">
        <f t="shared" si="0"/>
        <v>0.31428571428571428</v>
      </c>
      <c r="AO69" s="24">
        <f t="shared" si="1"/>
        <v>0.17142857142857143</v>
      </c>
      <c r="AP69" s="24">
        <f t="shared" si="2"/>
        <v>0.1644479248238058</v>
      </c>
      <c r="AQ69" s="24">
        <f t="shared" si="3"/>
        <v>0.42857142857142855</v>
      </c>
      <c r="AR69" s="24">
        <f>SUM(Table6[[#This Row],[Sum of COUNT HCR]:[Sum of COUNT HFA ]])/SUM(Table6[[#This Row],[Sum of COUNT HCR]:[Sum of COUNT MCR]])</f>
        <v>0.48571428571428571</v>
      </c>
      <c r="AS69" s="24">
        <f>SUM(Table6[[#This Row],[Sum of COUNT MFA]:[Sum of COUNT MCR]])/SUM(Table6[[#This Row],[Sum of COUNT HCR]:[Sum of COUNT MCR]])</f>
        <v>0.51428571428571423</v>
      </c>
    </row>
    <row r="70" spans="1:45" x14ac:dyDescent="0.2">
      <c r="A70">
        <v>123</v>
      </c>
      <c r="B70">
        <v>66</v>
      </c>
      <c r="C70">
        <v>66</v>
      </c>
      <c r="D70">
        <v>66</v>
      </c>
      <c r="E70">
        <v>66</v>
      </c>
      <c r="F70">
        <v>66</v>
      </c>
      <c r="G70">
        <v>66</v>
      </c>
      <c r="H70">
        <v>66</v>
      </c>
      <c r="I70">
        <v>66</v>
      </c>
      <c r="J70">
        <v>94</v>
      </c>
      <c r="K70">
        <v>94</v>
      </c>
      <c r="L70">
        <v>94</v>
      </c>
      <c r="M70">
        <v>94</v>
      </c>
      <c r="N70">
        <v>94</v>
      </c>
      <c r="O70">
        <v>94</v>
      </c>
      <c r="P70">
        <v>94</v>
      </c>
      <c r="Q70">
        <v>94</v>
      </c>
      <c r="R70" t="s">
        <v>132</v>
      </c>
      <c r="AH70" s="25"/>
      <c r="AI70" s="26">
        <v>108</v>
      </c>
      <c r="AJ70" s="26">
        <v>50</v>
      </c>
      <c r="AK70" s="26">
        <v>20</v>
      </c>
      <c r="AL70" s="27">
        <v>6</v>
      </c>
      <c r="AM70" s="27">
        <v>28</v>
      </c>
      <c r="AN70" s="24">
        <f t="shared" si="0"/>
        <v>0.48076923076923078</v>
      </c>
      <c r="AO70" s="24">
        <f t="shared" si="1"/>
        <v>0.19230769230769232</v>
      </c>
      <c r="AP70" s="24">
        <f t="shared" si="2"/>
        <v>0.173044925124792</v>
      </c>
      <c r="AQ70" s="24">
        <f t="shared" si="3"/>
        <v>0.26923076923076922</v>
      </c>
      <c r="AR70" s="24">
        <f>SUM(Table6[[#This Row],[Sum of COUNT HCR]:[Sum of COUNT HFA ]])/SUM(Table6[[#This Row],[Sum of COUNT HCR]:[Sum of COUNT MCR]])</f>
        <v>0.67307692307692313</v>
      </c>
      <c r="AS70" s="24">
        <f>SUM(Table6[[#This Row],[Sum of COUNT MFA]:[Sum of COUNT MCR]])/SUM(Table6[[#This Row],[Sum of COUNT HCR]:[Sum of COUNT MCR]])</f>
        <v>0.32692307692307693</v>
      </c>
    </row>
    <row r="71" spans="1:45" x14ac:dyDescent="0.2">
      <c r="A71">
        <v>124</v>
      </c>
      <c r="B71">
        <v>30</v>
      </c>
      <c r="C71">
        <v>28</v>
      </c>
      <c r="D71">
        <v>28</v>
      </c>
      <c r="E71">
        <v>8</v>
      </c>
      <c r="F71">
        <v>8</v>
      </c>
      <c r="G71">
        <v>8</v>
      </c>
      <c r="H71">
        <v>30</v>
      </c>
      <c r="I71">
        <v>8</v>
      </c>
      <c r="J71">
        <v>28</v>
      </c>
      <c r="K71">
        <v>14</v>
      </c>
      <c r="L71">
        <v>14</v>
      </c>
      <c r="M71">
        <v>4</v>
      </c>
      <c r="N71">
        <v>40</v>
      </c>
      <c r="O71">
        <v>4</v>
      </c>
      <c r="P71">
        <v>28</v>
      </c>
      <c r="Q71">
        <v>40</v>
      </c>
      <c r="R71" t="s">
        <v>130</v>
      </c>
      <c r="AH71" s="25"/>
      <c r="AI71" s="26">
        <v>109</v>
      </c>
      <c r="AJ71" s="26">
        <v>4</v>
      </c>
      <c r="AK71" s="26">
        <v>2</v>
      </c>
      <c r="AL71" s="27">
        <v>12</v>
      </c>
      <c r="AM71" s="27">
        <v>70</v>
      </c>
      <c r="AN71" s="24">
        <f t="shared" si="0"/>
        <v>4.5454545454545456E-2</v>
      </c>
      <c r="AO71" s="24">
        <f t="shared" si="1"/>
        <v>2.2727272727272728E-2</v>
      </c>
      <c r="AP71" s="24">
        <f t="shared" si="2"/>
        <v>0.1462198836887289</v>
      </c>
      <c r="AQ71" s="24">
        <f t="shared" si="3"/>
        <v>0.79545454545454541</v>
      </c>
      <c r="AR71" s="24">
        <f>SUM(Table6[[#This Row],[Sum of COUNT HCR]:[Sum of COUNT HFA ]])/SUM(Table6[[#This Row],[Sum of COUNT HCR]:[Sum of COUNT MCR]])</f>
        <v>6.8181818181818177E-2</v>
      </c>
      <c r="AS71" s="24">
        <f>SUM(Table6[[#This Row],[Sum of COUNT MFA]:[Sum of COUNT MCR]])/SUM(Table6[[#This Row],[Sum of COUNT HCR]:[Sum of COUNT MCR]])</f>
        <v>0.93181818181818177</v>
      </c>
    </row>
    <row r="72" spans="1:45" x14ac:dyDescent="0.2">
      <c r="A72">
        <v>124</v>
      </c>
      <c r="B72">
        <v>58</v>
      </c>
      <c r="C72">
        <v>58</v>
      </c>
      <c r="D72">
        <v>58</v>
      </c>
      <c r="E72">
        <v>16</v>
      </c>
      <c r="F72">
        <v>16</v>
      </c>
      <c r="G72">
        <v>16</v>
      </c>
      <c r="H72">
        <v>58</v>
      </c>
      <c r="I72">
        <v>16</v>
      </c>
      <c r="J72">
        <v>42</v>
      </c>
      <c r="K72">
        <v>42</v>
      </c>
      <c r="L72">
        <v>42</v>
      </c>
      <c r="M72">
        <v>44</v>
      </c>
      <c r="N72">
        <v>44</v>
      </c>
      <c r="O72">
        <v>44</v>
      </c>
      <c r="P72">
        <v>42</v>
      </c>
      <c r="Q72">
        <v>44</v>
      </c>
      <c r="R72" t="s">
        <v>131</v>
      </c>
      <c r="AH72" s="25"/>
      <c r="AI72" s="26">
        <v>110</v>
      </c>
      <c r="AJ72" s="26">
        <v>30</v>
      </c>
      <c r="AK72" s="26">
        <v>6</v>
      </c>
      <c r="AL72" s="27">
        <v>2</v>
      </c>
      <c r="AM72" s="27">
        <v>62</v>
      </c>
      <c r="AN72" s="24">
        <f t="shared" si="0"/>
        <v>0.3</v>
      </c>
      <c r="AO72" s="24">
        <f t="shared" si="1"/>
        <v>0.06</v>
      </c>
      <c r="AP72" s="24">
        <f t="shared" si="2"/>
        <v>3.1075201988812928E-2</v>
      </c>
      <c r="AQ72" s="24">
        <f t="shared" si="3"/>
        <v>0.62</v>
      </c>
      <c r="AR72" s="24">
        <f>SUM(Table6[[#This Row],[Sum of COUNT HCR]:[Sum of COUNT HFA ]])/SUM(Table6[[#This Row],[Sum of COUNT HCR]:[Sum of COUNT MCR]])</f>
        <v>0.36</v>
      </c>
      <c r="AS72" s="24">
        <f>SUM(Table6[[#This Row],[Sum of COUNT MFA]:[Sum of COUNT MCR]])/SUM(Table6[[#This Row],[Sum of COUNT HCR]:[Sum of COUNT MCR]])</f>
        <v>0.64</v>
      </c>
    </row>
    <row r="73" spans="1:45" x14ac:dyDescent="0.2">
      <c r="A73">
        <v>124</v>
      </c>
      <c r="B73">
        <v>74</v>
      </c>
      <c r="C73">
        <v>74</v>
      </c>
      <c r="D73">
        <v>74</v>
      </c>
      <c r="E73">
        <v>74</v>
      </c>
      <c r="F73">
        <v>74</v>
      </c>
      <c r="G73">
        <v>74</v>
      </c>
      <c r="H73">
        <v>74</v>
      </c>
      <c r="I73">
        <v>74</v>
      </c>
      <c r="J73">
        <v>86</v>
      </c>
      <c r="K73">
        <v>86</v>
      </c>
      <c r="L73">
        <v>86</v>
      </c>
      <c r="M73">
        <v>86</v>
      </c>
      <c r="N73">
        <v>86</v>
      </c>
      <c r="O73">
        <v>86</v>
      </c>
      <c r="P73">
        <v>86</v>
      </c>
      <c r="Q73">
        <v>86</v>
      </c>
      <c r="R73" t="s">
        <v>132</v>
      </c>
      <c r="AH73" s="25"/>
      <c r="AI73" s="26">
        <v>111</v>
      </c>
      <c r="AJ73" s="26">
        <v>40</v>
      </c>
      <c r="AK73" s="26">
        <v>4</v>
      </c>
      <c r="AL73" s="27">
        <v>8</v>
      </c>
      <c r="AM73" s="27">
        <v>32</v>
      </c>
      <c r="AN73" s="24">
        <f t="shared" si="0"/>
        <v>0.47619047619047616</v>
      </c>
      <c r="AO73" s="24">
        <f t="shared" si="1"/>
        <v>4.7619047619047616E-2</v>
      </c>
      <c r="AP73" s="24">
        <f t="shared" si="2"/>
        <v>0.19741480611045828</v>
      </c>
      <c r="AQ73" s="24">
        <f t="shared" si="3"/>
        <v>0.38095238095238093</v>
      </c>
      <c r="AR73" s="24">
        <f>SUM(Table6[[#This Row],[Sum of COUNT HCR]:[Sum of COUNT HFA ]])/SUM(Table6[[#This Row],[Sum of COUNT HCR]:[Sum of COUNT MCR]])</f>
        <v>0.52380952380952384</v>
      </c>
      <c r="AS73" s="24">
        <f>SUM(Table6[[#This Row],[Sum of COUNT MFA]:[Sum of COUNT MCR]])/SUM(Table6[[#This Row],[Sum of COUNT HCR]:[Sum of COUNT MCR]])</f>
        <v>0.47619047619047616</v>
      </c>
    </row>
    <row r="74" spans="1:45" x14ac:dyDescent="0.2">
      <c r="A74">
        <v>125</v>
      </c>
      <c r="B74">
        <v>22</v>
      </c>
      <c r="C74">
        <v>18</v>
      </c>
      <c r="D74">
        <v>18</v>
      </c>
      <c r="E74">
        <v>12</v>
      </c>
      <c r="F74">
        <v>28</v>
      </c>
      <c r="G74">
        <v>12</v>
      </c>
      <c r="H74">
        <v>22</v>
      </c>
      <c r="I74">
        <v>28</v>
      </c>
      <c r="J74">
        <v>32</v>
      </c>
      <c r="K74">
        <v>24</v>
      </c>
      <c r="L74">
        <v>24</v>
      </c>
      <c r="M74">
        <v>12</v>
      </c>
      <c r="N74">
        <v>12</v>
      </c>
      <c r="O74">
        <v>12</v>
      </c>
      <c r="P74">
        <v>32</v>
      </c>
      <c r="Q74">
        <v>12</v>
      </c>
      <c r="R74" t="s">
        <v>130</v>
      </c>
      <c r="AH74" s="25"/>
      <c r="AI74" s="26">
        <v>112</v>
      </c>
      <c r="AJ74" s="26">
        <v>44</v>
      </c>
      <c r="AK74" s="26">
        <v>18</v>
      </c>
      <c r="AL74" s="27">
        <v>12</v>
      </c>
      <c r="AM74" s="27">
        <v>22</v>
      </c>
      <c r="AN74" s="24">
        <f t="shared" si="0"/>
        <v>0.45833333333333331</v>
      </c>
      <c r="AO74" s="24">
        <f t="shared" si="1"/>
        <v>0.1875</v>
      </c>
      <c r="AP74" s="24">
        <f t="shared" si="2"/>
        <v>0.3463619963920625</v>
      </c>
      <c r="AQ74" s="24">
        <f t="shared" si="3"/>
        <v>0.22916666666666666</v>
      </c>
      <c r="AR74" s="24">
        <f>SUM(Table6[[#This Row],[Sum of COUNT HCR]:[Sum of COUNT HFA ]])/SUM(Table6[[#This Row],[Sum of COUNT HCR]:[Sum of COUNT MCR]])</f>
        <v>0.64583333333333337</v>
      </c>
      <c r="AS74" s="24">
        <f>SUM(Table6[[#This Row],[Sum of COUNT MFA]:[Sum of COUNT MCR]])/SUM(Table6[[#This Row],[Sum of COUNT HCR]:[Sum of COUNT MCR]])</f>
        <v>0.35416666666666669</v>
      </c>
    </row>
    <row r="75" spans="1:45" x14ac:dyDescent="0.2">
      <c r="A75">
        <v>125</v>
      </c>
      <c r="B75">
        <v>40</v>
      </c>
      <c r="C75">
        <v>40</v>
      </c>
      <c r="D75">
        <v>40</v>
      </c>
      <c r="E75">
        <v>40</v>
      </c>
      <c r="F75">
        <v>40</v>
      </c>
      <c r="G75">
        <v>40</v>
      </c>
      <c r="H75">
        <v>40</v>
      </c>
      <c r="I75">
        <v>40</v>
      </c>
      <c r="J75">
        <v>56</v>
      </c>
      <c r="K75">
        <v>56</v>
      </c>
      <c r="L75">
        <v>56</v>
      </c>
      <c r="M75">
        <v>24</v>
      </c>
      <c r="N75">
        <v>24</v>
      </c>
      <c r="O75">
        <v>24</v>
      </c>
      <c r="P75">
        <v>56</v>
      </c>
      <c r="Q75">
        <v>24</v>
      </c>
      <c r="R75" t="s">
        <v>131</v>
      </c>
      <c r="AH75" s="25"/>
      <c r="AI75" s="26">
        <v>113</v>
      </c>
      <c r="AJ75" s="26">
        <v>8</v>
      </c>
      <c r="AK75" s="26">
        <v>0</v>
      </c>
      <c r="AL75" s="27">
        <v>0</v>
      </c>
      <c r="AM75" s="27">
        <v>80</v>
      </c>
      <c r="AN75" s="24">
        <f t="shared" si="0"/>
        <v>9.0909090909090912E-2</v>
      </c>
      <c r="AO75" s="24">
        <f t="shared" si="1"/>
        <v>0</v>
      </c>
      <c r="AP75" s="24">
        <f t="shared" si="2"/>
        <v>0</v>
      </c>
      <c r="AQ75" s="24">
        <f t="shared" si="3"/>
        <v>0.90909090909090906</v>
      </c>
      <c r="AR75" s="24">
        <f>SUM(Table6[[#This Row],[Sum of COUNT HCR]:[Sum of COUNT HFA ]])/SUM(Table6[[#This Row],[Sum of COUNT HCR]:[Sum of COUNT MCR]])</f>
        <v>9.0909090909090912E-2</v>
      </c>
      <c r="AS75" s="24">
        <f>SUM(Table6[[#This Row],[Sum of COUNT MFA]:[Sum of COUNT MCR]])/SUM(Table6[[#This Row],[Sum of COUNT HCR]:[Sum of COUNT MCR]])</f>
        <v>0.90909090909090906</v>
      </c>
    </row>
    <row r="76" spans="1:45" x14ac:dyDescent="0.2">
      <c r="A76">
        <v>125</v>
      </c>
      <c r="B76">
        <v>80</v>
      </c>
      <c r="C76">
        <v>80</v>
      </c>
      <c r="D76">
        <v>80</v>
      </c>
      <c r="E76">
        <v>80</v>
      </c>
      <c r="F76">
        <v>80</v>
      </c>
      <c r="G76">
        <v>80</v>
      </c>
      <c r="H76">
        <v>80</v>
      </c>
      <c r="I76">
        <v>80</v>
      </c>
      <c r="J76">
        <v>80</v>
      </c>
      <c r="K76">
        <v>80</v>
      </c>
      <c r="L76">
        <v>80</v>
      </c>
      <c r="M76">
        <v>80</v>
      </c>
      <c r="N76">
        <v>80</v>
      </c>
      <c r="O76">
        <v>80</v>
      </c>
      <c r="P76">
        <v>80</v>
      </c>
      <c r="Q76">
        <v>80</v>
      </c>
      <c r="R76" t="s">
        <v>132</v>
      </c>
      <c r="AH76" s="25"/>
      <c r="AI76" s="26">
        <v>114</v>
      </c>
      <c r="AJ76" s="26">
        <v>26</v>
      </c>
      <c r="AK76" s="26">
        <v>4</v>
      </c>
      <c r="AL76" s="27">
        <v>8</v>
      </c>
      <c r="AM76" s="27">
        <v>46</v>
      </c>
      <c r="AN76" s="24">
        <f t="shared" si="0"/>
        <v>0.30952380952380953</v>
      </c>
      <c r="AO76" s="24">
        <f t="shared" si="1"/>
        <v>4.7619047619047616E-2</v>
      </c>
      <c r="AP76" s="24">
        <f t="shared" si="2"/>
        <v>0.14717477003942181</v>
      </c>
      <c r="AQ76" s="24">
        <f t="shared" si="3"/>
        <v>0.54761904761904767</v>
      </c>
      <c r="AR76" s="24">
        <f>SUM(Table6[[#This Row],[Sum of COUNT HCR]:[Sum of COUNT HFA ]])/SUM(Table6[[#This Row],[Sum of COUNT HCR]:[Sum of COUNT MCR]])</f>
        <v>0.35714285714285715</v>
      </c>
      <c r="AS76" s="24">
        <f>SUM(Table6[[#This Row],[Sum of COUNT MFA]:[Sum of COUNT MCR]])/SUM(Table6[[#This Row],[Sum of COUNT HCR]:[Sum of COUNT MCR]])</f>
        <v>0.6428571428571429</v>
      </c>
    </row>
    <row r="77" spans="1:45" x14ac:dyDescent="0.2">
      <c r="A77">
        <v>201</v>
      </c>
      <c r="B77">
        <v>14</v>
      </c>
      <c r="C77">
        <v>54</v>
      </c>
      <c r="D77">
        <v>54</v>
      </c>
      <c r="E77">
        <v>6</v>
      </c>
      <c r="F77">
        <v>2</v>
      </c>
      <c r="G77">
        <v>6</v>
      </c>
      <c r="H77">
        <v>14</v>
      </c>
      <c r="I77">
        <v>2</v>
      </c>
      <c r="J77">
        <v>32</v>
      </c>
      <c r="K77">
        <v>4</v>
      </c>
      <c r="L77">
        <v>4</v>
      </c>
      <c r="M77">
        <v>10</v>
      </c>
      <c r="N77">
        <v>38</v>
      </c>
      <c r="O77">
        <v>10</v>
      </c>
      <c r="P77">
        <v>32</v>
      </c>
      <c r="Q77">
        <v>38</v>
      </c>
      <c r="R77" t="s">
        <v>130</v>
      </c>
      <c r="AH77" s="25"/>
      <c r="AI77" s="26">
        <v>115</v>
      </c>
      <c r="AJ77" s="26">
        <v>54</v>
      </c>
      <c r="AK77" s="26">
        <v>6</v>
      </c>
      <c r="AL77" s="27">
        <v>2</v>
      </c>
      <c r="AM77" s="27">
        <v>28</v>
      </c>
      <c r="AN77" s="24">
        <f t="shared" si="0"/>
        <v>0.6</v>
      </c>
      <c r="AO77" s="24">
        <f t="shared" si="1"/>
        <v>6.6666666666666666E-2</v>
      </c>
      <c r="AP77" s="24">
        <f t="shared" si="2"/>
        <v>6.5217391304347824E-2</v>
      </c>
      <c r="AQ77" s="24">
        <f t="shared" si="3"/>
        <v>0.31111111111111112</v>
      </c>
      <c r="AR77" s="24">
        <f>SUM(Table6[[#This Row],[Sum of COUNT HCR]:[Sum of COUNT HFA ]])/SUM(Table6[[#This Row],[Sum of COUNT HCR]:[Sum of COUNT MCR]])</f>
        <v>0.66666666666666663</v>
      </c>
      <c r="AS77" s="24">
        <f>SUM(Table6[[#This Row],[Sum of COUNT MFA]:[Sum of COUNT MCR]])/SUM(Table6[[#This Row],[Sum of COUNT HCR]:[Sum of COUNT MCR]])</f>
        <v>0.33333333333333331</v>
      </c>
    </row>
    <row r="78" spans="1:45" x14ac:dyDescent="0.2">
      <c r="A78">
        <v>201</v>
      </c>
      <c r="B78">
        <v>68</v>
      </c>
      <c r="C78">
        <v>68</v>
      </c>
      <c r="D78">
        <v>68</v>
      </c>
      <c r="E78">
        <v>8</v>
      </c>
      <c r="F78">
        <v>8</v>
      </c>
      <c r="G78">
        <v>8</v>
      </c>
      <c r="H78">
        <v>68</v>
      </c>
      <c r="I78">
        <v>8</v>
      </c>
      <c r="J78">
        <v>36</v>
      </c>
      <c r="K78">
        <v>36</v>
      </c>
      <c r="L78">
        <v>36</v>
      </c>
      <c r="M78">
        <v>48</v>
      </c>
      <c r="N78">
        <v>48</v>
      </c>
      <c r="O78">
        <v>48</v>
      </c>
      <c r="P78">
        <v>36</v>
      </c>
      <c r="Q78">
        <v>48</v>
      </c>
      <c r="R78" t="s">
        <v>131</v>
      </c>
      <c r="AH78" s="25"/>
      <c r="AI78" s="26">
        <v>116</v>
      </c>
      <c r="AJ78" s="26">
        <v>14</v>
      </c>
      <c r="AK78" s="26">
        <v>18</v>
      </c>
      <c r="AL78" s="27">
        <v>10</v>
      </c>
      <c r="AM78" s="27">
        <v>36</v>
      </c>
      <c r="AN78" s="24">
        <f t="shared" si="0"/>
        <v>0.17948717948717949</v>
      </c>
      <c r="AO78" s="24">
        <f t="shared" si="1"/>
        <v>0.23076923076923078</v>
      </c>
      <c r="AP78" s="24">
        <f t="shared" si="2"/>
        <v>0.21546961325966849</v>
      </c>
      <c r="AQ78" s="24">
        <f t="shared" si="3"/>
        <v>0.46153846153846156</v>
      </c>
      <c r="AR78" s="24">
        <f>SUM(Table6[[#This Row],[Sum of COUNT HCR]:[Sum of COUNT HFA ]])/SUM(Table6[[#This Row],[Sum of COUNT HCR]:[Sum of COUNT MCR]])</f>
        <v>0.41025641025641024</v>
      </c>
      <c r="AS78" s="24">
        <f>SUM(Table6[[#This Row],[Sum of COUNT MFA]:[Sum of COUNT MCR]])/SUM(Table6[[#This Row],[Sum of COUNT HCR]:[Sum of COUNT MCR]])</f>
        <v>0.58974358974358976</v>
      </c>
    </row>
    <row r="79" spans="1:45" x14ac:dyDescent="0.2">
      <c r="A79">
        <v>201</v>
      </c>
      <c r="B79">
        <v>76</v>
      </c>
      <c r="C79">
        <v>76</v>
      </c>
      <c r="D79">
        <v>76</v>
      </c>
      <c r="E79">
        <v>76</v>
      </c>
      <c r="F79">
        <v>76</v>
      </c>
      <c r="G79">
        <v>76</v>
      </c>
      <c r="H79">
        <v>76</v>
      </c>
      <c r="I79">
        <v>76</v>
      </c>
      <c r="J79">
        <v>84</v>
      </c>
      <c r="K79">
        <v>84</v>
      </c>
      <c r="L79">
        <v>84</v>
      </c>
      <c r="M79">
        <v>84</v>
      </c>
      <c r="N79">
        <v>84</v>
      </c>
      <c r="O79">
        <v>84</v>
      </c>
      <c r="P79">
        <v>84</v>
      </c>
      <c r="Q79">
        <v>84</v>
      </c>
      <c r="R79" t="s">
        <v>132</v>
      </c>
      <c r="AH79" s="25"/>
      <c r="AI79" s="26">
        <v>117</v>
      </c>
      <c r="AJ79" s="26">
        <v>50</v>
      </c>
      <c r="AK79" s="26">
        <v>12</v>
      </c>
      <c r="AL79" s="27">
        <v>4</v>
      </c>
      <c r="AM79" s="27">
        <v>24</v>
      </c>
      <c r="AN79" s="24">
        <f t="shared" si="0"/>
        <v>0.55555555555555558</v>
      </c>
      <c r="AO79" s="24">
        <f t="shared" si="1"/>
        <v>0.13333333333333333</v>
      </c>
      <c r="AP79" s="24">
        <f t="shared" si="2"/>
        <v>0.13942680092951201</v>
      </c>
      <c r="AQ79" s="24">
        <f t="shared" si="3"/>
        <v>0.26666666666666666</v>
      </c>
      <c r="AR79" s="24">
        <f>SUM(Table6[[#This Row],[Sum of COUNT HCR]:[Sum of COUNT HFA ]])/SUM(Table6[[#This Row],[Sum of COUNT HCR]:[Sum of COUNT MCR]])</f>
        <v>0.68888888888888888</v>
      </c>
      <c r="AS79" s="24">
        <f>SUM(Table6[[#This Row],[Sum of COUNT MFA]:[Sum of COUNT MCR]])/SUM(Table6[[#This Row],[Sum of COUNT HCR]:[Sum of COUNT MCR]])</f>
        <v>0.31111111111111112</v>
      </c>
    </row>
    <row r="80" spans="1:45" x14ac:dyDescent="0.2">
      <c r="A80">
        <v>202</v>
      </c>
      <c r="B80">
        <v>28</v>
      </c>
      <c r="C80">
        <v>42</v>
      </c>
      <c r="D80">
        <v>42</v>
      </c>
      <c r="E80">
        <v>4</v>
      </c>
      <c r="F80">
        <v>2</v>
      </c>
      <c r="G80">
        <v>4</v>
      </c>
      <c r="H80">
        <v>28</v>
      </c>
      <c r="I80">
        <v>2</v>
      </c>
      <c r="J80">
        <v>46</v>
      </c>
      <c r="K80">
        <v>6</v>
      </c>
      <c r="L80">
        <v>6</v>
      </c>
      <c r="M80">
        <v>4</v>
      </c>
      <c r="N80">
        <v>28</v>
      </c>
      <c r="O80">
        <v>4</v>
      </c>
      <c r="P80">
        <v>46</v>
      </c>
      <c r="Q80">
        <v>28</v>
      </c>
      <c r="R80" t="s">
        <v>130</v>
      </c>
      <c r="AH80" s="25"/>
      <c r="AI80" s="26">
        <v>118</v>
      </c>
      <c r="AJ80" s="26">
        <v>64</v>
      </c>
      <c r="AK80" s="26">
        <v>12</v>
      </c>
      <c r="AL80" s="27">
        <v>4</v>
      </c>
      <c r="AM80" s="27">
        <v>24</v>
      </c>
      <c r="AN80" s="24">
        <f t="shared" si="0"/>
        <v>0.61538461538461542</v>
      </c>
      <c r="AO80" s="24">
        <f t="shared" si="1"/>
        <v>0.11538461538461539</v>
      </c>
      <c r="AP80" s="24">
        <f t="shared" si="2"/>
        <v>0.13922356091030788</v>
      </c>
      <c r="AQ80" s="24">
        <f t="shared" si="3"/>
        <v>0.23076923076923078</v>
      </c>
      <c r="AR80" s="24">
        <f>SUM(Table6[[#This Row],[Sum of COUNT HCR]:[Sum of COUNT HFA ]])/SUM(Table6[[#This Row],[Sum of COUNT HCR]:[Sum of COUNT MCR]])</f>
        <v>0.73076923076923073</v>
      </c>
      <c r="AS80" s="24">
        <f>SUM(Table6[[#This Row],[Sum of COUNT MFA]:[Sum of COUNT MCR]])/SUM(Table6[[#This Row],[Sum of COUNT HCR]:[Sum of COUNT MCR]])</f>
        <v>0.26923076923076922</v>
      </c>
    </row>
    <row r="81" spans="1:45" x14ac:dyDescent="0.2">
      <c r="A81">
        <v>202</v>
      </c>
      <c r="B81">
        <v>70</v>
      </c>
      <c r="C81">
        <v>70</v>
      </c>
      <c r="D81">
        <v>70</v>
      </c>
      <c r="E81">
        <v>6</v>
      </c>
      <c r="F81">
        <v>6</v>
      </c>
      <c r="G81">
        <v>6</v>
      </c>
      <c r="H81">
        <v>70</v>
      </c>
      <c r="I81">
        <v>6</v>
      </c>
      <c r="J81">
        <v>52</v>
      </c>
      <c r="K81">
        <v>52</v>
      </c>
      <c r="L81">
        <v>52</v>
      </c>
      <c r="M81">
        <v>32</v>
      </c>
      <c r="N81">
        <v>32</v>
      </c>
      <c r="O81">
        <v>32</v>
      </c>
      <c r="P81">
        <v>52</v>
      </c>
      <c r="Q81">
        <v>32</v>
      </c>
      <c r="R81" t="s">
        <v>131</v>
      </c>
      <c r="AH81" s="25"/>
      <c r="AI81" s="26">
        <v>119</v>
      </c>
      <c r="AJ81" s="26">
        <v>42</v>
      </c>
      <c r="AK81" s="26">
        <v>8</v>
      </c>
      <c r="AL81" s="27">
        <v>6</v>
      </c>
      <c r="AM81" s="27">
        <v>34</v>
      </c>
      <c r="AN81" s="24">
        <f t="shared" si="0"/>
        <v>0.46666666666666667</v>
      </c>
      <c r="AO81" s="24">
        <f t="shared" si="1"/>
        <v>8.8888888888888892E-2</v>
      </c>
      <c r="AP81" s="24">
        <f t="shared" si="2"/>
        <v>0.14794520547945206</v>
      </c>
      <c r="AQ81" s="24">
        <f t="shared" si="3"/>
        <v>0.37777777777777777</v>
      </c>
      <c r="AR81" s="24">
        <f>SUM(Table6[[#This Row],[Sum of COUNT HCR]:[Sum of COUNT HFA ]])/SUM(Table6[[#This Row],[Sum of COUNT HCR]:[Sum of COUNT MCR]])</f>
        <v>0.55555555555555558</v>
      </c>
      <c r="AS81" s="24">
        <f>SUM(Table6[[#This Row],[Sum of COUNT MFA]:[Sum of COUNT MCR]])/SUM(Table6[[#This Row],[Sum of COUNT HCR]:[Sum of COUNT MCR]])</f>
        <v>0.44444444444444442</v>
      </c>
    </row>
    <row r="82" spans="1:45" x14ac:dyDescent="0.2">
      <c r="A82">
        <v>202</v>
      </c>
      <c r="B82">
        <v>76</v>
      </c>
      <c r="C82">
        <v>76</v>
      </c>
      <c r="D82">
        <v>76</v>
      </c>
      <c r="E82">
        <v>76</v>
      </c>
      <c r="F82">
        <v>76</v>
      </c>
      <c r="G82">
        <v>76</v>
      </c>
      <c r="H82">
        <v>76</v>
      </c>
      <c r="I82">
        <v>76</v>
      </c>
      <c r="J82">
        <v>84</v>
      </c>
      <c r="K82">
        <v>84</v>
      </c>
      <c r="L82">
        <v>84</v>
      </c>
      <c r="M82">
        <v>84</v>
      </c>
      <c r="N82">
        <v>84</v>
      </c>
      <c r="O82">
        <v>84</v>
      </c>
      <c r="P82">
        <v>84</v>
      </c>
      <c r="Q82">
        <v>84</v>
      </c>
      <c r="R82" t="s">
        <v>132</v>
      </c>
      <c r="AH82" s="25"/>
      <c r="AI82" s="26">
        <v>120</v>
      </c>
      <c r="AJ82" s="26">
        <v>36</v>
      </c>
      <c r="AK82" s="26">
        <v>6</v>
      </c>
      <c r="AL82" s="27">
        <v>6</v>
      </c>
      <c r="AM82" s="27">
        <v>38</v>
      </c>
      <c r="AN82" s="24">
        <f t="shared" si="0"/>
        <v>0.41860465116279072</v>
      </c>
      <c r="AO82" s="24">
        <f t="shared" si="1"/>
        <v>6.9767441860465115E-2</v>
      </c>
      <c r="AP82" s="24">
        <f t="shared" si="2"/>
        <v>0.13486670151594357</v>
      </c>
      <c r="AQ82" s="24">
        <f t="shared" si="3"/>
        <v>0.44186046511627908</v>
      </c>
      <c r="AR82" s="24">
        <f>SUM(Table6[[#This Row],[Sum of COUNT HCR]:[Sum of COUNT HFA ]])/SUM(Table6[[#This Row],[Sum of COUNT HCR]:[Sum of COUNT MCR]])</f>
        <v>0.48837209302325579</v>
      </c>
      <c r="AS82" s="24">
        <f>SUM(Table6[[#This Row],[Sum of COUNT MFA]:[Sum of COUNT MCR]])/SUM(Table6[[#This Row],[Sum of COUNT HCR]:[Sum of COUNT MCR]])</f>
        <v>0.51162790697674421</v>
      </c>
    </row>
    <row r="83" spans="1:45" x14ac:dyDescent="0.2">
      <c r="A83">
        <v>203</v>
      </c>
      <c r="B83">
        <v>38</v>
      </c>
      <c r="C83">
        <v>34</v>
      </c>
      <c r="D83">
        <v>34</v>
      </c>
      <c r="E83">
        <v>4</v>
      </c>
      <c r="F83">
        <v>4</v>
      </c>
      <c r="G83">
        <v>4</v>
      </c>
      <c r="H83">
        <v>38</v>
      </c>
      <c r="I83">
        <v>4</v>
      </c>
      <c r="J83">
        <v>26</v>
      </c>
      <c r="K83">
        <v>8</v>
      </c>
      <c r="L83">
        <v>8</v>
      </c>
      <c r="M83">
        <v>6</v>
      </c>
      <c r="N83">
        <v>40</v>
      </c>
      <c r="O83">
        <v>6</v>
      </c>
      <c r="P83">
        <v>26</v>
      </c>
      <c r="Q83">
        <v>40</v>
      </c>
      <c r="R83" t="s">
        <v>130</v>
      </c>
      <c r="AH83" s="25"/>
      <c r="AI83" s="26">
        <v>121</v>
      </c>
      <c r="AJ83" s="26">
        <v>26</v>
      </c>
      <c r="AK83" s="26">
        <v>10</v>
      </c>
      <c r="AL83" s="27">
        <v>4</v>
      </c>
      <c r="AM83" s="27">
        <v>44</v>
      </c>
      <c r="AN83" s="24">
        <f t="shared" si="0"/>
        <v>0.30952380952380953</v>
      </c>
      <c r="AO83" s="24">
        <f t="shared" si="1"/>
        <v>0.11904761904761904</v>
      </c>
      <c r="AP83" s="24">
        <f t="shared" si="2"/>
        <v>8.2595870206489674E-2</v>
      </c>
      <c r="AQ83" s="24">
        <f t="shared" si="3"/>
        <v>0.52380952380952384</v>
      </c>
      <c r="AR83" s="24">
        <f>SUM(Table6[[#This Row],[Sum of COUNT HCR]:[Sum of COUNT HFA ]])/SUM(Table6[[#This Row],[Sum of COUNT HCR]:[Sum of COUNT MCR]])</f>
        <v>0.42857142857142855</v>
      </c>
      <c r="AS83" s="24">
        <f>SUM(Table6[[#This Row],[Sum of COUNT MFA]:[Sum of COUNT MCR]])/SUM(Table6[[#This Row],[Sum of COUNT HCR]:[Sum of COUNT MCR]])</f>
        <v>0.5714285714285714</v>
      </c>
    </row>
    <row r="84" spans="1:45" x14ac:dyDescent="0.2">
      <c r="A84">
        <v>203</v>
      </c>
      <c r="B84">
        <v>72</v>
      </c>
      <c r="C84">
        <v>72</v>
      </c>
      <c r="D84">
        <v>72</v>
      </c>
      <c r="E84">
        <v>8</v>
      </c>
      <c r="F84">
        <v>8</v>
      </c>
      <c r="G84">
        <v>8</v>
      </c>
      <c r="H84">
        <v>72</v>
      </c>
      <c r="I84">
        <v>8</v>
      </c>
      <c r="J84">
        <v>34</v>
      </c>
      <c r="K84">
        <v>34</v>
      </c>
      <c r="L84">
        <v>34</v>
      </c>
      <c r="M84">
        <v>46</v>
      </c>
      <c r="N84">
        <v>46</v>
      </c>
      <c r="O84">
        <v>46</v>
      </c>
      <c r="P84">
        <v>34</v>
      </c>
      <c r="Q84">
        <v>46</v>
      </c>
      <c r="R84" t="s">
        <v>131</v>
      </c>
      <c r="AH84" s="25"/>
      <c r="AI84" s="26">
        <v>122</v>
      </c>
      <c r="AJ84" s="26">
        <v>40</v>
      </c>
      <c r="AK84" s="26">
        <v>6</v>
      </c>
      <c r="AL84" s="27">
        <v>4</v>
      </c>
      <c r="AM84" s="27">
        <v>38</v>
      </c>
      <c r="AN84" s="24">
        <f t="shared" si="0"/>
        <v>0.45454545454545453</v>
      </c>
      <c r="AO84" s="24">
        <f t="shared" si="1"/>
        <v>6.8181818181818177E-2</v>
      </c>
      <c r="AP84" s="24">
        <f t="shared" si="2"/>
        <v>9.4067343666488501E-2</v>
      </c>
      <c r="AQ84" s="24">
        <f t="shared" si="3"/>
        <v>0.43181818181818182</v>
      </c>
      <c r="AR84" s="24">
        <f>SUM(Table6[[#This Row],[Sum of COUNT HCR]:[Sum of COUNT HFA ]])/SUM(Table6[[#This Row],[Sum of COUNT HCR]:[Sum of COUNT MCR]])</f>
        <v>0.52272727272727271</v>
      </c>
      <c r="AS84" s="24">
        <f>SUM(Table6[[#This Row],[Sum of COUNT MFA]:[Sum of COUNT MCR]])/SUM(Table6[[#This Row],[Sum of COUNT HCR]:[Sum of COUNT MCR]])</f>
        <v>0.47727272727272729</v>
      </c>
    </row>
    <row r="85" spans="1:45" x14ac:dyDescent="0.2">
      <c r="A85">
        <v>203</v>
      </c>
      <c r="B85">
        <v>80</v>
      </c>
      <c r="C85">
        <v>80</v>
      </c>
      <c r="D85">
        <v>80</v>
      </c>
      <c r="E85">
        <v>80</v>
      </c>
      <c r="F85">
        <v>80</v>
      </c>
      <c r="G85">
        <v>80</v>
      </c>
      <c r="H85">
        <v>80</v>
      </c>
      <c r="I85">
        <v>80</v>
      </c>
      <c r="J85">
        <v>80</v>
      </c>
      <c r="K85">
        <v>80</v>
      </c>
      <c r="L85">
        <v>80</v>
      </c>
      <c r="M85">
        <v>80</v>
      </c>
      <c r="N85">
        <v>80</v>
      </c>
      <c r="O85">
        <v>80</v>
      </c>
      <c r="P85">
        <v>80</v>
      </c>
      <c r="Q85">
        <v>80</v>
      </c>
      <c r="R85" t="s">
        <v>132</v>
      </c>
      <c r="AH85" s="25"/>
      <c r="AI85" s="26">
        <v>123</v>
      </c>
      <c r="AJ85" s="26">
        <v>40</v>
      </c>
      <c r="AK85" s="26">
        <v>22</v>
      </c>
      <c r="AL85" s="27">
        <v>10</v>
      </c>
      <c r="AM85" s="27">
        <v>22</v>
      </c>
      <c r="AN85" s="24">
        <f t="shared" si="0"/>
        <v>0.42553191489361702</v>
      </c>
      <c r="AO85" s="24">
        <f t="shared" si="1"/>
        <v>0.23404255319148937</v>
      </c>
      <c r="AP85" s="24">
        <f t="shared" si="2"/>
        <v>0.30618892508143325</v>
      </c>
      <c r="AQ85" s="24">
        <f t="shared" si="3"/>
        <v>0.23404255319148937</v>
      </c>
      <c r="AR85" s="24">
        <f>SUM(Table6[[#This Row],[Sum of COUNT HCR]:[Sum of COUNT HFA ]])/SUM(Table6[[#This Row],[Sum of COUNT HCR]:[Sum of COUNT MCR]])</f>
        <v>0.65957446808510634</v>
      </c>
      <c r="AS85" s="24">
        <f>SUM(Table6[[#This Row],[Sum of COUNT MFA]:[Sum of COUNT MCR]])/SUM(Table6[[#This Row],[Sum of COUNT HCR]:[Sum of COUNT MCR]])</f>
        <v>0.34042553191489361</v>
      </c>
    </row>
    <row r="86" spans="1:45" x14ac:dyDescent="0.2">
      <c r="A86">
        <v>204</v>
      </c>
      <c r="B86">
        <v>10</v>
      </c>
      <c r="C86">
        <v>36</v>
      </c>
      <c r="D86">
        <v>36</v>
      </c>
      <c r="E86">
        <v>4</v>
      </c>
      <c r="F86">
        <v>14</v>
      </c>
      <c r="G86">
        <v>4</v>
      </c>
      <c r="H86">
        <v>10</v>
      </c>
      <c r="I86">
        <v>14</v>
      </c>
      <c r="J86">
        <v>40</v>
      </c>
      <c r="K86">
        <v>8</v>
      </c>
      <c r="L86">
        <v>8</v>
      </c>
      <c r="M86">
        <v>4</v>
      </c>
      <c r="N86">
        <v>44</v>
      </c>
      <c r="O86">
        <v>4</v>
      </c>
      <c r="P86">
        <v>40</v>
      </c>
      <c r="Q86">
        <v>44</v>
      </c>
      <c r="R86" t="s">
        <v>130</v>
      </c>
      <c r="AH86" s="25"/>
      <c r="AI86" s="26">
        <v>124</v>
      </c>
      <c r="AJ86" s="26">
        <v>28</v>
      </c>
      <c r="AK86" s="26">
        <v>14</v>
      </c>
      <c r="AL86" s="27">
        <v>4</v>
      </c>
      <c r="AM86" s="27">
        <v>40</v>
      </c>
      <c r="AN86" s="24">
        <f t="shared" si="0"/>
        <v>0.32558139534883723</v>
      </c>
      <c r="AO86" s="24">
        <f t="shared" si="1"/>
        <v>0.16279069767441862</v>
      </c>
      <c r="AP86" s="24">
        <f t="shared" si="2"/>
        <v>8.9911134343962376E-2</v>
      </c>
      <c r="AQ86" s="24">
        <f t="shared" si="3"/>
        <v>0.46511627906976744</v>
      </c>
      <c r="AR86" s="24">
        <f>SUM(Table6[[#This Row],[Sum of COUNT HCR]:[Sum of COUNT HFA ]])/SUM(Table6[[#This Row],[Sum of COUNT HCR]:[Sum of COUNT MCR]])</f>
        <v>0.48837209302325579</v>
      </c>
      <c r="AS86" s="24">
        <f>SUM(Table6[[#This Row],[Sum of COUNT MFA]:[Sum of COUNT MCR]])/SUM(Table6[[#This Row],[Sum of COUNT HCR]:[Sum of COUNT MCR]])</f>
        <v>0.51162790697674421</v>
      </c>
    </row>
    <row r="87" spans="1:45" x14ac:dyDescent="0.2">
      <c r="A87">
        <v>204</v>
      </c>
      <c r="B87">
        <v>46</v>
      </c>
      <c r="C87">
        <v>46</v>
      </c>
      <c r="D87">
        <v>46</v>
      </c>
      <c r="E87">
        <v>18</v>
      </c>
      <c r="F87">
        <v>18</v>
      </c>
      <c r="G87">
        <v>18</v>
      </c>
      <c r="H87">
        <v>46</v>
      </c>
      <c r="I87">
        <v>18</v>
      </c>
      <c r="J87">
        <v>48</v>
      </c>
      <c r="K87">
        <v>48</v>
      </c>
      <c r="L87">
        <v>48</v>
      </c>
      <c r="M87">
        <v>48</v>
      </c>
      <c r="N87">
        <v>48</v>
      </c>
      <c r="O87">
        <v>48</v>
      </c>
      <c r="P87">
        <v>48</v>
      </c>
      <c r="Q87">
        <v>48</v>
      </c>
      <c r="R87" t="s">
        <v>131</v>
      </c>
      <c r="AH87" s="25"/>
      <c r="AI87" s="26">
        <v>125</v>
      </c>
      <c r="AJ87" s="26">
        <v>32</v>
      </c>
      <c r="AK87" s="26">
        <v>24</v>
      </c>
      <c r="AL87" s="27">
        <v>12</v>
      </c>
      <c r="AM87" s="27">
        <v>12</v>
      </c>
      <c r="AN87" s="24">
        <f t="shared" si="0"/>
        <v>0.4</v>
      </c>
      <c r="AO87" s="24">
        <f t="shared" si="1"/>
        <v>0.3</v>
      </c>
      <c r="AP87" s="24">
        <f t="shared" si="2"/>
        <v>0.48582995951417007</v>
      </c>
      <c r="AQ87" s="24">
        <f t="shared" si="3"/>
        <v>0.15</v>
      </c>
      <c r="AR87" s="24">
        <f>SUM(Table6[[#This Row],[Sum of COUNT HCR]:[Sum of COUNT HFA ]])/SUM(Table6[[#This Row],[Sum of COUNT HCR]:[Sum of COUNT MCR]])</f>
        <v>0.7</v>
      </c>
      <c r="AS87" s="24">
        <f>SUM(Table6[[#This Row],[Sum of COUNT MFA]:[Sum of COUNT MCR]])/SUM(Table6[[#This Row],[Sum of COUNT HCR]:[Sum of COUNT MCR]])</f>
        <v>0.3</v>
      </c>
    </row>
    <row r="88" spans="1:45" x14ac:dyDescent="0.2">
      <c r="A88">
        <v>204</v>
      </c>
      <c r="B88">
        <v>64</v>
      </c>
      <c r="C88">
        <v>64</v>
      </c>
      <c r="D88">
        <v>64</v>
      </c>
      <c r="E88">
        <v>64</v>
      </c>
      <c r="F88">
        <v>64</v>
      </c>
      <c r="G88">
        <v>64</v>
      </c>
      <c r="H88">
        <v>64</v>
      </c>
      <c r="I88">
        <v>64</v>
      </c>
      <c r="J88">
        <v>96</v>
      </c>
      <c r="K88">
        <v>96</v>
      </c>
      <c r="L88">
        <v>96</v>
      </c>
      <c r="M88">
        <v>96</v>
      </c>
      <c r="N88">
        <v>96</v>
      </c>
      <c r="O88">
        <v>96</v>
      </c>
      <c r="P88">
        <v>96</v>
      </c>
      <c r="Q88">
        <v>96</v>
      </c>
      <c r="R88" t="s">
        <v>132</v>
      </c>
      <c r="AH88" s="25"/>
      <c r="AI88" s="26">
        <v>201</v>
      </c>
      <c r="AJ88" s="26">
        <v>32</v>
      </c>
      <c r="AK88" s="26">
        <v>4</v>
      </c>
      <c r="AL88" s="27">
        <v>10</v>
      </c>
      <c r="AM88" s="27">
        <v>38</v>
      </c>
      <c r="AN88" s="24">
        <f t="shared" si="0"/>
        <v>0.38095238095238093</v>
      </c>
      <c r="AO88" s="24">
        <f t="shared" si="1"/>
        <v>4.7619047619047616E-2</v>
      </c>
      <c r="AP88" s="24">
        <f t="shared" si="2"/>
        <v>0.20648967551622419</v>
      </c>
      <c r="AQ88" s="24">
        <f t="shared" si="3"/>
        <v>0.45238095238095238</v>
      </c>
      <c r="AR88" s="24">
        <f>SUM(Table6[[#This Row],[Sum of COUNT HCR]:[Sum of COUNT HFA ]])/SUM(Table6[[#This Row],[Sum of COUNT HCR]:[Sum of COUNT MCR]])</f>
        <v>0.42857142857142855</v>
      </c>
      <c r="AS88" s="24">
        <f>SUM(Table6[[#This Row],[Sum of COUNT MFA]:[Sum of COUNT MCR]])/SUM(Table6[[#This Row],[Sum of COUNT HCR]:[Sum of COUNT MCR]])</f>
        <v>0.5714285714285714</v>
      </c>
    </row>
    <row r="89" spans="1:45" x14ac:dyDescent="0.2">
      <c r="A89">
        <v>205</v>
      </c>
      <c r="B89">
        <v>24</v>
      </c>
      <c r="C89">
        <v>48</v>
      </c>
      <c r="D89">
        <v>48</v>
      </c>
      <c r="E89">
        <v>6</v>
      </c>
      <c r="F89">
        <v>6</v>
      </c>
      <c r="G89">
        <v>6</v>
      </c>
      <c r="H89">
        <v>24</v>
      </c>
      <c r="I89">
        <v>6</v>
      </c>
      <c r="J89">
        <v>22</v>
      </c>
      <c r="K89">
        <v>14</v>
      </c>
      <c r="L89">
        <v>14</v>
      </c>
      <c r="M89">
        <v>6</v>
      </c>
      <c r="N89">
        <v>34</v>
      </c>
      <c r="O89">
        <v>6</v>
      </c>
      <c r="P89">
        <v>22</v>
      </c>
      <c r="Q89">
        <v>34</v>
      </c>
      <c r="R89" t="s">
        <v>130</v>
      </c>
      <c r="AH89" s="25"/>
      <c r="AI89" s="26">
        <v>202</v>
      </c>
      <c r="AJ89" s="26">
        <v>46</v>
      </c>
      <c r="AK89" s="26">
        <v>6</v>
      </c>
      <c r="AL89" s="27">
        <v>4</v>
      </c>
      <c r="AM89" s="27">
        <v>28</v>
      </c>
      <c r="AN89" s="24">
        <f t="shared" si="0"/>
        <v>0.54761904761904767</v>
      </c>
      <c r="AO89" s="24">
        <f t="shared" si="1"/>
        <v>7.1428571428571425E-2</v>
      </c>
      <c r="AP89" s="24">
        <f t="shared" si="2"/>
        <v>0.12262773722627737</v>
      </c>
      <c r="AQ89" s="24">
        <f t="shared" si="3"/>
        <v>0.33333333333333331</v>
      </c>
      <c r="AR89" s="24">
        <f>SUM(Table6[[#This Row],[Sum of COUNT HCR]:[Sum of COUNT HFA ]])/SUM(Table6[[#This Row],[Sum of COUNT HCR]:[Sum of COUNT MCR]])</f>
        <v>0.61904761904761907</v>
      </c>
      <c r="AS89" s="24">
        <f>SUM(Table6[[#This Row],[Sum of COUNT MFA]:[Sum of COUNT MCR]])/SUM(Table6[[#This Row],[Sum of COUNT HCR]:[Sum of COUNT MCR]])</f>
        <v>0.38095238095238093</v>
      </c>
    </row>
    <row r="90" spans="1:45" x14ac:dyDescent="0.2">
      <c r="A90">
        <v>205</v>
      </c>
      <c r="B90">
        <v>72</v>
      </c>
      <c r="C90">
        <v>72</v>
      </c>
      <c r="D90">
        <v>72</v>
      </c>
      <c r="E90">
        <v>12</v>
      </c>
      <c r="F90">
        <v>12</v>
      </c>
      <c r="G90">
        <v>12</v>
      </c>
      <c r="H90">
        <v>72</v>
      </c>
      <c r="I90">
        <v>12</v>
      </c>
      <c r="J90">
        <v>36</v>
      </c>
      <c r="K90">
        <v>36</v>
      </c>
      <c r="L90">
        <v>36</v>
      </c>
      <c r="M90">
        <v>40</v>
      </c>
      <c r="N90">
        <v>40</v>
      </c>
      <c r="O90">
        <v>40</v>
      </c>
      <c r="P90">
        <v>36</v>
      </c>
      <c r="Q90">
        <v>40</v>
      </c>
      <c r="R90" t="s">
        <v>131</v>
      </c>
      <c r="AH90" s="25"/>
      <c r="AI90" s="26">
        <v>203</v>
      </c>
      <c r="AJ90" s="26">
        <v>26</v>
      </c>
      <c r="AK90" s="26">
        <v>8</v>
      </c>
      <c r="AL90" s="27">
        <v>6</v>
      </c>
      <c r="AM90" s="27">
        <v>40</v>
      </c>
      <c r="AN90" s="24">
        <f t="shared" si="0"/>
        <v>0.32500000000000001</v>
      </c>
      <c r="AO90" s="24">
        <f t="shared" si="1"/>
        <v>0.1</v>
      </c>
      <c r="AP90" s="24">
        <f t="shared" si="2"/>
        <v>0.12924071082390953</v>
      </c>
      <c r="AQ90" s="24">
        <f t="shared" si="3"/>
        <v>0.5</v>
      </c>
      <c r="AR90" s="24">
        <f>SUM(Table6[[#This Row],[Sum of COUNT HCR]:[Sum of COUNT HFA ]])/SUM(Table6[[#This Row],[Sum of COUNT HCR]:[Sum of COUNT MCR]])</f>
        <v>0.42499999999999999</v>
      </c>
      <c r="AS90" s="24">
        <f>SUM(Table6[[#This Row],[Sum of COUNT MFA]:[Sum of COUNT MCR]])/SUM(Table6[[#This Row],[Sum of COUNT HCR]:[Sum of COUNT MCR]])</f>
        <v>0.57499999999999996</v>
      </c>
    </row>
    <row r="91" spans="1:45" x14ac:dyDescent="0.2">
      <c r="A91">
        <v>205</v>
      </c>
      <c r="B91">
        <v>84</v>
      </c>
      <c r="C91">
        <v>84</v>
      </c>
      <c r="D91">
        <v>84</v>
      </c>
      <c r="E91">
        <v>84</v>
      </c>
      <c r="F91">
        <v>84</v>
      </c>
      <c r="G91">
        <v>84</v>
      </c>
      <c r="H91">
        <v>84</v>
      </c>
      <c r="I91">
        <v>84</v>
      </c>
      <c r="J91">
        <v>76</v>
      </c>
      <c r="K91">
        <v>76</v>
      </c>
      <c r="L91">
        <v>76</v>
      </c>
      <c r="M91">
        <v>76</v>
      </c>
      <c r="N91">
        <v>76</v>
      </c>
      <c r="O91">
        <v>76</v>
      </c>
      <c r="P91">
        <v>76</v>
      </c>
      <c r="Q91">
        <v>76</v>
      </c>
      <c r="R91" t="s">
        <v>132</v>
      </c>
      <c r="AH91" s="25"/>
      <c r="AI91" s="26">
        <v>204</v>
      </c>
      <c r="AJ91" s="26">
        <v>40</v>
      </c>
      <c r="AK91" s="26">
        <v>8</v>
      </c>
      <c r="AL91" s="27">
        <v>4</v>
      </c>
      <c r="AM91" s="27">
        <v>44</v>
      </c>
      <c r="AN91" s="24">
        <f t="shared" si="0"/>
        <v>0.41666666666666669</v>
      </c>
      <c r="AO91" s="24">
        <f t="shared" si="1"/>
        <v>8.3333333333333329E-2</v>
      </c>
      <c r="AP91" s="24">
        <f t="shared" si="2"/>
        <v>8.247422680412371E-2</v>
      </c>
      <c r="AQ91" s="24">
        <f t="shared" si="3"/>
        <v>0.45833333333333331</v>
      </c>
      <c r="AR91" s="24">
        <f>SUM(Table6[[#This Row],[Sum of COUNT HCR]:[Sum of COUNT HFA ]])/SUM(Table6[[#This Row],[Sum of COUNT HCR]:[Sum of COUNT MCR]])</f>
        <v>0.5</v>
      </c>
      <c r="AS91" s="24">
        <f>SUM(Table6[[#This Row],[Sum of COUNT MFA]:[Sum of COUNT MCR]])/SUM(Table6[[#This Row],[Sum of COUNT HCR]:[Sum of COUNT MCR]])</f>
        <v>0.5</v>
      </c>
    </row>
    <row r="92" spans="1:45" x14ac:dyDescent="0.2">
      <c r="A92">
        <v>206</v>
      </c>
      <c r="B92">
        <v>22</v>
      </c>
      <c r="C92">
        <v>42</v>
      </c>
      <c r="D92">
        <v>42</v>
      </c>
      <c r="E92">
        <v>2</v>
      </c>
      <c r="F92">
        <v>12</v>
      </c>
      <c r="G92">
        <v>2</v>
      </c>
      <c r="H92">
        <v>22</v>
      </c>
      <c r="I92">
        <v>12</v>
      </c>
      <c r="J92">
        <v>16</v>
      </c>
      <c r="K92">
        <v>16</v>
      </c>
      <c r="L92">
        <v>16</v>
      </c>
      <c r="M92">
        <v>6</v>
      </c>
      <c r="N92">
        <v>44</v>
      </c>
      <c r="O92">
        <v>6</v>
      </c>
      <c r="P92">
        <v>16</v>
      </c>
      <c r="Q92">
        <v>44</v>
      </c>
      <c r="R92" t="s">
        <v>130</v>
      </c>
      <c r="AH92" s="25"/>
      <c r="AI92" s="26">
        <v>205</v>
      </c>
      <c r="AJ92" s="26">
        <v>22</v>
      </c>
      <c r="AK92" s="26">
        <v>14</v>
      </c>
      <c r="AL92" s="27">
        <v>6</v>
      </c>
      <c r="AM92" s="27">
        <v>34</v>
      </c>
      <c r="AN92" s="24">
        <f t="shared" si="0"/>
        <v>0.28947368421052633</v>
      </c>
      <c r="AO92" s="24">
        <f t="shared" si="1"/>
        <v>0.18421052631578946</v>
      </c>
      <c r="AP92" s="24">
        <f t="shared" si="2"/>
        <v>0.14824447334200261</v>
      </c>
      <c r="AQ92" s="24">
        <f t="shared" si="3"/>
        <v>0.44736842105263158</v>
      </c>
      <c r="AR92" s="24">
        <f>SUM(Table6[[#This Row],[Sum of COUNT HCR]:[Sum of COUNT HFA ]])/SUM(Table6[[#This Row],[Sum of COUNT HCR]:[Sum of COUNT MCR]])</f>
        <v>0.47368421052631576</v>
      </c>
      <c r="AS92" s="24">
        <f>SUM(Table6[[#This Row],[Sum of COUNT MFA]:[Sum of COUNT MCR]])/SUM(Table6[[#This Row],[Sum of COUNT HCR]:[Sum of COUNT MCR]])</f>
        <v>0.52631578947368418</v>
      </c>
    </row>
    <row r="93" spans="1:45" x14ac:dyDescent="0.2">
      <c r="A93">
        <v>206</v>
      </c>
      <c r="B93">
        <v>64</v>
      </c>
      <c r="C93">
        <v>64</v>
      </c>
      <c r="D93">
        <v>64</v>
      </c>
      <c r="E93">
        <v>14</v>
      </c>
      <c r="F93">
        <v>14</v>
      </c>
      <c r="G93">
        <v>14</v>
      </c>
      <c r="H93">
        <v>64</v>
      </c>
      <c r="I93">
        <v>14</v>
      </c>
      <c r="J93">
        <v>32</v>
      </c>
      <c r="K93">
        <v>32</v>
      </c>
      <c r="L93">
        <v>32</v>
      </c>
      <c r="M93">
        <v>50</v>
      </c>
      <c r="N93">
        <v>50</v>
      </c>
      <c r="O93">
        <v>50</v>
      </c>
      <c r="P93">
        <v>32</v>
      </c>
      <c r="Q93">
        <v>50</v>
      </c>
      <c r="R93" t="s">
        <v>131</v>
      </c>
      <c r="AH93" s="25"/>
      <c r="AI93" s="26">
        <v>206</v>
      </c>
      <c r="AJ93" s="26">
        <v>16</v>
      </c>
      <c r="AK93" s="26">
        <v>16</v>
      </c>
      <c r="AL93" s="27">
        <v>6</v>
      </c>
      <c r="AM93" s="27">
        <v>44</v>
      </c>
      <c r="AN93" s="24">
        <f t="shared" si="0"/>
        <v>0.1951219512195122</v>
      </c>
      <c r="AO93" s="24">
        <f t="shared" si="1"/>
        <v>0.1951219512195122</v>
      </c>
      <c r="AP93" s="24">
        <f t="shared" si="2"/>
        <v>0.11907066795740562</v>
      </c>
      <c r="AQ93" s="24">
        <f t="shared" si="3"/>
        <v>0.53658536585365857</v>
      </c>
      <c r="AR93" s="24">
        <f>SUM(Table6[[#This Row],[Sum of COUNT HCR]:[Sum of COUNT HFA ]])/SUM(Table6[[#This Row],[Sum of COUNT HCR]:[Sum of COUNT MCR]])</f>
        <v>0.3902439024390244</v>
      </c>
      <c r="AS93" s="24">
        <f>SUM(Table6[[#This Row],[Sum of COUNT MFA]:[Sum of COUNT MCR]])/SUM(Table6[[#This Row],[Sum of COUNT HCR]:[Sum of COUNT MCR]])</f>
        <v>0.6097560975609756</v>
      </c>
    </row>
    <row r="94" spans="1:45" x14ac:dyDescent="0.2">
      <c r="A94">
        <v>206</v>
      </c>
      <c r="B94">
        <v>78</v>
      </c>
      <c r="C94">
        <v>78</v>
      </c>
      <c r="D94">
        <v>78</v>
      </c>
      <c r="E94">
        <v>78</v>
      </c>
      <c r="F94">
        <v>78</v>
      </c>
      <c r="G94">
        <v>78</v>
      </c>
      <c r="H94">
        <v>78</v>
      </c>
      <c r="I94">
        <v>78</v>
      </c>
      <c r="J94">
        <v>82</v>
      </c>
      <c r="K94">
        <v>82</v>
      </c>
      <c r="L94">
        <v>82</v>
      </c>
      <c r="M94">
        <v>82</v>
      </c>
      <c r="N94">
        <v>82</v>
      </c>
      <c r="O94">
        <v>82</v>
      </c>
      <c r="P94">
        <v>82</v>
      </c>
      <c r="Q94">
        <v>82</v>
      </c>
      <c r="R94" t="s">
        <v>132</v>
      </c>
      <c r="AH94" s="25"/>
      <c r="AI94" s="26">
        <v>207</v>
      </c>
      <c r="AJ94" s="26">
        <v>38</v>
      </c>
      <c r="AK94" s="26">
        <v>20</v>
      </c>
      <c r="AL94" s="27">
        <v>4</v>
      </c>
      <c r="AM94" s="27">
        <v>24</v>
      </c>
      <c r="AN94" s="24">
        <f t="shared" si="0"/>
        <v>0.44186046511627908</v>
      </c>
      <c r="AO94" s="24">
        <f t="shared" si="1"/>
        <v>0.23255813953488372</v>
      </c>
      <c r="AP94" s="24">
        <f t="shared" si="2"/>
        <v>0.13949716139497162</v>
      </c>
      <c r="AQ94" s="24">
        <f t="shared" si="3"/>
        <v>0.27906976744186046</v>
      </c>
      <c r="AR94" s="24">
        <f>SUM(Table6[[#This Row],[Sum of COUNT HCR]:[Sum of COUNT HFA ]])/SUM(Table6[[#This Row],[Sum of COUNT HCR]:[Sum of COUNT MCR]])</f>
        <v>0.67441860465116277</v>
      </c>
      <c r="AS94" s="24">
        <f>SUM(Table6[[#This Row],[Sum of COUNT MFA]:[Sum of COUNT MCR]])/SUM(Table6[[#This Row],[Sum of COUNT HCR]:[Sum of COUNT MCR]])</f>
        <v>0.32558139534883723</v>
      </c>
    </row>
    <row r="95" spans="1:45" x14ac:dyDescent="0.2">
      <c r="A95">
        <v>207</v>
      </c>
      <c r="B95">
        <v>30</v>
      </c>
      <c r="C95">
        <v>16</v>
      </c>
      <c r="D95">
        <v>16</v>
      </c>
      <c r="E95">
        <v>10</v>
      </c>
      <c r="F95">
        <v>18</v>
      </c>
      <c r="G95">
        <v>10</v>
      </c>
      <c r="H95">
        <v>30</v>
      </c>
      <c r="I95">
        <v>18</v>
      </c>
      <c r="J95">
        <v>38</v>
      </c>
      <c r="K95">
        <v>20</v>
      </c>
      <c r="L95">
        <v>20</v>
      </c>
      <c r="M95">
        <v>4</v>
      </c>
      <c r="N95">
        <v>24</v>
      </c>
      <c r="O95">
        <v>4</v>
      </c>
      <c r="P95">
        <v>38</v>
      </c>
      <c r="Q95">
        <v>24</v>
      </c>
      <c r="R95" t="s">
        <v>130</v>
      </c>
      <c r="AH95" s="25"/>
      <c r="AI95" s="26">
        <v>208</v>
      </c>
      <c r="AJ95" s="26">
        <v>32</v>
      </c>
      <c r="AK95" s="26">
        <v>2</v>
      </c>
      <c r="AL95" s="27">
        <v>14</v>
      </c>
      <c r="AM95" s="27">
        <v>38</v>
      </c>
      <c r="AN95" s="24">
        <f t="shared" ref="AN95:AN112" si="4">AJ95/SUM(AJ95:AM95)</f>
        <v>0.37209302325581395</v>
      </c>
      <c r="AO95" s="24">
        <f t="shared" ref="AO95:AO112" si="5">AK95/SUM(AJ95:AM95)</f>
        <v>2.3255813953488372E-2</v>
      </c>
      <c r="AP95" s="24">
        <f t="shared" ref="AP95:AP112" si="6">AL95/SUM(AL95:AO95)</f>
        <v>0.26719928983577451</v>
      </c>
      <c r="AQ95" s="24">
        <f t="shared" ref="AQ95:AQ112" si="7">AM95/SUM(AJ95:AM95)</f>
        <v>0.44186046511627908</v>
      </c>
      <c r="AR95" s="24">
        <f>SUM(Table6[[#This Row],[Sum of COUNT HCR]:[Sum of COUNT HFA ]])/SUM(Table6[[#This Row],[Sum of COUNT HCR]:[Sum of COUNT MCR]])</f>
        <v>0.39534883720930231</v>
      </c>
      <c r="AS95" s="24">
        <f>SUM(Table6[[#This Row],[Sum of COUNT MFA]:[Sum of COUNT MCR]])/SUM(Table6[[#This Row],[Sum of COUNT HCR]:[Sum of COUNT MCR]])</f>
        <v>0.60465116279069764</v>
      </c>
    </row>
    <row r="96" spans="1:45" x14ac:dyDescent="0.2">
      <c r="A96">
        <v>207</v>
      </c>
      <c r="B96">
        <v>46</v>
      </c>
      <c r="C96">
        <v>46</v>
      </c>
      <c r="D96">
        <v>46</v>
      </c>
      <c r="E96">
        <v>28</v>
      </c>
      <c r="F96">
        <v>28</v>
      </c>
      <c r="G96">
        <v>28</v>
      </c>
      <c r="H96">
        <v>46</v>
      </c>
      <c r="I96">
        <v>28</v>
      </c>
      <c r="J96">
        <v>58</v>
      </c>
      <c r="K96">
        <v>58</v>
      </c>
      <c r="L96">
        <v>58</v>
      </c>
      <c r="M96">
        <v>28</v>
      </c>
      <c r="N96">
        <v>28</v>
      </c>
      <c r="O96">
        <v>28</v>
      </c>
      <c r="P96">
        <v>58</v>
      </c>
      <c r="Q96">
        <v>28</v>
      </c>
      <c r="R96" t="s">
        <v>131</v>
      </c>
      <c r="AH96" s="25"/>
      <c r="AI96" s="26">
        <v>209</v>
      </c>
      <c r="AJ96" s="26">
        <v>34</v>
      </c>
      <c r="AK96" s="26">
        <v>6</v>
      </c>
      <c r="AL96" s="27">
        <v>8</v>
      </c>
      <c r="AM96" s="27">
        <v>44</v>
      </c>
      <c r="AN96" s="24">
        <f t="shared" si="4"/>
        <v>0.36956521739130432</v>
      </c>
      <c r="AO96" s="24">
        <f t="shared" si="5"/>
        <v>6.5217391304347824E-2</v>
      </c>
      <c r="AP96" s="24">
        <f t="shared" si="6"/>
        <v>0.15257048092868988</v>
      </c>
      <c r="AQ96" s="24">
        <f t="shared" si="7"/>
        <v>0.47826086956521741</v>
      </c>
      <c r="AR96" s="24">
        <f>SUM(Table6[[#This Row],[Sum of COUNT HCR]:[Sum of COUNT HFA ]])/SUM(Table6[[#This Row],[Sum of COUNT HCR]:[Sum of COUNT MCR]])</f>
        <v>0.43478260869565216</v>
      </c>
      <c r="AS96" s="24">
        <f>SUM(Table6[[#This Row],[Sum of COUNT MFA]:[Sum of COUNT MCR]])/SUM(Table6[[#This Row],[Sum of COUNT HCR]:[Sum of COUNT MCR]])</f>
        <v>0.56521739130434778</v>
      </c>
    </row>
    <row r="97" spans="1:45" x14ac:dyDescent="0.2">
      <c r="A97">
        <v>207</v>
      </c>
      <c r="B97">
        <v>74</v>
      </c>
      <c r="C97">
        <v>74</v>
      </c>
      <c r="D97">
        <v>74</v>
      </c>
      <c r="E97">
        <v>74</v>
      </c>
      <c r="F97">
        <v>74</v>
      </c>
      <c r="G97">
        <v>74</v>
      </c>
      <c r="H97">
        <v>74</v>
      </c>
      <c r="I97">
        <v>74</v>
      </c>
      <c r="J97">
        <v>86</v>
      </c>
      <c r="K97">
        <v>86</v>
      </c>
      <c r="L97">
        <v>86</v>
      </c>
      <c r="M97">
        <v>86</v>
      </c>
      <c r="N97">
        <v>86</v>
      </c>
      <c r="O97">
        <v>86</v>
      </c>
      <c r="P97">
        <v>86</v>
      </c>
      <c r="Q97">
        <v>86</v>
      </c>
      <c r="R97" t="s">
        <v>132</v>
      </c>
      <c r="AH97" s="25"/>
      <c r="AI97" s="26">
        <v>210</v>
      </c>
      <c r="AJ97" s="26">
        <v>44</v>
      </c>
      <c r="AK97" s="26">
        <v>6</v>
      </c>
      <c r="AL97" s="27">
        <v>0</v>
      </c>
      <c r="AM97" s="27">
        <v>42</v>
      </c>
      <c r="AN97" s="24">
        <f t="shared" si="4"/>
        <v>0.47826086956521741</v>
      </c>
      <c r="AO97" s="24">
        <f t="shared" si="5"/>
        <v>6.5217391304347824E-2</v>
      </c>
      <c r="AP97" s="24">
        <f t="shared" si="6"/>
        <v>0</v>
      </c>
      <c r="AQ97" s="24">
        <f t="shared" si="7"/>
        <v>0.45652173913043476</v>
      </c>
      <c r="AR97" s="24">
        <f>SUM(Table6[[#This Row],[Sum of COUNT HCR]:[Sum of COUNT HFA ]])/SUM(Table6[[#This Row],[Sum of COUNT HCR]:[Sum of COUNT MCR]])</f>
        <v>0.54347826086956519</v>
      </c>
      <c r="AS97" s="24">
        <f>SUM(Table6[[#This Row],[Sum of COUNT MFA]:[Sum of COUNT MCR]])/SUM(Table6[[#This Row],[Sum of COUNT HCR]:[Sum of COUNT MCR]])</f>
        <v>0.45652173913043476</v>
      </c>
    </row>
    <row r="98" spans="1:45" x14ac:dyDescent="0.2">
      <c r="A98">
        <v>208</v>
      </c>
      <c r="B98">
        <v>20</v>
      </c>
      <c r="C98">
        <v>28</v>
      </c>
      <c r="D98">
        <v>28</v>
      </c>
      <c r="E98">
        <v>18</v>
      </c>
      <c r="F98">
        <v>8</v>
      </c>
      <c r="G98">
        <v>18</v>
      </c>
      <c r="H98">
        <v>20</v>
      </c>
      <c r="I98">
        <v>8</v>
      </c>
      <c r="J98">
        <v>32</v>
      </c>
      <c r="K98">
        <v>2</v>
      </c>
      <c r="L98">
        <v>2</v>
      </c>
      <c r="M98">
        <v>14</v>
      </c>
      <c r="N98">
        <v>38</v>
      </c>
      <c r="O98">
        <v>14</v>
      </c>
      <c r="P98">
        <v>32</v>
      </c>
      <c r="Q98">
        <v>38</v>
      </c>
      <c r="R98" t="s">
        <v>130</v>
      </c>
      <c r="AH98" s="25"/>
      <c r="AI98" s="26">
        <v>211</v>
      </c>
      <c r="AJ98" s="26">
        <v>34</v>
      </c>
      <c r="AK98" s="26">
        <v>20</v>
      </c>
      <c r="AL98" s="27">
        <v>2</v>
      </c>
      <c r="AM98" s="27">
        <v>30</v>
      </c>
      <c r="AN98" s="24">
        <f t="shared" si="4"/>
        <v>0.39534883720930231</v>
      </c>
      <c r="AO98" s="24">
        <f t="shared" si="5"/>
        <v>0.23255813953488372</v>
      </c>
      <c r="AP98" s="24">
        <f t="shared" si="6"/>
        <v>6.1297220242337851E-2</v>
      </c>
      <c r="AQ98" s="24">
        <f t="shared" si="7"/>
        <v>0.34883720930232559</v>
      </c>
      <c r="AR98" s="24">
        <f>SUM(Table6[[#This Row],[Sum of COUNT HCR]:[Sum of COUNT HFA ]])/SUM(Table6[[#This Row],[Sum of COUNT HCR]:[Sum of COUNT MCR]])</f>
        <v>0.62790697674418605</v>
      </c>
      <c r="AS98" s="24">
        <f>SUM(Table6[[#This Row],[Sum of COUNT MFA]:[Sum of COUNT MCR]])/SUM(Table6[[#This Row],[Sum of COUNT HCR]:[Sum of COUNT MCR]])</f>
        <v>0.37209302325581395</v>
      </c>
    </row>
    <row r="99" spans="1:45" x14ac:dyDescent="0.2">
      <c r="A99">
        <v>208</v>
      </c>
      <c r="B99">
        <v>48</v>
      </c>
      <c r="C99">
        <v>48</v>
      </c>
      <c r="D99">
        <v>48</v>
      </c>
      <c r="E99">
        <v>26</v>
      </c>
      <c r="F99">
        <v>26</v>
      </c>
      <c r="G99">
        <v>26</v>
      </c>
      <c r="H99">
        <v>48</v>
      </c>
      <c r="I99">
        <v>26</v>
      </c>
      <c r="J99">
        <v>34</v>
      </c>
      <c r="K99">
        <v>34</v>
      </c>
      <c r="L99">
        <v>34</v>
      </c>
      <c r="M99">
        <v>52</v>
      </c>
      <c r="N99">
        <v>52</v>
      </c>
      <c r="O99">
        <v>52</v>
      </c>
      <c r="P99">
        <v>34</v>
      </c>
      <c r="Q99">
        <v>52</v>
      </c>
      <c r="R99" t="s">
        <v>131</v>
      </c>
      <c r="AH99" s="25"/>
      <c r="AI99" s="26">
        <v>212</v>
      </c>
      <c r="AJ99" s="26">
        <v>32</v>
      </c>
      <c r="AK99" s="26">
        <v>6</v>
      </c>
      <c r="AL99" s="27">
        <v>4</v>
      </c>
      <c r="AM99" s="27">
        <v>38</v>
      </c>
      <c r="AN99" s="24">
        <f t="shared" si="4"/>
        <v>0.4</v>
      </c>
      <c r="AO99" s="24">
        <f t="shared" si="5"/>
        <v>7.4999999999999997E-2</v>
      </c>
      <c r="AP99" s="24">
        <f t="shared" si="6"/>
        <v>9.4173042966450848E-2</v>
      </c>
      <c r="AQ99" s="24">
        <f t="shared" si="7"/>
        <v>0.47499999999999998</v>
      </c>
      <c r="AR99" s="24">
        <f>SUM(Table6[[#This Row],[Sum of COUNT HCR]:[Sum of COUNT HFA ]])/SUM(Table6[[#This Row],[Sum of COUNT HCR]:[Sum of COUNT MCR]])</f>
        <v>0.47499999999999998</v>
      </c>
      <c r="AS99" s="24">
        <f>SUM(Table6[[#This Row],[Sum of COUNT MFA]:[Sum of COUNT MCR]])/SUM(Table6[[#This Row],[Sum of COUNT HCR]:[Sum of COUNT MCR]])</f>
        <v>0.52500000000000002</v>
      </c>
    </row>
    <row r="100" spans="1:45" x14ac:dyDescent="0.2">
      <c r="A100">
        <v>208</v>
      </c>
      <c r="B100">
        <v>74</v>
      </c>
      <c r="C100">
        <v>74</v>
      </c>
      <c r="D100">
        <v>74</v>
      </c>
      <c r="E100">
        <v>74</v>
      </c>
      <c r="F100">
        <v>74</v>
      </c>
      <c r="G100">
        <v>74</v>
      </c>
      <c r="H100">
        <v>74</v>
      </c>
      <c r="I100">
        <v>74</v>
      </c>
      <c r="J100">
        <v>86</v>
      </c>
      <c r="K100">
        <v>86</v>
      </c>
      <c r="L100">
        <v>86</v>
      </c>
      <c r="M100">
        <v>86</v>
      </c>
      <c r="N100">
        <v>86</v>
      </c>
      <c r="O100">
        <v>86</v>
      </c>
      <c r="P100">
        <v>86</v>
      </c>
      <c r="Q100">
        <v>86</v>
      </c>
      <c r="R100" t="s">
        <v>132</v>
      </c>
      <c r="AH100" s="25"/>
      <c r="AI100" s="26">
        <v>213</v>
      </c>
      <c r="AJ100" s="26">
        <v>34</v>
      </c>
      <c r="AK100" s="26">
        <v>2</v>
      </c>
      <c r="AL100" s="27">
        <v>0</v>
      </c>
      <c r="AM100" s="27">
        <v>50</v>
      </c>
      <c r="AN100" s="24">
        <f t="shared" si="4"/>
        <v>0.39534883720930231</v>
      </c>
      <c r="AO100" s="24">
        <f t="shared" si="5"/>
        <v>2.3255813953488372E-2</v>
      </c>
      <c r="AP100" s="24">
        <f t="shared" si="6"/>
        <v>0</v>
      </c>
      <c r="AQ100" s="24">
        <f t="shared" si="7"/>
        <v>0.58139534883720934</v>
      </c>
      <c r="AR100" s="24">
        <f>SUM(Table6[[#This Row],[Sum of COUNT HCR]:[Sum of COUNT HFA ]])/SUM(Table6[[#This Row],[Sum of COUNT HCR]:[Sum of COUNT MCR]])</f>
        <v>0.41860465116279072</v>
      </c>
      <c r="AS100" s="24">
        <f>SUM(Table6[[#This Row],[Sum of COUNT MFA]:[Sum of COUNT MCR]])/SUM(Table6[[#This Row],[Sum of COUNT HCR]:[Sum of COUNT MCR]])</f>
        <v>0.58139534883720934</v>
      </c>
    </row>
    <row r="101" spans="1:45" x14ac:dyDescent="0.2">
      <c r="A101">
        <v>209</v>
      </c>
      <c r="B101">
        <v>30</v>
      </c>
      <c r="C101">
        <v>28</v>
      </c>
      <c r="D101">
        <v>28</v>
      </c>
      <c r="E101">
        <v>6</v>
      </c>
      <c r="F101">
        <v>4</v>
      </c>
      <c r="G101">
        <v>6</v>
      </c>
      <c r="H101">
        <v>30</v>
      </c>
      <c r="I101">
        <v>4</v>
      </c>
      <c r="J101">
        <v>34</v>
      </c>
      <c r="K101">
        <v>6</v>
      </c>
      <c r="L101">
        <v>6</v>
      </c>
      <c r="M101">
        <v>8</v>
      </c>
      <c r="N101">
        <v>44</v>
      </c>
      <c r="O101">
        <v>8</v>
      </c>
      <c r="P101">
        <v>34</v>
      </c>
      <c r="Q101">
        <v>44</v>
      </c>
      <c r="R101" t="s">
        <v>130</v>
      </c>
      <c r="AH101" s="25"/>
      <c r="AI101" s="26">
        <v>214</v>
      </c>
      <c r="AJ101" s="26">
        <v>20</v>
      </c>
      <c r="AK101" s="26">
        <v>12</v>
      </c>
      <c r="AL101" s="27">
        <v>10</v>
      </c>
      <c r="AM101" s="27">
        <v>46</v>
      </c>
      <c r="AN101" s="24">
        <f t="shared" si="4"/>
        <v>0.22727272727272727</v>
      </c>
      <c r="AO101" s="24">
        <f t="shared" si="5"/>
        <v>0.13636363636363635</v>
      </c>
      <c r="AP101" s="24">
        <f t="shared" si="6"/>
        <v>0.17741935483870969</v>
      </c>
      <c r="AQ101" s="24">
        <f t="shared" si="7"/>
        <v>0.52272727272727271</v>
      </c>
      <c r="AR101" s="24">
        <f>SUM(Table6[[#This Row],[Sum of COUNT HCR]:[Sum of COUNT HFA ]])/SUM(Table6[[#This Row],[Sum of COUNT HCR]:[Sum of COUNT MCR]])</f>
        <v>0.36363636363636365</v>
      </c>
      <c r="AS101" s="24">
        <f>SUM(Table6[[#This Row],[Sum of COUNT MFA]:[Sum of COUNT MCR]])/SUM(Table6[[#This Row],[Sum of COUNT HCR]:[Sum of COUNT MCR]])</f>
        <v>0.63636363636363635</v>
      </c>
    </row>
    <row r="102" spans="1:45" x14ac:dyDescent="0.2">
      <c r="A102">
        <v>209</v>
      </c>
      <c r="B102">
        <v>58</v>
      </c>
      <c r="C102">
        <v>58</v>
      </c>
      <c r="D102">
        <v>58</v>
      </c>
      <c r="E102">
        <v>10</v>
      </c>
      <c r="F102">
        <v>10</v>
      </c>
      <c r="G102">
        <v>10</v>
      </c>
      <c r="H102">
        <v>58</v>
      </c>
      <c r="I102">
        <v>10</v>
      </c>
      <c r="J102">
        <v>40</v>
      </c>
      <c r="K102">
        <v>40</v>
      </c>
      <c r="L102">
        <v>40</v>
      </c>
      <c r="M102">
        <v>52</v>
      </c>
      <c r="N102">
        <v>52</v>
      </c>
      <c r="O102">
        <v>52</v>
      </c>
      <c r="P102">
        <v>40</v>
      </c>
      <c r="Q102">
        <v>52</v>
      </c>
      <c r="R102" t="s">
        <v>131</v>
      </c>
      <c r="AH102" s="25"/>
      <c r="AI102" s="26">
        <v>215</v>
      </c>
      <c r="AJ102" s="26">
        <v>26</v>
      </c>
      <c r="AK102" s="26">
        <v>6</v>
      </c>
      <c r="AL102" s="27">
        <v>0</v>
      </c>
      <c r="AM102" s="27">
        <v>42</v>
      </c>
      <c r="AN102" s="24">
        <f t="shared" si="4"/>
        <v>0.35135135135135137</v>
      </c>
      <c r="AO102" s="24">
        <f t="shared" si="5"/>
        <v>8.1081081081081086E-2</v>
      </c>
      <c r="AP102" s="24">
        <f t="shared" si="6"/>
        <v>0</v>
      </c>
      <c r="AQ102" s="24">
        <f t="shared" si="7"/>
        <v>0.56756756756756754</v>
      </c>
      <c r="AR102" s="24">
        <f>SUM(Table6[[#This Row],[Sum of COUNT HCR]:[Sum of COUNT HFA ]])/SUM(Table6[[#This Row],[Sum of COUNT HCR]:[Sum of COUNT MCR]])</f>
        <v>0.43243243243243246</v>
      </c>
      <c r="AS102" s="24">
        <f>SUM(Table6[[#This Row],[Sum of COUNT MFA]:[Sum of COUNT MCR]])/SUM(Table6[[#This Row],[Sum of COUNT HCR]:[Sum of COUNT MCR]])</f>
        <v>0.56756756756756754</v>
      </c>
    </row>
    <row r="103" spans="1:45" x14ac:dyDescent="0.2">
      <c r="A103">
        <v>209</v>
      </c>
      <c r="B103">
        <v>68</v>
      </c>
      <c r="C103">
        <v>68</v>
      </c>
      <c r="D103">
        <v>68</v>
      </c>
      <c r="E103">
        <v>68</v>
      </c>
      <c r="F103">
        <v>68</v>
      </c>
      <c r="G103">
        <v>68</v>
      </c>
      <c r="H103">
        <v>68</v>
      </c>
      <c r="I103">
        <v>68</v>
      </c>
      <c r="J103">
        <v>92</v>
      </c>
      <c r="K103">
        <v>92</v>
      </c>
      <c r="L103">
        <v>92</v>
      </c>
      <c r="M103">
        <v>92</v>
      </c>
      <c r="N103">
        <v>92</v>
      </c>
      <c r="O103">
        <v>92</v>
      </c>
      <c r="P103">
        <v>92</v>
      </c>
      <c r="Q103">
        <v>92</v>
      </c>
      <c r="R103" t="s">
        <v>132</v>
      </c>
      <c r="AH103" s="25"/>
      <c r="AI103" s="26">
        <v>216</v>
      </c>
      <c r="AJ103" s="26">
        <v>14</v>
      </c>
      <c r="AK103" s="26">
        <v>0</v>
      </c>
      <c r="AL103" s="27">
        <v>6</v>
      </c>
      <c r="AM103" s="27">
        <v>84</v>
      </c>
      <c r="AN103" s="24">
        <f t="shared" si="4"/>
        <v>0.13461538461538461</v>
      </c>
      <c r="AO103" s="24">
        <f t="shared" si="5"/>
        <v>0</v>
      </c>
      <c r="AP103" s="24">
        <f t="shared" si="6"/>
        <v>6.6567100490719011E-2</v>
      </c>
      <c r="AQ103" s="24">
        <f t="shared" si="7"/>
        <v>0.80769230769230771</v>
      </c>
      <c r="AR103" s="24">
        <f>SUM(Table6[[#This Row],[Sum of COUNT HCR]:[Sum of COUNT HFA ]])/SUM(Table6[[#This Row],[Sum of COUNT HCR]:[Sum of COUNT MCR]])</f>
        <v>0.13461538461538461</v>
      </c>
      <c r="AS103" s="24">
        <f>SUM(Table6[[#This Row],[Sum of COUNT MFA]:[Sum of COUNT MCR]])/SUM(Table6[[#This Row],[Sum of COUNT HCR]:[Sum of COUNT MCR]])</f>
        <v>0.86538461538461542</v>
      </c>
    </row>
    <row r="104" spans="1:45" x14ac:dyDescent="0.2">
      <c r="A104">
        <v>210</v>
      </c>
      <c r="B104">
        <v>20</v>
      </c>
      <c r="C104">
        <v>46</v>
      </c>
      <c r="D104">
        <v>46</v>
      </c>
      <c r="E104">
        <v>0</v>
      </c>
      <c r="F104">
        <v>2</v>
      </c>
      <c r="G104">
        <v>0</v>
      </c>
      <c r="H104">
        <v>20</v>
      </c>
      <c r="I104">
        <v>2</v>
      </c>
      <c r="J104">
        <v>44</v>
      </c>
      <c r="K104">
        <v>6</v>
      </c>
      <c r="L104">
        <v>6</v>
      </c>
      <c r="M104">
        <v>0</v>
      </c>
      <c r="N104">
        <v>42</v>
      </c>
      <c r="O104">
        <v>0</v>
      </c>
      <c r="P104">
        <v>44</v>
      </c>
      <c r="Q104">
        <v>42</v>
      </c>
      <c r="R104" t="s">
        <v>130</v>
      </c>
      <c r="AH104" s="25"/>
      <c r="AI104" s="26">
        <v>217</v>
      </c>
      <c r="AJ104" s="26">
        <v>30</v>
      </c>
      <c r="AK104" s="26">
        <v>4</v>
      </c>
      <c r="AL104" s="27">
        <v>6</v>
      </c>
      <c r="AM104" s="27">
        <v>34</v>
      </c>
      <c r="AN104" s="24">
        <f t="shared" si="4"/>
        <v>0.40540540540540543</v>
      </c>
      <c r="AO104" s="24">
        <f t="shared" si="5"/>
        <v>5.4054054054054057E-2</v>
      </c>
      <c r="AP104" s="24">
        <f t="shared" si="6"/>
        <v>0.14829659318637275</v>
      </c>
      <c r="AQ104" s="24">
        <f t="shared" si="7"/>
        <v>0.45945945945945948</v>
      </c>
      <c r="AR104" s="24">
        <f>SUM(Table6[[#This Row],[Sum of COUNT HCR]:[Sum of COUNT HFA ]])/SUM(Table6[[#This Row],[Sum of COUNT HCR]:[Sum of COUNT MCR]])</f>
        <v>0.45945945945945948</v>
      </c>
      <c r="AS104" s="24">
        <f>SUM(Table6[[#This Row],[Sum of COUNT MFA]:[Sum of COUNT MCR]])/SUM(Table6[[#This Row],[Sum of COUNT HCR]:[Sum of COUNT MCR]])</f>
        <v>0.54054054054054057</v>
      </c>
    </row>
    <row r="105" spans="1:45" x14ac:dyDescent="0.2">
      <c r="A105">
        <v>210</v>
      </c>
      <c r="B105">
        <v>66</v>
      </c>
      <c r="C105">
        <v>66</v>
      </c>
      <c r="D105">
        <v>66</v>
      </c>
      <c r="E105">
        <v>2</v>
      </c>
      <c r="F105">
        <v>2</v>
      </c>
      <c r="G105">
        <v>2</v>
      </c>
      <c r="H105">
        <v>66</v>
      </c>
      <c r="I105">
        <v>2</v>
      </c>
      <c r="J105">
        <v>50</v>
      </c>
      <c r="K105">
        <v>50</v>
      </c>
      <c r="L105">
        <v>50</v>
      </c>
      <c r="M105">
        <v>42</v>
      </c>
      <c r="N105">
        <v>42</v>
      </c>
      <c r="O105">
        <v>42</v>
      </c>
      <c r="P105">
        <v>50</v>
      </c>
      <c r="Q105">
        <v>42</v>
      </c>
      <c r="R105" t="s">
        <v>131</v>
      </c>
      <c r="AH105" s="25"/>
      <c r="AI105" s="26">
        <v>218</v>
      </c>
      <c r="AJ105" s="26">
        <v>22</v>
      </c>
      <c r="AK105" s="26">
        <v>14</v>
      </c>
      <c r="AL105" s="27">
        <v>6</v>
      </c>
      <c r="AM105" s="27">
        <v>32</v>
      </c>
      <c r="AN105" s="24">
        <f t="shared" si="4"/>
        <v>0.29729729729729731</v>
      </c>
      <c r="AO105" s="24">
        <f t="shared" si="5"/>
        <v>0.1891891891891892</v>
      </c>
      <c r="AP105" s="24">
        <f t="shared" si="6"/>
        <v>0.1558988764044944</v>
      </c>
      <c r="AQ105" s="24">
        <f t="shared" si="7"/>
        <v>0.43243243243243246</v>
      </c>
      <c r="AR105" s="24">
        <f>SUM(Table6[[#This Row],[Sum of COUNT HCR]:[Sum of COUNT HFA ]])/SUM(Table6[[#This Row],[Sum of COUNT HCR]:[Sum of COUNT MCR]])</f>
        <v>0.48648648648648651</v>
      </c>
      <c r="AS105" s="24">
        <f>SUM(Table6[[#This Row],[Sum of COUNT MFA]:[Sum of COUNT MCR]])/SUM(Table6[[#This Row],[Sum of COUNT HCR]:[Sum of COUNT MCR]])</f>
        <v>0.51351351351351349</v>
      </c>
    </row>
    <row r="106" spans="1:45" x14ac:dyDescent="0.2">
      <c r="A106">
        <v>210</v>
      </c>
      <c r="B106">
        <v>68</v>
      </c>
      <c r="C106">
        <v>68</v>
      </c>
      <c r="D106">
        <v>68</v>
      </c>
      <c r="E106">
        <v>68</v>
      </c>
      <c r="F106">
        <v>68</v>
      </c>
      <c r="G106">
        <v>68</v>
      </c>
      <c r="H106">
        <v>68</v>
      </c>
      <c r="I106">
        <v>68</v>
      </c>
      <c r="J106">
        <v>92</v>
      </c>
      <c r="K106">
        <v>92</v>
      </c>
      <c r="L106">
        <v>92</v>
      </c>
      <c r="M106">
        <v>92</v>
      </c>
      <c r="N106">
        <v>92</v>
      </c>
      <c r="O106">
        <v>92</v>
      </c>
      <c r="P106">
        <v>92</v>
      </c>
      <c r="Q106">
        <v>92</v>
      </c>
      <c r="R106" t="s">
        <v>132</v>
      </c>
      <c r="AH106" s="25"/>
      <c r="AI106" s="26">
        <v>219</v>
      </c>
      <c r="AJ106" s="26">
        <v>26</v>
      </c>
      <c r="AK106" s="26">
        <v>12</v>
      </c>
      <c r="AL106" s="27">
        <v>6</v>
      </c>
      <c r="AM106" s="27">
        <v>44</v>
      </c>
      <c r="AN106" s="24">
        <f t="shared" si="4"/>
        <v>0.29545454545454547</v>
      </c>
      <c r="AO106" s="24">
        <f t="shared" si="5"/>
        <v>0.13636363636363635</v>
      </c>
      <c r="AP106" s="24">
        <f t="shared" si="6"/>
        <v>0.11897251013970257</v>
      </c>
      <c r="AQ106" s="24">
        <f t="shared" si="7"/>
        <v>0.5</v>
      </c>
      <c r="AR106" s="24">
        <f>SUM(Table6[[#This Row],[Sum of COUNT HCR]:[Sum of COUNT HFA ]])/SUM(Table6[[#This Row],[Sum of COUNT HCR]:[Sum of COUNT MCR]])</f>
        <v>0.43181818181818182</v>
      </c>
      <c r="AS106" s="24">
        <f>SUM(Table6[[#This Row],[Sum of COUNT MFA]:[Sum of COUNT MCR]])/SUM(Table6[[#This Row],[Sum of COUNT HCR]:[Sum of COUNT MCR]])</f>
        <v>0.56818181818181823</v>
      </c>
    </row>
    <row r="107" spans="1:45" x14ac:dyDescent="0.2">
      <c r="A107">
        <v>211</v>
      </c>
      <c r="B107">
        <v>22</v>
      </c>
      <c r="C107">
        <v>36</v>
      </c>
      <c r="D107">
        <v>36</v>
      </c>
      <c r="E107">
        <v>6</v>
      </c>
      <c r="F107">
        <v>10</v>
      </c>
      <c r="G107">
        <v>6</v>
      </c>
      <c r="H107">
        <v>22</v>
      </c>
      <c r="I107">
        <v>10</v>
      </c>
      <c r="J107">
        <v>34</v>
      </c>
      <c r="K107">
        <v>20</v>
      </c>
      <c r="L107">
        <v>20</v>
      </c>
      <c r="M107">
        <v>2</v>
      </c>
      <c r="N107">
        <v>30</v>
      </c>
      <c r="O107">
        <v>2</v>
      </c>
      <c r="P107">
        <v>34</v>
      </c>
      <c r="Q107">
        <v>30</v>
      </c>
      <c r="R107" t="s">
        <v>130</v>
      </c>
      <c r="AH107" s="25"/>
      <c r="AI107" s="26">
        <v>220</v>
      </c>
      <c r="AJ107" s="26">
        <v>30</v>
      </c>
      <c r="AK107" s="26">
        <v>12</v>
      </c>
      <c r="AL107" s="27">
        <v>10</v>
      </c>
      <c r="AM107" s="27">
        <v>20</v>
      </c>
      <c r="AN107" s="24">
        <f t="shared" si="4"/>
        <v>0.41666666666666669</v>
      </c>
      <c r="AO107" s="24">
        <f t="shared" si="5"/>
        <v>0.16666666666666666</v>
      </c>
      <c r="AP107" s="24">
        <f t="shared" si="6"/>
        <v>0.32697547683923706</v>
      </c>
      <c r="AQ107" s="24">
        <f t="shared" si="7"/>
        <v>0.27777777777777779</v>
      </c>
      <c r="AR107" s="24">
        <f>SUM(Table6[[#This Row],[Sum of COUNT HCR]:[Sum of COUNT HFA ]])/SUM(Table6[[#This Row],[Sum of COUNT HCR]:[Sum of COUNT MCR]])</f>
        <v>0.58333333333333337</v>
      </c>
      <c r="AS107" s="24">
        <f>SUM(Table6[[#This Row],[Sum of COUNT MFA]:[Sum of COUNT MCR]])/SUM(Table6[[#This Row],[Sum of COUNT HCR]:[Sum of COUNT MCR]])</f>
        <v>0.41666666666666669</v>
      </c>
    </row>
    <row r="108" spans="1:45" x14ac:dyDescent="0.2">
      <c r="A108">
        <v>211</v>
      </c>
      <c r="B108">
        <v>58</v>
      </c>
      <c r="C108">
        <v>58</v>
      </c>
      <c r="D108">
        <v>58</v>
      </c>
      <c r="E108">
        <v>16</v>
      </c>
      <c r="F108">
        <v>16</v>
      </c>
      <c r="G108">
        <v>16</v>
      </c>
      <c r="H108">
        <v>58</v>
      </c>
      <c r="I108">
        <v>16</v>
      </c>
      <c r="J108">
        <v>54</v>
      </c>
      <c r="K108">
        <v>54</v>
      </c>
      <c r="L108">
        <v>54</v>
      </c>
      <c r="M108">
        <v>32</v>
      </c>
      <c r="N108">
        <v>32</v>
      </c>
      <c r="O108">
        <v>32</v>
      </c>
      <c r="P108">
        <v>54</v>
      </c>
      <c r="Q108">
        <v>32</v>
      </c>
      <c r="R108" t="s">
        <v>131</v>
      </c>
      <c r="AH108" s="25"/>
      <c r="AI108" s="26">
        <v>221</v>
      </c>
      <c r="AJ108" s="26">
        <v>20</v>
      </c>
      <c r="AK108" s="26">
        <v>6</v>
      </c>
      <c r="AL108" s="27">
        <v>8</v>
      </c>
      <c r="AM108" s="27">
        <v>46</v>
      </c>
      <c r="AN108" s="24">
        <f t="shared" si="4"/>
        <v>0.25</v>
      </c>
      <c r="AO108" s="24">
        <f t="shared" si="5"/>
        <v>7.4999999999999997E-2</v>
      </c>
      <c r="AP108" s="24">
        <f t="shared" si="6"/>
        <v>0.14726184997699032</v>
      </c>
      <c r="AQ108" s="24">
        <f t="shared" si="7"/>
        <v>0.57499999999999996</v>
      </c>
      <c r="AR108" s="24">
        <f>SUM(Table6[[#This Row],[Sum of COUNT HCR]:[Sum of COUNT HFA ]])/SUM(Table6[[#This Row],[Sum of COUNT HCR]:[Sum of COUNT MCR]])</f>
        <v>0.32500000000000001</v>
      </c>
      <c r="AS108" s="24">
        <f>SUM(Table6[[#This Row],[Sum of COUNT MFA]:[Sum of COUNT MCR]])/SUM(Table6[[#This Row],[Sum of COUNT HCR]:[Sum of COUNT MCR]])</f>
        <v>0.67500000000000004</v>
      </c>
    </row>
    <row r="109" spans="1:45" x14ac:dyDescent="0.2">
      <c r="A109">
        <v>211</v>
      </c>
      <c r="B109">
        <v>74</v>
      </c>
      <c r="C109">
        <v>74</v>
      </c>
      <c r="D109">
        <v>74</v>
      </c>
      <c r="E109">
        <v>74</v>
      </c>
      <c r="F109">
        <v>74</v>
      </c>
      <c r="G109">
        <v>74</v>
      </c>
      <c r="H109">
        <v>74</v>
      </c>
      <c r="I109">
        <v>74</v>
      </c>
      <c r="J109">
        <v>86</v>
      </c>
      <c r="K109">
        <v>86</v>
      </c>
      <c r="L109">
        <v>86</v>
      </c>
      <c r="M109">
        <v>86</v>
      </c>
      <c r="N109">
        <v>86</v>
      </c>
      <c r="O109">
        <v>86</v>
      </c>
      <c r="P109">
        <v>86</v>
      </c>
      <c r="Q109">
        <v>86</v>
      </c>
      <c r="R109" t="s">
        <v>132</v>
      </c>
      <c r="AH109" s="25"/>
      <c r="AI109" s="26">
        <v>222</v>
      </c>
      <c r="AJ109" s="26">
        <v>28</v>
      </c>
      <c r="AK109" s="26">
        <v>10</v>
      </c>
      <c r="AL109" s="27">
        <v>6</v>
      </c>
      <c r="AM109" s="27">
        <v>34</v>
      </c>
      <c r="AN109" s="24">
        <f t="shared" si="4"/>
        <v>0.35897435897435898</v>
      </c>
      <c r="AO109" s="24">
        <f t="shared" si="5"/>
        <v>0.12820512820512819</v>
      </c>
      <c r="AP109" s="24">
        <f t="shared" si="6"/>
        <v>0.14819506016466116</v>
      </c>
      <c r="AQ109" s="24">
        <f t="shared" si="7"/>
        <v>0.4358974358974359</v>
      </c>
      <c r="AR109" s="24">
        <f>SUM(Table6[[#This Row],[Sum of COUNT HCR]:[Sum of COUNT HFA ]])/SUM(Table6[[#This Row],[Sum of COUNT HCR]:[Sum of COUNT MCR]])</f>
        <v>0.48717948717948717</v>
      </c>
      <c r="AS109" s="24">
        <f>SUM(Table6[[#This Row],[Sum of COUNT MFA]:[Sum of COUNT MCR]])/SUM(Table6[[#This Row],[Sum of COUNT HCR]:[Sum of COUNT MCR]])</f>
        <v>0.51282051282051277</v>
      </c>
    </row>
    <row r="110" spans="1:45" x14ac:dyDescent="0.2">
      <c r="A110">
        <v>212</v>
      </c>
      <c r="B110">
        <v>20</v>
      </c>
      <c r="C110">
        <v>52</v>
      </c>
      <c r="D110">
        <v>52</v>
      </c>
      <c r="E110">
        <v>0</v>
      </c>
      <c r="F110">
        <v>8</v>
      </c>
      <c r="G110">
        <v>0</v>
      </c>
      <c r="H110">
        <v>20</v>
      </c>
      <c r="I110">
        <v>8</v>
      </c>
      <c r="J110">
        <v>32</v>
      </c>
      <c r="K110">
        <v>6</v>
      </c>
      <c r="L110">
        <v>6</v>
      </c>
      <c r="M110">
        <v>4</v>
      </c>
      <c r="N110">
        <v>38</v>
      </c>
      <c r="O110">
        <v>4</v>
      </c>
      <c r="P110">
        <v>32</v>
      </c>
      <c r="Q110">
        <v>38</v>
      </c>
      <c r="R110" t="s">
        <v>130</v>
      </c>
      <c r="AH110" s="25"/>
      <c r="AI110" s="26">
        <v>223</v>
      </c>
      <c r="AJ110" s="26">
        <v>38</v>
      </c>
      <c r="AK110" s="26">
        <v>30</v>
      </c>
      <c r="AL110" s="27">
        <v>6</v>
      </c>
      <c r="AM110" s="27">
        <v>12</v>
      </c>
      <c r="AN110" s="24">
        <f t="shared" si="4"/>
        <v>0.44186046511627908</v>
      </c>
      <c r="AO110" s="24">
        <f t="shared" si="5"/>
        <v>0.34883720930232559</v>
      </c>
      <c r="AP110" s="24">
        <f t="shared" si="6"/>
        <v>0.31930693069306937</v>
      </c>
      <c r="AQ110" s="24">
        <f t="shared" si="7"/>
        <v>0.13953488372093023</v>
      </c>
      <c r="AR110" s="24">
        <f>SUM(Table6[[#This Row],[Sum of COUNT HCR]:[Sum of COUNT HFA ]])/SUM(Table6[[#This Row],[Sum of COUNT HCR]:[Sum of COUNT MCR]])</f>
        <v>0.79069767441860461</v>
      </c>
      <c r="AS110" s="24">
        <f>SUM(Table6[[#This Row],[Sum of COUNT MFA]:[Sum of COUNT MCR]])/SUM(Table6[[#This Row],[Sum of COUNT HCR]:[Sum of COUNT MCR]])</f>
        <v>0.20930232558139536</v>
      </c>
    </row>
    <row r="111" spans="1:45" x14ac:dyDescent="0.2">
      <c r="A111">
        <v>212</v>
      </c>
      <c r="B111">
        <v>72</v>
      </c>
      <c r="C111">
        <v>72</v>
      </c>
      <c r="D111">
        <v>72</v>
      </c>
      <c r="E111">
        <v>8</v>
      </c>
      <c r="F111">
        <v>8</v>
      </c>
      <c r="G111">
        <v>8</v>
      </c>
      <c r="H111">
        <v>72</v>
      </c>
      <c r="I111">
        <v>8</v>
      </c>
      <c r="J111">
        <v>38</v>
      </c>
      <c r="K111">
        <v>38</v>
      </c>
      <c r="L111">
        <v>38</v>
      </c>
      <c r="M111">
        <v>42</v>
      </c>
      <c r="N111">
        <v>42</v>
      </c>
      <c r="O111">
        <v>42</v>
      </c>
      <c r="P111">
        <v>38</v>
      </c>
      <c r="Q111">
        <v>42</v>
      </c>
      <c r="R111" t="s">
        <v>131</v>
      </c>
      <c r="AH111" s="25"/>
      <c r="AI111" s="26">
        <v>224</v>
      </c>
      <c r="AJ111" s="26">
        <v>24</v>
      </c>
      <c r="AK111" s="26">
        <v>10</v>
      </c>
      <c r="AL111" s="27">
        <v>6</v>
      </c>
      <c r="AM111" s="27">
        <v>48</v>
      </c>
      <c r="AN111" s="24">
        <f t="shared" si="4"/>
        <v>0.27272727272727271</v>
      </c>
      <c r="AO111" s="24">
        <f t="shared" si="5"/>
        <v>0.11363636363636363</v>
      </c>
      <c r="AP111" s="24">
        <f t="shared" si="6"/>
        <v>0.11032177183451733</v>
      </c>
      <c r="AQ111" s="24">
        <f t="shared" si="7"/>
        <v>0.54545454545454541</v>
      </c>
      <c r="AR111" s="24">
        <f>SUM(Table6[[#This Row],[Sum of COUNT HCR]:[Sum of COUNT HFA ]])/SUM(Table6[[#This Row],[Sum of COUNT HCR]:[Sum of COUNT MCR]])</f>
        <v>0.38636363636363635</v>
      </c>
      <c r="AS111" s="24">
        <f>SUM(Table6[[#This Row],[Sum of COUNT MFA]:[Sum of COUNT MCR]])/SUM(Table6[[#This Row],[Sum of COUNT HCR]:[Sum of COUNT MCR]])</f>
        <v>0.61363636363636365</v>
      </c>
    </row>
    <row r="112" spans="1:45" x14ac:dyDescent="0.2">
      <c r="A112">
        <v>212</v>
      </c>
      <c r="B112">
        <v>80</v>
      </c>
      <c r="C112">
        <v>80</v>
      </c>
      <c r="D112">
        <v>80</v>
      </c>
      <c r="E112">
        <v>80</v>
      </c>
      <c r="F112">
        <v>80</v>
      </c>
      <c r="G112">
        <v>80</v>
      </c>
      <c r="H112">
        <v>80</v>
      </c>
      <c r="I112">
        <v>80</v>
      </c>
      <c r="J112">
        <v>80</v>
      </c>
      <c r="K112">
        <v>80</v>
      </c>
      <c r="L112">
        <v>80</v>
      </c>
      <c r="M112">
        <v>80</v>
      </c>
      <c r="N112">
        <v>80</v>
      </c>
      <c r="O112">
        <v>80</v>
      </c>
      <c r="P112">
        <v>80</v>
      </c>
      <c r="Q112">
        <v>80</v>
      </c>
      <c r="R112" t="s">
        <v>132</v>
      </c>
      <c r="AH112" s="25"/>
      <c r="AI112" s="26">
        <v>225</v>
      </c>
      <c r="AJ112" s="26">
        <v>22</v>
      </c>
      <c r="AK112" s="26">
        <v>18</v>
      </c>
      <c r="AL112" s="27">
        <v>16</v>
      </c>
      <c r="AM112" s="27">
        <v>28</v>
      </c>
      <c r="AN112" s="24">
        <f t="shared" si="4"/>
        <v>0.26190476190476192</v>
      </c>
      <c r="AO112" s="24">
        <f t="shared" si="5"/>
        <v>0.21428571428571427</v>
      </c>
      <c r="AP112" s="24">
        <f t="shared" si="6"/>
        <v>0.35974304068522484</v>
      </c>
      <c r="AQ112" s="24">
        <f t="shared" si="7"/>
        <v>0.33333333333333331</v>
      </c>
      <c r="AR112" s="24">
        <f>SUM(Table6[[#This Row],[Sum of COUNT HCR]:[Sum of COUNT HFA ]])/SUM(Table6[[#This Row],[Sum of COUNT HCR]:[Sum of COUNT MCR]])</f>
        <v>0.47619047619047616</v>
      </c>
      <c r="AS112" s="24">
        <f>SUM(Table6[[#This Row],[Sum of COUNT MFA]:[Sum of COUNT MCR]])/SUM(Table6[[#This Row],[Sum of COUNT HCR]:[Sum of COUNT MCR]])</f>
        <v>0.52380952380952384</v>
      </c>
    </row>
    <row r="113" spans="1:39" x14ac:dyDescent="0.2">
      <c r="A113">
        <v>213</v>
      </c>
      <c r="B113">
        <v>16</v>
      </c>
      <c r="C113">
        <v>50</v>
      </c>
      <c r="D113">
        <v>50</v>
      </c>
      <c r="E113">
        <v>2</v>
      </c>
      <c r="F113">
        <v>6</v>
      </c>
      <c r="G113">
        <v>2</v>
      </c>
      <c r="H113">
        <v>16</v>
      </c>
      <c r="I113">
        <v>6</v>
      </c>
      <c r="J113">
        <v>34</v>
      </c>
      <c r="K113">
        <v>2</v>
      </c>
      <c r="L113">
        <v>2</v>
      </c>
      <c r="M113">
        <v>0</v>
      </c>
      <c r="N113">
        <v>50</v>
      </c>
      <c r="O113">
        <v>0</v>
      </c>
      <c r="P113">
        <v>34</v>
      </c>
      <c r="Q113">
        <v>50</v>
      </c>
      <c r="R113" t="s">
        <v>130</v>
      </c>
    </row>
    <row r="114" spans="1:39" x14ac:dyDescent="0.2">
      <c r="A114">
        <v>213</v>
      </c>
      <c r="B114">
        <v>66</v>
      </c>
      <c r="C114">
        <v>66</v>
      </c>
      <c r="D114">
        <v>66</v>
      </c>
      <c r="E114">
        <v>8</v>
      </c>
      <c r="F114">
        <v>8</v>
      </c>
      <c r="G114">
        <v>8</v>
      </c>
      <c r="H114">
        <v>66</v>
      </c>
      <c r="I114">
        <v>8</v>
      </c>
      <c r="J114">
        <v>36</v>
      </c>
      <c r="K114">
        <v>36</v>
      </c>
      <c r="L114">
        <v>36</v>
      </c>
      <c r="M114">
        <v>50</v>
      </c>
      <c r="N114">
        <v>50</v>
      </c>
      <c r="O114">
        <v>50</v>
      </c>
      <c r="P114">
        <v>36</v>
      </c>
      <c r="Q114">
        <v>50</v>
      </c>
      <c r="R114" t="s">
        <v>131</v>
      </c>
    </row>
    <row r="115" spans="1:39" x14ac:dyDescent="0.2">
      <c r="A115">
        <v>213</v>
      </c>
      <c r="B115">
        <v>74</v>
      </c>
      <c r="C115">
        <v>74</v>
      </c>
      <c r="D115">
        <v>74</v>
      </c>
      <c r="E115">
        <v>74</v>
      </c>
      <c r="F115">
        <v>74</v>
      </c>
      <c r="G115">
        <v>74</v>
      </c>
      <c r="H115">
        <v>74</v>
      </c>
      <c r="I115">
        <v>74</v>
      </c>
      <c r="J115">
        <v>86</v>
      </c>
      <c r="K115">
        <v>86</v>
      </c>
      <c r="L115">
        <v>86</v>
      </c>
      <c r="M115">
        <v>86</v>
      </c>
      <c r="N115">
        <v>86</v>
      </c>
      <c r="O115">
        <v>86</v>
      </c>
      <c r="P115">
        <v>86</v>
      </c>
      <c r="Q115">
        <v>86</v>
      </c>
      <c r="R115" t="s">
        <v>132</v>
      </c>
    </row>
    <row r="116" spans="1:39" x14ac:dyDescent="0.2">
      <c r="A116">
        <v>214</v>
      </c>
      <c r="B116">
        <v>20</v>
      </c>
      <c r="C116">
        <v>40</v>
      </c>
      <c r="D116">
        <v>40</v>
      </c>
      <c r="E116">
        <v>10</v>
      </c>
      <c r="F116">
        <v>2</v>
      </c>
      <c r="G116">
        <v>10</v>
      </c>
      <c r="H116">
        <v>20</v>
      </c>
      <c r="I116">
        <v>2</v>
      </c>
      <c r="J116">
        <v>20</v>
      </c>
      <c r="K116">
        <v>12</v>
      </c>
      <c r="L116">
        <v>12</v>
      </c>
      <c r="M116">
        <v>10</v>
      </c>
      <c r="N116">
        <v>46</v>
      </c>
      <c r="O116">
        <v>10</v>
      </c>
      <c r="P116">
        <v>20</v>
      </c>
      <c r="Q116">
        <v>46</v>
      </c>
      <c r="R116" t="s">
        <v>130</v>
      </c>
    </row>
    <row r="117" spans="1:39" x14ac:dyDescent="0.2">
      <c r="A117">
        <v>214</v>
      </c>
      <c r="B117">
        <v>60</v>
      </c>
      <c r="C117">
        <v>60</v>
      </c>
      <c r="D117">
        <v>60</v>
      </c>
      <c r="E117">
        <v>12</v>
      </c>
      <c r="F117">
        <v>12</v>
      </c>
      <c r="G117">
        <v>12</v>
      </c>
      <c r="H117">
        <v>60</v>
      </c>
      <c r="I117">
        <v>12</v>
      </c>
      <c r="J117">
        <v>32</v>
      </c>
      <c r="K117">
        <v>32</v>
      </c>
      <c r="L117">
        <v>32</v>
      </c>
      <c r="M117">
        <v>56</v>
      </c>
      <c r="N117">
        <v>56</v>
      </c>
      <c r="O117">
        <v>56</v>
      </c>
      <c r="P117">
        <v>32</v>
      </c>
      <c r="Q117">
        <v>56</v>
      </c>
      <c r="R117" t="s">
        <v>131</v>
      </c>
      <c r="AE117" t="s">
        <v>350</v>
      </c>
    </row>
    <row r="118" spans="1:39" x14ac:dyDescent="0.2">
      <c r="A118">
        <v>214</v>
      </c>
      <c r="B118">
        <v>72</v>
      </c>
      <c r="C118">
        <v>72</v>
      </c>
      <c r="D118">
        <v>72</v>
      </c>
      <c r="E118">
        <v>72</v>
      </c>
      <c r="F118">
        <v>72</v>
      </c>
      <c r="G118">
        <v>72</v>
      </c>
      <c r="H118">
        <v>72</v>
      </c>
      <c r="I118">
        <v>72</v>
      </c>
      <c r="J118">
        <v>88</v>
      </c>
      <c r="K118">
        <v>88</v>
      </c>
      <c r="L118">
        <v>88</v>
      </c>
      <c r="M118">
        <v>88</v>
      </c>
      <c r="N118">
        <v>88</v>
      </c>
      <c r="O118">
        <v>88</v>
      </c>
      <c r="P118">
        <v>88</v>
      </c>
      <c r="Q118">
        <v>88</v>
      </c>
      <c r="R118" t="s">
        <v>132</v>
      </c>
    </row>
    <row r="119" spans="1:39" x14ac:dyDescent="0.2">
      <c r="A119">
        <v>215</v>
      </c>
      <c r="B119">
        <v>40</v>
      </c>
      <c r="C119">
        <v>40</v>
      </c>
      <c r="D119">
        <v>40</v>
      </c>
      <c r="E119">
        <v>6</v>
      </c>
      <c r="F119">
        <v>0</v>
      </c>
      <c r="G119">
        <v>6</v>
      </c>
      <c r="H119">
        <v>40</v>
      </c>
      <c r="I119">
        <v>0</v>
      </c>
      <c r="J119">
        <v>26</v>
      </c>
      <c r="K119">
        <v>6</v>
      </c>
      <c r="L119">
        <v>6</v>
      </c>
      <c r="M119">
        <v>0</v>
      </c>
      <c r="N119">
        <v>42</v>
      </c>
      <c r="O119">
        <v>0</v>
      </c>
      <c r="P119">
        <v>26</v>
      </c>
      <c r="Q119">
        <v>42</v>
      </c>
      <c r="R119" t="s">
        <v>130</v>
      </c>
    </row>
    <row r="120" spans="1:39" x14ac:dyDescent="0.2">
      <c r="A120">
        <v>215</v>
      </c>
      <c r="B120">
        <v>80</v>
      </c>
      <c r="C120">
        <v>80</v>
      </c>
      <c r="D120">
        <v>80</v>
      </c>
      <c r="E120">
        <v>6</v>
      </c>
      <c r="F120">
        <v>6</v>
      </c>
      <c r="G120">
        <v>6</v>
      </c>
      <c r="H120">
        <v>80</v>
      </c>
      <c r="I120">
        <v>6</v>
      </c>
      <c r="J120">
        <v>32</v>
      </c>
      <c r="K120">
        <v>32</v>
      </c>
      <c r="L120">
        <v>32</v>
      </c>
      <c r="M120">
        <v>42</v>
      </c>
      <c r="N120">
        <v>42</v>
      </c>
      <c r="O120">
        <v>42</v>
      </c>
      <c r="P120">
        <v>32</v>
      </c>
      <c r="Q120">
        <v>42</v>
      </c>
      <c r="R120" t="s">
        <v>131</v>
      </c>
      <c r="AC120" t="s">
        <v>0</v>
      </c>
      <c r="AD120" s="23" t="s">
        <v>333</v>
      </c>
      <c r="AE120" s="23" t="s">
        <v>332</v>
      </c>
      <c r="AF120" s="23" t="s">
        <v>335</v>
      </c>
      <c r="AG120" s="23" t="s">
        <v>334</v>
      </c>
      <c r="AH120" s="28" t="s">
        <v>346</v>
      </c>
      <c r="AI120" s="28" t="s">
        <v>347</v>
      </c>
      <c r="AJ120" s="28" t="s">
        <v>348</v>
      </c>
      <c r="AK120" s="28" t="s">
        <v>349</v>
      </c>
      <c r="AL120" s="22" t="s">
        <v>4</v>
      </c>
      <c r="AM120" s="22" t="s">
        <v>3</v>
      </c>
    </row>
    <row r="121" spans="1:39" x14ac:dyDescent="0.2">
      <c r="A121">
        <v>215</v>
      </c>
      <c r="B121">
        <v>86</v>
      </c>
      <c r="C121">
        <v>86</v>
      </c>
      <c r="D121">
        <v>86</v>
      </c>
      <c r="E121">
        <v>86</v>
      </c>
      <c r="F121">
        <v>86</v>
      </c>
      <c r="G121">
        <v>86</v>
      </c>
      <c r="H121">
        <v>86</v>
      </c>
      <c r="I121">
        <v>86</v>
      </c>
      <c r="J121">
        <v>74</v>
      </c>
      <c r="K121">
        <v>74</v>
      </c>
      <c r="L121">
        <v>74</v>
      </c>
      <c r="M121">
        <v>74</v>
      </c>
      <c r="N121">
        <v>74</v>
      </c>
      <c r="O121">
        <v>74</v>
      </c>
      <c r="P121">
        <v>74</v>
      </c>
      <c r="Q121">
        <v>74</v>
      </c>
      <c r="R121" t="s">
        <v>132</v>
      </c>
      <c r="AC121">
        <v>101</v>
      </c>
      <c r="AD121">
        <v>12</v>
      </c>
      <c r="AE121">
        <v>20</v>
      </c>
      <c r="AF121">
        <v>8</v>
      </c>
      <c r="AG121">
        <v>2</v>
      </c>
      <c r="AH121" s="25">
        <v>0.2857142857142857</v>
      </c>
      <c r="AI121" s="25">
        <v>0.47619047619047616</v>
      </c>
      <c r="AJ121" s="25">
        <v>0.19047619047619047</v>
      </c>
      <c r="AK121" s="25">
        <v>4.7619047619047616E-2</v>
      </c>
      <c r="AL121" s="25">
        <f>SUM(Table7[[#This Row],[Sum of COUNT CRH]:[Sum of COUNT CRM]])/SUM(Table7[[#This Row],[Sum of COUNT CRH]:[Sum of COUNT FAM ]])</f>
        <v>0.76190476190476186</v>
      </c>
      <c r="AM121" s="25">
        <f>SUM(Table7[[#This Row],[Sum of COUNT FAH ]:[Sum of COUNT FAM ]])/SUM(Table7[[#This Row],[Sum of COUNT CRH]:[Sum of COUNT FAM ]])</f>
        <v>0.23809523809523808</v>
      </c>
    </row>
    <row r="122" spans="1:39" x14ac:dyDescent="0.2">
      <c r="A122">
        <v>216</v>
      </c>
      <c r="B122">
        <v>12</v>
      </c>
      <c r="C122">
        <v>44</v>
      </c>
      <c r="D122">
        <v>44</v>
      </c>
      <c r="E122">
        <v>0</v>
      </c>
      <c r="F122">
        <v>0</v>
      </c>
      <c r="G122">
        <v>0</v>
      </c>
      <c r="H122">
        <v>12</v>
      </c>
      <c r="I122">
        <v>0</v>
      </c>
      <c r="J122">
        <v>14</v>
      </c>
      <c r="K122">
        <v>0</v>
      </c>
      <c r="L122">
        <v>0</v>
      </c>
      <c r="M122">
        <v>6</v>
      </c>
      <c r="N122">
        <v>84</v>
      </c>
      <c r="O122">
        <v>6</v>
      </c>
      <c r="P122">
        <v>14</v>
      </c>
      <c r="Q122">
        <v>84</v>
      </c>
      <c r="R122" t="s">
        <v>130</v>
      </c>
      <c r="AC122">
        <v>102</v>
      </c>
      <c r="AD122">
        <v>18</v>
      </c>
      <c r="AE122">
        <v>6</v>
      </c>
      <c r="AF122">
        <v>12</v>
      </c>
      <c r="AG122">
        <v>2</v>
      </c>
      <c r="AH122" s="25">
        <v>0.47368421052631576</v>
      </c>
      <c r="AI122" s="25">
        <v>0.15789473684210525</v>
      </c>
      <c r="AJ122" s="25">
        <v>0.31578947368421051</v>
      </c>
      <c r="AK122" s="25">
        <v>5.2631578947368418E-2</v>
      </c>
      <c r="AL122" s="25">
        <f>SUM(Table7[[#This Row],[Sum of COUNT CRH]:[Sum of COUNT CRM]])/SUM(Table7[[#This Row],[Sum of COUNT CRH]:[Sum of COUNT FAM ]])</f>
        <v>0.63157894736842102</v>
      </c>
      <c r="AM122" s="25">
        <f>SUM(Table7[[#This Row],[Sum of COUNT FAH ]:[Sum of COUNT FAM ]])/SUM(Table7[[#This Row],[Sum of COUNT CRH]:[Sum of COUNT FAM ]])</f>
        <v>0.36842105263157893</v>
      </c>
    </row>
    <row r="123" spans="1:39" x14ac:dyDescent="0.2">
      <c r="A123">
        <v>216</v>
      </c>
      <c r="B123">
        <v>56</v>
      </c>
      <c r="C123">
        <v>56</v>
      </c>
      <c r="D123">
        <v>56</v>
      </c>
      <c r="E123">
        <v>0</v>
      </c>
      <c r="F123">
        <v>0</v>
      </c>
      <c r="G123">
        <v>0</v>
      </c>
      <c r="H123">
        <v>56</v>
      </c>
      <c r="I123">
        <v>0</v>
      </c>
      <c r="J123">
        <v>14</v>
      </c>
      <c r="K123">
        <v>14</v>
      </c>
      <c r="L123">
        <v>14</v>
      </c>
      <c r="M123">
        <v>90</v>
      </c>
      <c r="N123">
        <v>90</v>
      </c>
      <c r="O123">
        <v>90</v>
      </c>
      <c r="P123">
        <v>14</v>
      </c>
      <c r="Q123">
        <v>90</v>
      </c>
      <c r="R123" t="s">
        <v>131</v>
      </c>
      <c r="AC123">
        <v>103</v>
      </c>
      <c r="AD123">
        <v>12</v>
      </c>
      <c r="AE123">
        <v>40</v>
      </c>
      <c r="AF123">
        <v>8</v>
      </c>
      <c r="AG123">
        <v>6</v>
      </c>
      <c r="AH123" s="25">
        <v>0.18181818181818182</v>
      </c>
      <c r="AI123" s="25">
        <v>0.60606060606060608</v>
      </c>
      <c r="AJ123" s="25">
        <v>0.12121212121212122</v>
      </c>
      <c r="AK123" s="25">
        <v>9.0909090909090912E-2</v>
      </c>
      <c r="AL123" s="25">
        <f>SUM(Table7[[#This Row],[Sum of COUNT CRH]:[Sum of COUNT CRM]])/SUM(Table7[[#This Row],[Sum of COUNT CRH]:[Sum of COUNT FAM ]])</f>
        <v>0.78787878787878785</v>
      </c>
      <c r="AM123" s="25">
        <f>SUM(Table7[[#This Row],[Sum of COUNT FAH ]:[Sum of COUNT FAM ]])/SUM(Table7[[#This Row],[Sum of COUNT CRH]:[Sum of COUNT FAM ]])</f>
        <v>0.21212121212121213</v>
      </c>
    </row>
    <row r="124" spans="1:39" x14ac:dyDescent="0.2">
      <c r="A124">
        <v>216</v>
      </c>
      <c r="B124">
        <v>56</v>
      </c>
      <c r="C124">
        <v>56</v>
      </c>
      <c r="D124">
        <v>56</v>
      </c>
      <c r="E124">
        <v>56</v>
      </c>
      <c r="F124">
        <v>56</v>
      </c>
      <c r="G124">
        <v>56</v>
      </c>
      <c r="H124">
        <v>56</v>
      </c>
      <c r="I124">
        <v>56</v>
      </c>
      <c r="J124">
        <v>104</v>
      </c>
      <c r="K124">
        <v>104</v>
      </c>
      <c r="L124">
        <v>104</v>
      </c>
      <c r="M124">
        <v>104</v>
      </c>
      <c r="N124">
        <v>104</v>
      </c>
      <c r="O124">
        <v>104</v>
      </c>
      <c r="P124">
        <v>104</v>
      </c>
      <c r="Q124">
        <v>104</v>
      </c>
      <c r="R124" t="s">
        <v>132</v>
      </c>
      <c r="AC124">
        <v>104</v>
      </c>
      <c r="AD124">
        <v>26</v>
      </c>
      <c r="AE124">
        <v>34</v>
      </c>
      <c r="AF124">
        <v>8</v>
      </c>
      <c r="AG124">
        <v>12</v>
      </c>
      <c r="AH124" s="25">
        <v>0.32500000000000001</v>
      </c>
      <c r="AI124" s="25">
        <v>0.42499999999999999</v>
      </c>
      <c r="AJ124" s="25">
        <v>0.1</v>
      </c>
      <c r="AK124" s="25">
        <v>0.15</v>
      </c>
      <c r="AL124" s="25">
        <f>SUM(Table7[[#This Row],[Sum of COUNT CRH]:[Sum of COUNT CRM]])/SUM(Table7[[#This Row],[Sum of COUNT CRH]:[Sum of COUNT FAM ]])</f>
        <v>0.75</v>
      </c>
      <c r="AM124" s="25">
        <f>SUM(Table7[[#This Row],[Sum of COUNT FAH ]:[Sum of COUNT FAM ]])/SUM(Table7[[#This Row],[Sum of COUNT CRH]:[Sum of COUNT FAM ]])</f>
        <v>0.25</v>
      </c>
    </row>
    <row r="125" spans="1:39" x14ac:dyDescent="0.2">
      <c r="A125">
        <v>217</v>
      </c>
      <c r="B125">
        <v>24</v>
      </c>
      <c r="C125">
        <v>44</v>
      </c>
      <c r="D125">
        <v>44</v>
      </c>
      <c r="E125">
        <v>8</v>
      </c>
      <c r="F125">
        <v>10</v>
      </c>
      <c r="G125">
        <v>8</v>
      </c>
      <c r="H125">
        <v>24</v>
      </c>
      <c r="I125">
        <v>10</v>
      </c>
      <c r="J125">
        <v>30</v>
      </c>
      <c r="K125">
        <v>4</v>
      </c>
      <c r="L125">
        <v>4</v>
      </c>
      <c r="M125">
        <v>6</v>
      </c>
      <c r="N125">
        <v>34</v>
      </c>
      <c r="O125">
        <v>6</v>
      </c>
      <c r="P125">
        <v>30</v>
      </c>
      <c r="Q125">
        <v>34</v>
      </c>
      <c r="R125" t="s">
        <v>130</v>
      </c>
      <c r="AC125">
        <v>105</v>
      </c>
      <c r="AD125">
        <v>6</v>
      </c>
      <c r="AE125">
        <v>52</v>
      </c>
      <c r="AF125">
        <v>2</v>
      </c>
      <c r="AG125">
        <v>6</v>
      </c>
      <c r="AH125" s="25">
        <v>9.0909090909090912E-2</v>
      </c>
      <c r="AI125" s="25">
        <v>0.78787878787878785</v>
      </c>
      <c r="AJ125" s="25">
        <v>3.0303030303030304E-2</v>
      </c>
      <c r="AK125" s="25">
        <v>9.0909090909090912E-2</v>
      </c>
      <c r="AL125" s="25">
        <f>SUM(Table7[[#This Row],[Sum of COUNT CRH]:[Sum of COUNT CRM]])/SUM(Table7[[#This Row],[Sum of COUNT CRH]:[Sum of COUNT FAM ]])</f>
        <v>0.87878787878787878</v>
      </c>
      <c r="AM125" s="25">
        <f>SUM(Table7[[#This Row],[Sum of COUNT FAH ]:[Sum of COUNT FAM ]])/SUM(Table7[[#This Row],[Sum of COUNT CRH]:[Sum of COUNT FAM ]])</f>
        <v>0.12121212121212122</v>
      </c>
    </row>
    <row r="126" spans="1:39" x14ac:dyDescent="0.2">
      <c r="A126">
        <v>217</v>
      </c>
      <c r="B126">
        <v>68</v>
      </c>
      <c r="C126">
        <v>68</v>
      </c>
      <c r="D126">
        <v>68</v>
      </c>
      <c r="E126">
        <v>18</v>
      </c>
      <c r="F126">
        <v>18</v>
      </c>
      <c r="G126">
        <v>18</v>
      </c>
      <c r="H126">
        <v>68</v>
      </c>
      <c r="I126">
        <v>18</v>
      </c>
      <c r="J126">
        <v>34</v>
      </c>
      <c r="K126">
        <v>34</v>
      </c>
      <c r="L126">
        <v>34</v>
      </c>
      <c r="M126">
        <v>40</v>
      </c>
      <c r="N126">
        <v>40</v>
      </c>
      <c r="O126">
        <v>40</v>
      </c>
      <c r="P126">
        <v>34</v>
      </c>
      <c r="Q126">
        <v>40</v>
      </c>
      <c r="R126" t="s">
        <v>131</v>
      </c>
      <c r="AC126">
        <v>106</v>
      </c>
      <c r="AD126">
        <v>16</v>
      </c>
      <c r="AE126">
        <v>52</v>
      </c>
      <c r="AF126">
        <v>6</v>
      </c>
      <c r="AG126">
        <v>4</v>
      </c>
      <c r="AH126" s="25">
        <v>0.20512820512820512</v>
      </c>
      <c r="AI126" s="25">
        <v>0.66666666666666663</v>
      </c>
      <c r="AJ126" s="25">
        <v>7.6923076923076927E-2</v>
      </c>
      <c r="AK126" s="25">
        <v>5.128205128205128E-2</v>
      </c>
      <c r="AL126" s="25">
        <f>SUM(Table7[[#This Row],[Sum of COUNT CRH]:[Sum of COUNT CRM]])/SUM(Table7[[#This Row],[Sum of COUNT CRH]:[Sum of COUNT FAM ]])</f>
        <v>0.87179487179487181</v>
      </c>
      <c r="AM126" s="25">
        <f>SUM(Table7[[#This Row],[Sum of COUNT FAH ]:[Sum of COUNT FAM ]])/SUM(Table7[[#This Row],[Sum of COUNT CRH]:[Sum of COUNT FAM ]])</f>
        <v>0.12820512820512819</v>
      </c>
    </row>
    <row r="127" spans="1:39" x14ac:dyDescent="0.2">
      <c r="A127">
        <v>217</v>
      </c>
      <c r="B127">
        <v>86</v>
      </c>
      <c r="C127">
        <v>86</v>
      </c>
      <c r="D127">
        <v>86</v>
      </c>
      <c r="E127">
        <v>86</v>
      </c>
      <c r="F127">
        <v>86</v>
      </c>
      <c r="G127">
        <v>86</v>
      </c>
      <c r="H127">
        <v>86</v>
      </c>
      <c r="I127">
        <v>86</v>
      </c>
      <c r="J127">
        <v>74</v>
      </c>
      <c r="K127">
        <v>74</v>
      </c>
      <c r="L127">
        <v>74</v>
      </c>
      <c r="M127">
        <v>74</v>
      </c>
      <c r="N127">
        <v>74</v>
      </c>
      <c r="O127">
        <v>74</v>
      </c>
      <c r="P127">
        <v>74</v>
      </c>
      <c r="Q127">
        <v>74</v>
      </c>
      <c r="R127" t="s">
        <v>132</v>
      </c>
      <c r="AC127">
        <v>107</v>
      </c>
      <c r="AD127">
        <v>54</v>
      </c>
      <c r="AE127">
        <v>26</v>
      </c>
      <c r="AF127">
        <v>8</v>
      </c>
      <c r="AG127">
        <v>2</v>
      </c>
      <c r="AH127" s="25">
        <v>0.6</v>
      </c>
      <c r="AI127" s="25">
        <v>0.28888888888888886</v>
      </c>
      <c r="AJ127" s="25">
        <v>8.8888888888888892E-2</v>
      </c>
      <c r="AK127" s="25">
        <v>2.2222222222222223E-2</v>
      </c>
      <c r="AL127" s="25">
        <f>SUM(Table7[[#This Row],[Sum of COUNT CRH]:[Sum of COUNT CRM]])/SUM(Table7[[#This Row],[Sum of COUNT CRH]:[Sum of COUNT FAM ]])</f>
        <v>0.88888888888888884</v>
      </c>
      <c r="AM127" s="25">
        <f>SUM(Table7[[#This Row],[Sum of COUNT FAH ]:[Sum of COUNT FAM ]])/SUM(Table7[[#This Row],[Sum of COUNT CRH]:[Sum of COUNT FAM ]])</f>
        <v>0.1111111111111111</v>
      </c>
    </row>
    <row r="128" spans="1:39" x14ac:dyDescent="0.2">
      <c r="A128">
        <v>218</v>
      </c>
      <c r="B128">
        <v>26</v>
      </c>
      <c r="C128">
        <v>34</v>
      </c>
      <c r="D128">
        <v>34</v>
      </c>
      <c r="E128">
        <v>10</v>
      </c>
      <c r="F128">
        <v>16</v>
      </c>
      <c r="G128">
        <v>10</v>
      </c>
      <c r="H128">
        <v>26</v>
      </c>
      <c r="I128">
        <v>16</v>
      </c>
      <c r="J128">
        <v>22</v>
      </c>
      <c r="K128">
        <v>14</v>
      </c>
      <c r="L128">
        <v>14</v>
      </c>
      <c r="M128">
        <v>6</v>
      </c>
      <c r="N128">
        <v>32</v>
      </c>
      <c r="O128">
        <v>6</v>
      </c>
      <c r="P128">
        <v>22</v>
      </c>
      <c r="Q128">
        <v>32</v>
      </c>
      <c r="R128" t="s">
        <v>130</v>
      </c>
      <c r="AC128">
        <v>108</v>
      </c>
      <c r="AD128">
        <v>20</v>
      </c>
      <c r="AE128">
        <v>30</v>
      </c>
      <c r="AF128">
        <v>4</v>
      </c>
      <c r="AG128">
        <v>2</v>
      </c>
      <c r="AH128" s="25">
        <v>0.35714285714285715</v>
      </c>
      <c r="AI128" s="25">
        <v>0.5357142857142857</v>
      </c>
      <c r="AJ128" s="25">
        <v>7.1428571428571425E-2</v>
      </c>
      <c r="AK128" s="25">
        <v>3.5714285714285712E-2</v>
      </c>
      <c r="AL128" s="25">
        <f>SUM(Table7[[#This Row],[Sum of COUNT CRH]:[Sum of COUNT CRM]])/SUM(Table7[[#This Row],[Sum of COUNT CRH]:[Sum of COUNT FAM ]])</f>
        <v>0.8928571428571429</v>
      </c>
      <c r="AM128" s="25">
        <f>SUM(Table7[[#This Row],[Sum of COUNT FAH ]:[Sum of COUNT FAM ]])/SUM(Table7[[#This Row],[Sum of COUNT CRH]:[Sum of COUNT FAM ]])</f>
        <v>0.10714285714285714</v>
      </c>
    </row>
    <row r="129" spans="1:39" x14ac:dyDescent="0.2">
      <c r="A129">
        <v>218</v>
      </c>
      <c r="B129">
        <v>60</v>
      </c>
      <c r="C129">
        <v>60</v>
      </c>
      <c r="D129">
        <v>60</v>
      </c>
      <c r="E129">
        <v>26</v>
      </c>
      <c r="F129">
        <v>26</v>
      </c>
      <c r="G129">
        <v>26</v>
      </c>
      <c r="H129">
        <v>60</v>
      </c>
      <c r="I129">
        <v>26</v>
      </c>
      <c r="J129">
        <v>36</v>
      </c>
      <c r="K129">
        <v>36</v>
      </c>
      <c r="L129">
        <v>36</v>
      </c>
      <c r="M129">
        <v>38</v>
      </c>
      <c r="N129">
        <v>38</v>
      </c>
      <c r="O129">
        <v>38</v>
      </c>
      <c r="P129">
        <v>36</v>
      </c>
      <c r="Q129">
        <v>38</v>
      </c>
      <c r="R129" t="s">
        <v>131</v>
      </c>
      <c r="AC129">
        <v>109</v>
      </c>
      <c r="AD129">
        <v>26</v>
      </c>
      <c r="AE129">
        <v>46</v>
      </c>
      <c r="AF129">
        <v>0</v>
      </c>
      <c r="AG129">
        <v>0</v>
      </c>
      <c r="AH129" s="25">
        <v>0.3611111111111111</v>
      </c>
      <c r="AI129" s="25">
        <v>0.63888888888888884</v>
      </c>
      <c r="AJ129" s="25">
        <v>0</v>
      </c>
      <c r="AK129" s="25">
        <v>0</v>
      </c>
      <c r="AL129" s="25">
        <f>SUM(Table7[[#This Row],[Sum of COUNT CRH]:[Sum of COUNT CRM]])/SUM(Table7[[#This Row],[Sum of COUNT CRH]:[Sum of COUNT FAM ]])</f>
        <v>1</v>
      </c>
      <c r="AM129" s="25">
        <f>SUM(Table7[[#This Row],[Sum of COUNT FAH ]:[Sum of COUNT FAM ]])/SUM(Table7[[#This Row],[Sum of COUNT CRH]:[Sum of COUNT FAM ]])</f>
        <v>0</v>
      </c>
    </row>
    <row r="130" spans="1:39" x14ac:dyDescent="0.2">
      <c r="A130">
        <v>218</v>
      </c>
      <c r="B130">
        <v>86</v>
      </c>
      <c r="C130">
        <v>86</v>
      </c>
      <c r="D130">
        <v>86</v>
      </c>
      <c r="E130">
        <v>86</v>
      </c>
      <c r="F130">
        <v>86</v>
      </c>
      <c r="G130">
        <v>86</v>
      </c>
      <c r="H130">
        <v>86</v>
      </c>
      <c r="I130">
        <v>86</v>
      </c>
      <c r="J130">
        <v>74</v>
      </c>
      <c r="K130">
        <v>74</v>
      </c>
      <c r="L130">
        <v>74</v>
      </c>
      <c r="M130">
        <v>74</v>
      </c>
      <c r="N130">
        <v>74</v>
      </c>
      <c r="O130">
        <v>74</v>
      </c>
      <c r="P130">
        <v>74</v>
      </c>
      <c r="Q130">
        <v>74</v>
      </c>
      <c r="R130" t="s">
        <v>132</v>
      </c>
      <c r="AC130">
        <v>110</v>
      </c>
      <c r="AD130">
        <v>12</v>
      </c>
      <c r="AE130">
        <v>42</v>
      </c>
      <c r="AF130">
        <v>4</v>
      </c>
      <c r="AG130">
        <v>2</v>
      </c>
      <c r="AH130" s="25">
        <v>0.2</v>
      </c>
      <c r="AI130" s="25">
        <v>0.7</v>
      </c>
      <c r="AJ130" s="25">
        <v>6.6666666666666666E-2</v>
      </c>
      <c r="AK130" s="25">
        <v>3.3333333333333333E-2</v>
      </c>
      <c r="AL130" s="25">
        <f>SUM(Table7[[#This Row],[Sum of COUNT CRH]:[Sum of COUNT CRM]])/SUM(Table7[[#This Row],[Sum of COUNT CRH]:[Sum of COUNT FAM ]])</f>
        <v>0.9</v>
      </c>
      <c r="AM130" s="25">
        <f>SUM(Table7[[#This Row],[Sum of COUNT FAH ]:[Sum of COUNT FAM ]])/SUM(Table7[[#This Row],[Sum of COUNT CRH]:[Sum of COUNT FAM ]])</f>
        <v>0.1</v>
      </c>
    </row>
    <row r="131" spans="1:39" x14ac:dyDescent="0.2">
      <c r="A131">
        <v>219</v>
      </c>
      <c r="B131">
        <v>30</v>
      </c>
      <c r="C131">
        <v>28</v>
      </c>
      <c r="D131">
        <v>28</v>
      </c>
      <c r="E131">
        <v>6</v>
      </c>
      <c r="F131">
        <v>8</v>
      </c>
      <c r="G131">
        <v>6</v>
      </c>
      <c r="H131">
        <v>30</v>
      </c>
      <c r="I131">
        <v>8</v>
      </c>
      <c r="J131">
        <v>26</v>
      </c>
      <c r="K131">
        <v>12</v>
      </c>
      <c r="L131">
        <v>12</v>
      </c>
      <c r="M131">
        <v>6</v>
      </c>
      <c r="N131">
        <v>44</v>
      </c>
      <c r="O131">
        <v>6</v>
      </c>
      <c r="P131">
        <v>26</v>
      </c>
      <c r="Q131">
        <v>44</v>
      </c>
      <c r="R131" t="s">
        <v>130</v>
      </c>
      <c r="AC131">
        <v>111</v>
      </c>
      <c r="AD131">
        <v>26</v>
      </c>
      <c r="AE131">
        <v>40</v>
      </c>
      <c r="AF131">
        <v>8</v>
      </c>
      <c r="AG131">
        <v>2</v>
      </c>
      <c r="AH131" s="25">
        <v>0.34210526315789475</v>
      </c>
      <c r="AI131" s="25">
        <v>0.52631578947368418</v>
      </c>
      <c r="AJ131" s="25">
        <v>0.10526315789473684</v>
      </c>
      <c r="AK131" s="25">
        <v>2.6315789473684209E-2</v>
      </c>
      <c r="AL131" s="25">
        <f>SUM(Table7[[#This Row],[Sum of COUNT CRH]:[Sum of COUNT CRM]])/SUM(Table7[[#This Row],[Sum of COUNT CRH]:[Sum of COUNT FAM ]])</f>
        <v>0.86842105263157898</v>
      </c>
      <c r="AM131" s="25">
        <f>SUM(Table7[[#This Row],[Sum of COUNT FAH ]:[Sum of COUNT FAM ]])/SUM(Table7[[#This Row],[Sum of COUNT CRH]:[Sum of COUNT FAM ]])</f>
        <v>0.13157894736842105</v>
      </c>
    </row>
    <row r="132" spans="1:39" x14ac:dyDescent="0.2">
      <c r="A132">
        <v>219</v>
      </c>
      <c r="B132">
        <v>58</v>
      </c>
      <c r="C132">
        <v>58</v>
      </c>
      <c r="D132">
        <v>58</v>
      </c>
      <c r="E132">
        <v>14</v>
      </c>
      <c r="F132">
        <v>14</v>
      </c>
      <c r="G132">
        <v>14</v>
      </c>
      <c r="H132">
        <v>58</v>
      </c>
      <c r="I132">
        <v>14</v>
      </c>
      <c r="J132">
        <v>38</v>
      </c>
      <c r="K132">
        <v>38</v>
      </c>
      <c r="L132">
        <v>38</v>
      </c>
      <c r="M132">
        <v>50</v>
      </c>
      <c r="N132">
        <v>50</v>
      </c>
      <c r="O132">
        <v>50</v>
      </c>
      <c r="P132">
        <v>38</v>
      </c>
      <c r="Q132">
        <v>50</v>
      </c>
      <c r="R132" t="s">
        <v>131</v>
      </c>
      <c r="AC132">
        <v>112</v>
      </c>
      <c r="AD132">
        <v>34</v>
      </c>
      <c r="AE132">
        <v>14</v>
      </c>
      <c r="AF132">
        <v>10</v>
      </c>
      <c r="AG132">
        <v>6</v>
      </c>
      <c r="AH132" s="25">
        <v>0.53125</v>
      </c>
      <c r="AI132" s="25">
        <v>0.21875</v>
      </c>
      <c r="AJ132" s="25">
        <v>0.15625</v>
      </c>
      <c r="AK132" s="25">
        <v>9.375E-2</v>
      </c>
      <c r="AL132" s="25">
        <f>SUM(Table7[[#This Row],[Sum of COUNT CRH]:[Sum of COUNT CRM]])/SUM(Table7[[#This Row],[Sum of COUNT CRH]:[Sum of COUNT FAM ]])</f>
        <v>0.75</v>
      </c>
      <c r="AM132" s="25">
        <f>SUM(Table7[[#This Row],[Sum of COUNT FAH ]:[Sum of COUNT FAM ]])/SUM(Table7[[#This Row],[Sum of COUNT CRH]:[Sum of COUNT FAM ]])</f>
        <v>0.25</v>
      </c>
    </row>
    <row r="133" spans="1:39" x14ac:dyDescent="0.2">
      <c r="A133">
        <v>219</v>
      </c>
      <c r="B133">
        <v>72</v>
      </c>
      <c r="C133">
        <v>72</v>
      </c>
      <c r="D133">
        <v>72</v>
      </c>
      <c r="E133">
        <v>72</v>
      </c>
      <c r="F133">
        <v>72</v>
      </c>
      <c r="G133">
        <v>72</v>
      </c>
      <c r="H133">
        <v>72</v>
      </c>
      <c r="I133">
        <v>72</v>
      </c>
      <c r="J133">
        <v>88</v>
      </c>
      <c r="K133">
        <v>88</v>
      </c>
      <c r="L133">
        <v>88</v>
      </c>
      <c r="M133">
        <v>88</v>
      </c>
      <c r="N133">
        <v>88</v>
      </c>
      <c r="O133">
        <v>88</v>
      </c>
      <c r="P133">
        <v>88</v>
      </c>
      <c r="Q133">
        <v>88</v>
      </c>
      <c r="R133" t="s">
        <v>132</v>
      </c>
      <c r="AC133">
        <v>113</v>
      </c>
      <c r="AD133">
        <v>22</v>
      </c>
      <c r="AE133">
        <v>48</v>
      </c>
      <c r="AF133">
        <v>2</v>
      </c>
      <c r="AG133">
        <v>0</v>
      </c>
      <c r="AH133" s="25">
        <v>0.30555555555555558</v>
      </c>
      <c r="AI133" s="25">
        <v>0.66666666666666663</v>
      </c>
      <c r="AJ133" s="25">
        <v>2.7777777777777776E-2</v>
      </c>
      <c r="AK133" s="25">
        <v>0</v>
      </c>
      <c r="AL133" s="25">
        <f>SUM(Table7[[#This Row],[Sum of COUNT CRH]:[Sum of COUNT CRM]])/SUM(Table7[[#This Row],[Sum of COUNT CRH]:[Sum of COUNT FAM ]])</f>
        <v>0.97222222222222221</v>
      </c>
      <c r="AM133" s="25">
        <f>SUM(Table7[[#This Row],[Sum of COUNT FAH ]:[Sum of COUNT FAM ]])/SUM(Table7[[#This Row],[Sum of COUNT CRH]:[Sum of COUNT FAM ]])</f>
        <v>2.7777777777777776E-2</v>
      </c>
    </row>
    <row r="134" spans="1:39" x14ac:dyDescent="0.2">
      <c r="A134">
        <v>220</v>
      </c>
      <c r="B134">
        <v>20</v>
      </c>
      <c r="C134">
        <v>28</v>
      </c>
      <c r="D134">
        <v>28</v>
      </c>
      <c r="E134">
        <v>18</v>
      </c>
      <c r="F134">
        <v>22</v>
      </c>
      <c r="G134">
        <v>18</v>
      </c>
      <c r="H134">
        <v>20</v>
      </c>
      <c r="I134">
        <v>22</v>
      </c>
      <c r="J134">
        <v>30</v>
      </c>
      <c r="K134">
        <v>12</v>
      </c>
      <c r="L134">
        <v>12</v>
      </c>
      <c r="M134">
        <v>10</v>
      </c>
      <c r="N134">
        <v>20</v>
      </c>
      <c r="O134">
        <v>10</v>
      </c>
      <c r="P134">
        <v>30</v>
      </c>
      <c r="Q134">
        <v>20</v>
      </c>
      <c r="R134" t="s">
        <v>130</v>
      </c>
      <c r="AC134">
        <v>114</v>
      </c>
      <c r="AD134">
        <v>16</v>
      </c>
      <c r="AE134">
        <v>42</v>
      </c>
      <c r="AF134">
        <v>10</v>
      </c>
      <c r="AG134">
        <v>8</v>
      </c>
      <c r="AH134" s="25">
        <v>0.21052631578947367</v>
      </c>
      <c r="AI134" s="25">
        <v>0.55263157894736847</v>
      </c>
      <c r="AJ134" s="25">
        <v>0.13157894736842105</v>
      </c>
      <c r="AK134" s="25">
        <v>0.10526315789473684</v>
      </c>
      <c r="AL134" s="25">
        <f>SUM(Table7[[#This Row],[Sum of COUNT CRH]:[Sum of COUNT CRM]])/SUM(Table7[[#This Row],[Sum of COUNT CRH]:[Sum of COUNT FAM ]])</f>
        <v>0.76315789473684215</v>
      </c>
      <c r="AM134" s="25">
        <f>SUM(Table7[[#This Row],[Sum of COUNT FAH ]:[Sum of COUNT FAM ]])/SUM(Table7[[#This Row],[Sum of COUNT CRH]:[Sum of COUNT FAM ]])</f>
        <v>0.23684210526315788</v>
      </c>
    </row>
    <row r="135" spans="1:39" x14ac:dyDescent="0.2">
      <c r="A135">
        <v>220</v>
      </c>
      <c r="B135">
        <v>48</v>
      </c>
      <c r="C135">
        <v>48</v>
      </c>
      <c r="D135">
        <v>48</v>
      </c>
      <c r="E135">
        <v>40</v>
      </c>
      <c r="F135">
        <v>40</v>
      </c>
      <c r="G135">
        <v>40</v>
      </c>
      <c r="H135">
        <v>48</v>
      </c>
      <c r="I135">
        <v>40</v>
      </c>
      <c r="J135">
        <v>42</v>
      </c>
      <c r="K135">
        <v>42</v>
      </c>
      <c r="L135">
        <v>42</v>
      </c>
      <c r="M135">
        <v>30</v>
      </c>
      <c r="N135">
        <v>30</v>
      </c>
      <c r="O135">
        <v>30</v>
      </c>
      <c r="P135">
        <v>42</v>
      </c>
      <c r="Q135">
        <v>30</v>
      </c>
      <c r="R135" t="s">
        <v>131</v>
      </c>
      <c r="AC135">
        <v>115</v>
      </c>
      <c r="AD135">
        <v>34</v>
      </c>
      <c r="AE135">
        <v>32</v>
      </c>
      <c r="AF135">
        <v>4</v>
      </c>
      <c r="AG135">
        <v>0</v>
      </c>
      <c r="AH135" s="25">
        <v>0.48571428571428571</v>
      </c>
      <c r="AI135" s="25">
        <v>0.45714285714285713</v>
      </c>
      <c r="AJ135" s="25">
        <v>5.7142857142857141E-2</v>
      </c>
      <c r="AK135" s="25">
        <v>0</v>
      </c>
      <c r="AL135" s="25">
        <f>SUM(Table7[[#This Row],[Sum of COUNT CRH]:[Sum of COUNT CRM]])/SUM(Table7[[#This Row],[Sum of COUNT CRH]:[Sum of COUNT FAM ]])</f>
        <v>0.94285714285714284</v>
      </c>
      <c r="AM135" s="25">
        <f>SUM(Table7[[#This Row],[Sum of COUNT FAH ]:[Sum of COUNT FAM ]])/SUM(Table7[[#This Row],[Sum of COUNT CRH]:[Sum of COUNT FAM ]])</f>
        <v>5.7142857142857141E-2</v>
      </c>
    </row>
    <row r="136" spans="1:39" x14ac:dyDescent="0.2">
      <c r="A136">
        <v>220</v>
      </c>
      <c r="B136">
        <v>88</v>
      </c>
      <c r="C136">
        <v>88</v>
      </c>
      <c r="D136">
        <v>88</v>
      </c>
      <c r="E136">
        <v>88</v>
      </c>
      <c r="F136">
        <v>88</v>
      </c>
      <c r="G136">
        <v>88</v>
      </c>
      <c r="H136">
        <v>88</v>
      </c>
      <c r="I136">
        <v>88</v>
      </c>
      <c r="J136">
        <v>72</v>
      </c>
      <c r="K136">
        <v>72</v>
      </c>
      <c r="L136">
        <v>72</v>
      </c>
      <c r="M136">
        <v>72</v>
      </c>
      <c r="N136">
        <v>72</v>
      </c>
      <c r="O136">
        <v>72</v>
      </c>
      <c r="P136">
        <v>72</v>
      </c>
      <c r="Q136">
        <v>72</v>
      </c>
      <c r="R136" t="s">
        <v>132</v>
      </c>
      <c r="AC136">
        <v>116</v>
      </c>
      <c r="AD136">
        <v>28</v>
      </c>
      <c r="AE136">
        <v>34</v>
      </c>
      <c r="AF136">
        <v>14</v>
      </c>
      <c r="AG136">
        <v>6</v>
      </c>
      <c r="AH136" s="25">
        <v>0.34146341463414637</v>
      </c>
      <c r="AI136" s="25">
        <v>0.41463414634146339</v>
      </c>
      <c r="AJ136" s="25">
        <v>0.17073170731707318</v>
      </c>
      <c r="AK136" s="25">
        <v>7.3170731707317069E-2</v>
      </c>
      <c r="AL136" s="25">
        <f>SUM(Table7[[#This Row],[Sum of COUNT CRH]:[Sum of COUNT CRM]])/SUM(Table7[[#This Row],[Sum of COUNT CRH]:[Sum of COUNT FAM ]])</f>
        <v>0.75609756097560976</v>
      </c>
      <c r="AM136" s="25">
        <f>SUM(Table7[[#This Row],[Sum of COUNT FAH ]:[Sum of COUNT FAM ]])/SUM(Table7[[#This Row],[Sum of COUNT CRH]:[Sum of COUNT FAM ]])</f>
        <v>0.24390243902439024</v>
      </c>
    </row>
    <row r="137" spans="1:39" x14ac:dyDescent="0.2">
      <c r="A137">
        <v>221</v>
      </c>
      <c r="B137">
        <v>28</v>
      </c>
      <c r="C137">
        <v>46</v>
      </c>
      <c r="D137">
        <v>46</v>
      </c>
      <c r="E137">
        <v>2</v>
      </c>
      <c r="F137">
        <v>4</v>
      </c>
      <c r="G137">
        <v>2</v>
      </c>
      <c r="H137">
        <v>28</v>
      </c>
      <c r="I137">
        <v>4</v>
      </c>
      <c r="J137">
        <v>20</v>
      </c>
      <c r="K137">
        <v>6</v>
      </c>
      <c r="L137">
        <v>6</v>
      </c>
      <c r="M137">
        <v>8</v>
      </c>
      <c r="N137">
        <v>46</v>
      </c>
      <c r="O137">
        <v>8</v>
      </c>
      <c r="P137">
        <v>20</v>
      </c>
      <c r="Q137">
        <v>46</v>
      </c>
      <c r="R137" t="s">
        <v>130</v>
      </c>
      <c r="AC137">
        <v>117</v>
      </c>
      <c r="AD137">
        <v>32</v>
      </c>
      <c r="AE137">
        <v>18</v>
      </c>
      <c r="AF137">
        <v>16</v>
      </c>
      <c r="AG137">
        <v>4</v>
      </c>
      <c r="AH137" s="25">
        <v>0.45714285714285713</v>
      </c>
      <c r="AI137" s="25">
        <v>0.25714285714285712</v>
      </c>
      <c r="AJ137" s="25">
        <v>0.22857142857142856</v>
      </c>
      <c r="AK137" s="25">
        <v>5.7142857142857141E-2</v>
      </c>
      <c r="AL137" s="25">
        <f>SUM(Table7[[#This Row],[Sum of COUNT CRH]:[Sum of COUNT CRM]])/SUM(Table7[[#This Row],[Sum of COUNT CRH]:[Sum of COUNT FAM ]])</f>
        <v>0.7142857142857143</v>
      </c>
      <c r="AM137" s="25">
        <f>SUM(Table7[[#This Row],[Sum of COUNT FAH ]:[Sum of COUNT FAM ]])/SUM(Table7[[#This Row],[Sum of COUNT CRH]:[Sum of COUNT FAM ]])</f>
        <v>0.2857142857142857</v>
      </c>
    </row>
    <row r="138" spans="1:39" x14ac:dyDescent="0.2">
      <c r="A138">
        <v>221</v>
      </c>
      <c r="B138">
        <v>74</v>
      </c>
      <c r="C138">
        <v>74</v>
      </c>
      <c r="D138">
        <v>74</v>
      </c>
      <c r="E138">
        <v>6</v>
      </c>
      <c r="F138">
        <v>6</v>
      </c>
      <c r="G138">
        <v>6</v>
      </c>
      <c r="H138">
        <v>74</v>
      </c>
      <c r="I138">
        <v>6</v>
      </c>
      <c r="J138">
        <v>26</v>
      </c>
      <c r="K138">
        <v>26</v>
      </c>
      <c r="L138">
        <v>26</v>
      </c>
      <c r="M138">
        <v>54</v>
      </c>
      <c r="N138">
        <v>54</v>
      </c>
      <c r="O138">
        <v>54</v>
      </c>
      <c r="P138">
        <v>26</v>
      </c>
      <c r="Q138">
        <v>54</v>
      </c>
      <c r="R138" t="s">
        <v>131</v>
      </c>
      <c r="AC138">
        <v>118</v>
      </c>
      <c r="AD138">
        <v>36</v>
      </c>
      <c r="AE138">
        <v>18</v>
      </c>
      <c r="AF138">
        <v>2</v>
      </c>
      <c r="AG138">
        <v>0</v>
      </c>
      <c r="AH138" s="25">
        <v>0.6428571428571429</v>
      </c>
      <c r="AI138" s="25">
        <v>0.32142857142857145</v>
      </c>
      <c r="AJ138" s="25">
        <v>3.5714285714285712E-2</v>
      </c>
      <c r="AK138" s="25">
        <v>0</v>
      </c>
      <c r="AL138" s="25">
        <f>SUM(Table7[[#This Row],[Sum of COUNT CRH]:[Sum of COUNT CRM]])/SUM(Table7[[#This Row],[Sum of COUNT CRH]:[Sum of COUNT FAM ]])</f>
        <v>0.9642857142857143</v>
      </c>
      <c r="AM138" s="25">
        <f>SUM(Table7[[#This Row],[Sum of COUNT FAH ]:[Sum of COUNT FAM ]])/SUM(Table7[[#This Row],[Sum of COUNT CRH]:[Sum of COUNT FAM ]])</f>
        <v>3.5714285714285712E-2</v>
      </c>
    </row>
    <row r="139" spans="1:39" x14ac:dyDescent="0.2">
      <c r="A139">
        <v>221</v>
      </c>
      <c r="B139">
        <v>80</v>
      </c>
      <c r="C139">
        <v>80</v>
      </c>
      <c r="D139">
        <v>80</v>
      </c>
      <c r="E139">
        <v>80</v>
      </c>
      <c r="F139">
        <v>80</v>
      </c>
      <c r="G139">
        <v>80</v>
      </c>
      <c r="H139">
        <v>80</v>
      </c>
      <c r="I139">
        <v>80</v>
      </c>
      <c r="J139">
        <v>80</v>
      </c>
      <c r="K139">
        <v>80</v>
      </c>
      <c r="L139">
        <v>80</v>
      </c>
      <c r="M139">
        <v>80</v>
      </c>
      <c r="N139">
        <v>80</v>
      </c>
      <c r="O139">
        <v>80</v>
      </c>
      <c r="P139">
        <v>80</v>
      </c>
      <c r="Q139">
        <v>80</v>
      </c>
      <c r="R139" t="s">
        <v>132</v>
      </c>
      <c r="AC139">
        <v>119</v>
      </c>
      <c r="AD139">
        <v>32</v>
      </c>
      <c r="AE139">
        <v>28</v>
      </c>
      <c r="AF139">
        <v>10</v>
      </c>
      <c r="AG139">
        <v>0</v>
      </c>
      <c r="AH139" s="25">
        <v>0.45714285714285713</v>
      </c>
      <c r="AI139" s="25">
        <v>0.4</v>
      </c>
      <c r="AJ139" s="25">
        <v>0.14285714285714285</v>
      </c>
      <c r="AK139" s="25">
        <v>0</v>
      </c>
      <c r="AL139" s="25">
        <f>SUM(Table7[[#This Row],[Sum of COUNT CRH]:[Sum of COUNT CRM]])/SUM(Table7[[#This Row],[Sum of COUNT CRH]:[Sum of COUNT FAM ]])</f>
        <v>0.8571428571428571</v>
      </c>
      <c r="AM139" s="25">
        <f>SUM(Table7[[#This Row],[Sum of COUNT FAH ]:[Sum of COUNT FAM ]])/SUM(Table7[[#This Row],[Sum of COUNT CRH]:[Sum of COUNT FAM ]])</f>
        <v>0.14285714285714285</v>
      </c>
    </row>
    <row r="140" spans="1:39" x14ac:dyDescent="0.2">
      <c r="A140">
        <v>222</v>
      </c>
      <c r="B140">
        <v>32</v>
      </c>
      <c r="C140">
        <v>40</v>
      </c>
      <c r="D140">
        <v>40</v>
      </c>
      <c r="E140">
        <v>0</v>
      </c>
      <c r="F140">
        <v>10</v>
      </c>
      <c r="G140">
        <v>0</v>
      </c>
      <c r="H140">
        <v>32</v>
      </c>
      <c r="I140">
        <v>10</v>
      </c>
      <c r="J140">
        <v>28</v>
      </c>
      <c r="K140">
        <v>10</v>
      </c>
      <c r="L140">
        <v>10</v>
      </c>
      <c r="M140">
        <v>6</v>
      </c>
      <c r="N140">
        <v>34</v>
      </c>
      <c r="O140">
        <v>6</v>
      </c>
      <c r="P140">
        <v>28</v>
      </c>
      <c r="Q140">
        <v>34</v>
      </c>
      <c r="R140" t="s">
        <v>130</v>
      </c>
      <c r="AC140">
        <v>120</v>
      </c>
      <c r="AD140">
        <v>24</v>
      </c>
      <c r="AE140">
        <v>46</v>
      </c>
      <c r="AF140">
        <v>2</v>
      </c>
      <c r="AG140">
        <v>2</v>
      </c>
      <c r="AH140" s="25">
        <v>0.32432432432432434</v>
      </c>
      <c r="AI140" s="25">
        <v>0.6216216216216216</v>
      </c>
      <c r="AJ140" s="25">
        <v>2.7027027027027029E-2</v>
      </c>
      <c r="AK140" s="25">
        <v>2.7027027027027029E-2</v>
      </c>
      <c r="AL140" s="25">
        <f>SUM(Table7[[#This Row],[Sum of COUNT CRH]:[Sum of COUNT CRM]])/SUM(Table7[[#This Row],[Sum of COUNT CRH]:[Sum of COUNT FAM ]])</f>
        <v>0.94594594594594594</v>
      </c>
      <c r="AM140" s="25">
        <f>SUM(Table7[[#This Row],[Sum of COUNT FAH ]:[Sum of COUNT FAM ]])/SUM(Table7[[#This Row],[Sum of COUNT CRH]:[Sum of COUNT FAM ]])</f>
        <v>5.4054054054054057E-2</v>
      </c>
    </row>
    <row r="141" spans="1:39" x14ac:dyDescent="0.2">
      <c r="A141">
        <v>222</v>
      </c>
      <c r="B141">
        <v>72</v>
      </c>
      <c r="C141">
        <v>72</v>
      </c>
      <c r="D141">
        <v>72</v>
      </c>
      <c r="E141">
        <v>10</v>
      </c>
      <c r="F141">
        <v>10</v>
      </c>
      <c r="G141">
        <v>10</v>
      </c>
      <c r="H141">
        <v>72</v>
      </c>
      <c r="I141">
        <v>10</v>
      </c>
      <c r="J141">
        <v>38</v>
      </c>
      <c r="K141">
        <v>38</v>
      </c>
      <c r="L141">
        <v>38</v>
      </c>
      <c r="M141">
        <v>40</v>
      </c>
      <c r="N141">
        <v>40</v>
      </c>
      <c r="O141">
        <v>40</v>
      </c>
      <c r="P141">
        <v>38</v>
      </c>
      <c r="Q141">
        <v>40</v>
      </c>
      <c r="R141" t="s">
        <v>131</v>
      </c>
      <c r="AC141">
        <v>121</v>
      </c>
      <c r="AD141">
        <v>16</v>
      </c>
      <c r="AE141">
        <v>46</v>
      </c>
      <c r="AF141">
        <v>6</v>
      </c>
      <c r="AG141">
        <v>8</v>
      </c>
      <c r="AH141" s="25">
        <v>0.21052631578947367</v>
      </c>
      <c r="AI141" s="25">
        <v>0.60526315789473684</v>
      </c>
      <c r="AJ141" s="25">
        <v>7.8947368421052627E-2</v>
      </c>
      <c r="AK141" s="25">
        <v>0.10526315789473684</v>
      </c>
      <c r="AL141" s="25">
        <f>SUM(Table7[[#This Row],[Sum of COUNT CRH]:[Sum of COUNT CRM]])/SUM(Table7[[#This Row],[Sum of COUNT CRH]:[Sum of COUNT FAM ]])</f>
        <v>0.81578947368421051</v>
      </c>
      <c r="AM141" s="25">
        <f>SUM(Table7[[#This Row],[Sum of COUNT FAH ]:[Sum of COUNT FAM ]])/SUM(Table7[[#This Row],[Sum of COUNT CRH]:[Sum of COUNT FAM ]])</f>
        <v>0.18421052631578946</v>
      </c>
    </row>
    <row r="142" spans="1:39" x14ac:dyDescent="0.2">
      <c r="A142">
        <v>222</v>
      </c>
      <c r="B142">
        <v>82</v>
      </c>
      <c r="C142">
        <v>82</v>
      </c>
      <c r="D142">
        <v>82</v>
      </c>
      <c r="E142">
        <v>82</v>
      </c>
      <c r="F142">
        <v>82</v>
      </c>
      <c r="G142">
        <v>82</v>
      </c>
      <c r="H142">
        <v>82</v>
      </c>
      <c r="I142">
        <v>82</v>
      </c>
      <c r="J142">
        <v>78</v>
      </c>
      <c r="K142">
        <v>78</v>
      </c>
      <c r="L142">
        <v>78</v>
      </c>
      <c r="M142">
        <v>78</v>
      </c>
      <c r="N142">
        <v>78</v>
      </c>
      <c r="O142">
        <v>78</v>
      </c>
      <c r="P142">
        <v>78</v>
      </c>
      <c r="Q142">
        <v>78</v>
      </c>
      <c r="R142" t="s">
        <v>132</v>
      </c>
      <c r="AC142">
        <v>122</v>
      </c>
      <c r="AD142">
        <v>46</v>
      </c>
      <c r="AE142">
        <v>16</v>
      </c>
      <c r="AF142">
        <v>2</v>
      </c>
      <c r="AG142">
        <v>8</v>
      </c>
      <c r="AH142" s="25">
        <v>0.63888888888888884</v>
      </c>
      <c r="AI142" s="25">
        <v>0.22222222222222221</v>
      </c>
      <c r="AJ142" s="25">
        <v>2.7777777777777776E-2</v>
      </c>
      <c r="AK142" s="25">
        <v>0.1111111111111111</v>
      </c>
      <c r="AL142" s="25">
        <f>SUM(Table7[[#This Row],[Sum of COUNT CRH]:[Sum of COUNT CRM]])/SUM(Table7[[#This Row],[Sum of COUNT CRH]:[Sum of COUNT FAM ]])</f>
        <v>0.86111111111111116</v>
      </c>
      <c r="AM142" s="25">
        <f>SUM(Table7[[#This Row],[Sum of COUNT FAH ]:[Sum of COUNT FAM ]])/SUM(Table7[[#This Row],[Sum of COUNT CRH]:[Sum of COUNT FAM ]])</f>
        <v>0.1388888888888889</v>
      </c>
    </row>
    <row r="143" spans="1:39" x14ac:dyDescent="0.2">
      <c r="A143">
        <v>223</v>
      </c>
      <c r="B143">
        <v>24</v>
      </c>
      <c r="C143">
        <v>28</v>
      </c>
      <c r="D143">
        <v>28</v>
      </c>
      <c r="E143">
        <v>6</v>
      </c>
      <c r="F143">
        <v>16</v>
      </c>
      <c r="G143">
        <v>6</v>
      </c>
      <c r="H143">
        <v>24</v>
      </c>
      <c r="I143">
        <v>16</v>
      </c>
      <c r="J143">
        <v>38</v>
      </c>
      <c r="K143">
        <v>30</v>
      </c>
      <c r="L143">
        <v>30</v>
      </c>
      <c r="M143">
        <v>6</v>
      </c>
      <c r="N143">
        <v>12</v>
      </c>
      <c r="O143">
        <v>6</v>
      </c>
      <c r="P143">
        <v>38</v>
      </c>
      <c r="Q143">
        <v>12</v>
      </c>
      <c r="R143" t="s">
        <v>130</v>
      </c>
      <c r="AC143">
        <v>123</v>
      </c>
      <c r="AD143">
        <v>24</v>
      </c>
      <c r="AE143">
        <v>16</v>
      </c>
      <c r="AF143">
        <v>20</v>
      </c>
      <c r="AG143">
        <v>6</v>
      </c>
      <c r="AH143" s="25">
        <v>0.36363636363636365</v>
      </c>
      <c r="AI143" s="25">
        <v>0.24242424242424243</v>
      </c>
      <c r="AJ143" s="25">
        <v>0.30303030303030304</v>
      </c>
      <c r="AK143" s="25">
        <v>9.0909090909090912E-2</v>
      </c>
      <c r="AL143" s="25">
        <f>SUM(Table7[[#This Row],[Sum of COUNT CRH]:[Sum of COUNT CRM]])/SUM(Table7[[#This Row],[Sum of COUNT CRH]:[Sum of COUNT FAM ]])</f>
        <v>0.60606060606060608</v>
      </c>
      <c r="AM143" s="25">
        <f>SUM(Table7[[#This Row],[Sum of COUNT FAH ]:[Sum of COUNT FAM ]])/SUM(Table7[[#This Row],[Sum of COUNT CRH]:[Sum of COUNT FAM ]])</f>
        <v>0.39393939393939392</v>
      </c>
    </row>
    <row r="144" spans="1:39" x14ac:dyDescent="0.2">
      <c r="A144">
        <v>223</v>
      </c>
      <c r="B144">
        <v>52</v>
      </c>
      <c r="C144">
        <v>52</v>
      </c>
      <c r="D144">
        <v>52</v>
      </c>
      <c r="E144">
        <v>22</v>
      </c>
      <c r="F144">
        <v>22</v>
      </c>
      <c r="G144">
        <v>22</v>
      </c>
      <c r="H144">
        <v>52</v>
      </c>
      <c r="I144">
        <v>22</v>
      </c>
      <c r="J144">
        <v>68</v>
      </c>
      <c r="K144">
        <v>68</v>
      </c>
      <c r="L144">
        <v>68</v>
      </c>
      <c r="M144">
        <v>18</v>
      </c>
      <c r="N144">
        <v>18</v>
      </c>
      <c r="O144">
        <v>18</v>
      </c>
      <c r="P144">
        <v>68</v>
      </c>
      <c r="Q144">
        <v>18</v>
      </c>
      <c r="R144" t="s">
        <v>131</v>
      </c>
      <c r="AC144">
        <v>124</v>
      </c>
      <c r="AD144">
        <v>30</v>
      </c>
      <c r="AE144">
        <v>28</v>
      </c>
      <c r="AF144">
        <v>8</v>
      </c>
      <c r="AG144">
        <v>8</v>
      </c>
      <c r="AH144" s="25">
        <v>0.40540540540540543</v>
      </c>
      <c r="AI144" s="25">
        <v>0.3783783783783784</v>
      </c>
      <c r="AJ144" s="25">
        <v>0.10810810810810811</v>
      </c>
      <c r="AK144" s="25">
        <v>0.10810810810810811</v>
      </c>
      <c r="AL144" s="25">
        <f>SUM(Table7[[#This Row],[Sum of COUNT CRH]:[Sum of COUNT CRM]])/SUM(Table7[[#This Row],[Sum of COUNT CRH]:[Sum of COUNT FAM ]])</f>
        <v>0.78378378378378377</v>
      </c>
      <c r="AM144" s="25">
        <f>SUM(Table7[[#This Row],[Sum of COUNT FAH ]:[Sum of COUNT FAM ]])/SUM(Table7[[#This Row],[Sum of COUNT CRH]:[Sum of COUNT FAM ]])</f>
        <v>0.21621621621621623</v>
      </c>
    </row>
    <row r="145" spans="1:39" x14ac:dyDescent="0.2">
      <c r="A145">
        <v>223</v>
      </c>
      <c r="B145">
        <v>74</v>
      </c>
      <c r="C145">
        <v>74</v>
      </c>
      <c r="D145">
        <v>74</v>
      </c>
      <c r="E145">
        <v>74</v>
      </c>
      <c r="F145">
        <v>74</v>
      </c>
      <c r="G145">
        <v>74</v>
      </c>
      <c r="H145">
        <v>74</v>
      </c>
      <c r="I145">
        <v>74</v>
      </c>
      <c r="J145">
        <v>86</v>
      </c>
      <c r="K145">
        <v>86</v>
      </c>
      <c r="L145">
        <v>86</v>
      </c>
      <c r="M145">
        <v>86</v>
      </c>
      <c r="N145">
        <v>86</v>
      </c>
      <c r="O145">
        <v>86</v>
      </c>
      <c r="P145">
        <v>86</v>
      </c>
      <c r="Q145">
        <v>86</v>
      </c>
      <c r="R145" t="s">
        <v>132</v>
      </c>
      <c r="AC145">
        <v>125</v>
      </c>
      <c r="AD145">
        <v>22</v>
      </c>
      <c r="AE145">
        <v>18</v>
      </c>
      <c r="AF145">
        <v>28</v>
      </c>
      <c r="AG145">
        <v>12</v>
      </c>
      <c r="AH145" s="25">
        <v>0.27500000000000002</v>
      </c>
      <c r="AI145" s="25">
        <v>0.22500000000000001</v>
      </c>
      <c r="AJ145" s="25">
        <v>0.35</v>
      </c>
      <c r="AK145" s="25">
        <v>0.15</v>
      </c>
      <c r="AL145" s="25">
        <f>SUM(Table7[[#This Row],[Sum of COUNT CRH]:[Sum of COUNT CRM]])/SUM(Table7[[#This Row],[Sum of COUNT CRH]:[Sum of COUNT FAM ]])</f>
        <v>0.5</v>
      </c>
      <c r="AM145" s="25">
        <f>SUM(Table7[[#This Row],[Sum of COUNT FAH ]:[Sum of COUNT FAM ]])/SUM(Table7[[#This Row],[Sum of COUNT CRH]:[Sum of COUNT FAM ]])</f>
        <v>0.5</v>
      </c>
    </row>
    <row r="146" spans="1:39" x14ac:dyDescent="0.2">
      <c r="A146">
        <v>224</v>
      </c>
      <c r="B146">
        <v>24</v>
      </c>
      <c r="C146">
        <v>42</v>
      </c>
      <c r="D146">
        <v>42</v>
      </c>
      <c r="E146">
        <v>2</v>
      </c>
      <c r="F146">
        <v>4</v>
      </c>
      <c r="G146">
        <v>2</v>
      </c>
      <c r="H146">
        <v>24</v>
      </c>
      <c r="I146">
        <v>4</v>
      </c>
      <c r="J146">
        <v>24</v>
      </c>
      <c r="K146">
        <v>10</v>
      </c>
      <c r="L146">
        <v>10</v>
      </c>
      <c r="M146">
        <v>6</v>
      </c>
      <c r="N146">
        <v>48</v>
      </c>
      <c r="O146">
        <v>6</v>
      </c>
      <c r="P146">
        <v>24</v>
      </c>
      <c r="Q146">
        <v>48</v>
      </c>
      <c r="R146" t="s">
        <v>130</v>
      </c>
      <c r="AC146">
        <v>201</v>
      </c>
      <c r="AD146">
        <v>14</v>
      </c>
      <c r="AE146">
        <v>54</v>
      </c>
      <c r="AF146">
        <v>2</v>
      </c>
      <c r="AG146">
        <v>6</v>
      </c>
      <c r="AH146" s="25">
        <v>0.18421052631578946</v>
      </c>
      <c r="AI146" s="25">
        <v>0.71052631578947367</v>
      </c>
      <c r="AJ146" s="25">
        <v>2.6315789473684209E-2</v>
      </c>
      <c r="AK146" s="25">
        <v>7.8947368421052627E-2</v>
      </c>
      <c r="AL146" s="25">
        <f>SUM(Table7[[#This Row],[Sum of COUNT CRH]:[Sum of COUNT CRM]])/SUM(Table7[[#This Row],[Sum of COUNT CRH]:[Sum of COUNT FAM ]])</f>
        <v>0.89473684210526316</v>
      </c>
      <c r="AM146" s="25">
        <f>SUM(Table7[[#This Row],[Sum of COUNT FAH ]:[Sum of COUNT FAM ]])/SUM(Table7[[#This Row],[Sum of COUNT CRH]:[Sum of COUNT FAM ]])</f>
        <v>0.10526315789473684</v>
      </c>
    </row>
    <row r="147" spans="1:39" x14ac:dyDescent="0.2">
      <c r="A147">
        <v>224</v>
      </c>
      <c r="B147">
        <v>66</v>
      </c>
      <c r="C147">
        <v>66</v>
      </c>
      <c r="D147">
        <v>66</v>
      </c>
      <c r="E147">
        <v>6</v>
      </c>
      <c r="F147">
        <v>6</v>
      </c>
      <c r="G147">
        <v>6</v>
      </c>
      <c r="H147">
        <v>66</v>
      </c>
      <c r="I147">
        <v>6</v>
      </c>
      <c r="J147">
        <v>34</v>
      </c>
      <c r="K147">
        <v>34</v>
      </c>
      <c r="L147">
        <v>34</v>
      </c>
      <c r="M147">
        <v>54</v>
      </c>
      <c r="N147">
        <v>54</v>
      </c>
      <c r="O147">
        <v>54</v>
      </c>
      <c r="P147">
        <v>34</v>
      </c>
      <c r="Q147">
        <v>54</v>
      </c>
      <c r="R147" t="s">
        <v>131</v>
      </c>
      <c r="AC147">
        <v>202</v>
      </c>
      <c r="AD147">
        <v>28</v>
      </c>
      <c r="AE147">
        <v>42</v>
      </c>
      <c r="AF147">
        <v>2</v>
      </c>
      <c r="AG147">
        <v>4</v>
      </c>
      <c r="AH147" s="25">
        <v>0.36842105263157893</v>
      </c>
      <c r="AI147" s="25">
        <v>0.55263157894736847</v>
      </c>
      <c r="AJ147" s="25">
        <v>2.6315789473684209E-2</v>
      </c>
      <c r="AK147" s="25">
        <v>5.2631578947368418E-2</v>
      </c>
      <c r="AL147" s="25">
        <f>SUM(Table7[[#This Row],[Sum of COUNT CRH]:[Sum of COUNT CRM]])/SUM(Table7[[#This Row],[Sum of COUNT CRH]:[Sum of COUNT FAM ]])</f>
        <v>0.92105263157894735</v>
      </c>
      <c r="AM147" s="25">
        <f>SUM(Table7[[#This Row],[Sum of COUNT FAH ]:[Sum of COUNT FAM ]])/SUM(Table7[[#This Row],[Sum of COUNT CRH]:[Sum of COUNT FAM ]])</f>
        <v>7.8947368421052627E-2</v>
      </c>
    </row>
    <row r="148" spans="1:39" x14ac:dyDescent="0.2">
      <c r="A148">
        <v>224</v>
      </c>
      <c r="B148">
        <v>72</v>
      </c>
      <c r="C148">
        <v>72</v>
      </c>
      <c r="D148">
        <v>72</v>
      </c>
      <c r="E148">
        <v>72</v>
      </c>
      <c r="F148">
        <v>72</v>
      </c>
      <c r="G148">
        <v>72</v>
      </c>
      <c r="H148">
        <v>72</v>
      </c>
      <c r="I148">
        <v>72</v>
      </c>
      <c r="J148">
        <v>88</v>
      </c>
      <c r="K148">
        <v>88</v>
      </c>
      <c r="L148">
        <v>88</v>
      </c>
      <c r="M148">
        <v>88</v>
      </c>
      <c r="N148">
        <v>88</v>
      </c>
      <c r="O148">
        <v>88</v>
      </c>
      <c r="P148">
        <v>88</v>
      </c>
      <c r="Q148">
        <v>88</v>
      </c>
      <c r="R148" t="s">
        <v>132</v>
      </c>
      <c r="AC148">
        <v>203</v>
      </c>
      <c r="AD148">
        <v>38</v>
      </c>
      <c r="AE148">
        <v>34</v>
      </c>
      <c r="AF148">
        <v>4</v>
      </c>
      <c r="AG148">
        <v>4</v>
      </c>
      <c r="AH148" s="25">
        <v>0.47499999999999998</v>
      </c>
      <c r="AI148" s="25">
        <v>0.42499999999999999</v>
      </c>
      <c r="AJ148" s="25">
        <v>0.05</v>
      </c>
      <c r="AK148" s="25">
        <v>0.05</v>
      </c>
      <c r="AL148" s="25">
        <f>SUM(Table7[[#This Row],[Sum of COUNT CRH]:[Sum of COUNT CRM]])/SUM(Table7[[#This Row],[Sum of COUNT CRH]:[Sum of COUNT FAM ]])</f>
        <v>0.9</v>
      </c>
      <c r="AM148" s="25">
        <f>SUM(Table7[[#This Row],[Sum of COUNT FAH ]:[Sum of COUNT FAM ]])/SUM(Table7[[#This Row],[Sum of COUNT CRH]:[Sum of COUNT FAM ]])</f>
        <v>0.1</v>
      </c>
    </row>
    <row r="149" spans="1:39" x14ac:dyDescent="0.2">
      <c r="A149">
        <v>225</v>
      </c>
      <c r="B149">
        <v>28</v>
      </c>
      <c r="C149">
        <v>24</v>
      </c>
      <c r="D149">
        <v>24</v>
      </c>
      <c r="E149">
        <v>8</v>
      </c>
      <c r="F149">
        <v>16</v>
      </c>
      <c r="G149">
        <v>8</v>
      </c>
      <c r="H149">
        <v>28</v>
      </c>
      <c r="I149">
        <v>16</v>
      </c>
      <c r="J149">
        <v>22</v>
      </c>
      <c r="K149">
        <v>18</v>
      </c>
      <c r="L149">
        <v>18</v>
      </c>
      <c r="M149">
        <v>16</v>
      </c>
      <c r="N149">
        <v>28</v>
      </c>
      <c r="O149">
        <v>16</v>
      </c>
      <c r="P149">
        <v>22</v>
      </c>
      <c r="Q149">
        <v>28</v>
      </c>
      <c r="R149" t="s">
        <v>130</v>
      </c>
      <c r="AC149">
        <v>204</v>
      </c>
      <c r="AD149">
        <v>10</v>
      </c>
      <c r="AE149">
        <v>36</v>
      </c>
      <c r="AF149">
        <v>14</v>
      </c>
      <c r="AG149">
        <v>4</v>
      </c>
      <c r="AH149" s="25">
        <v>0.15625</v>
      </c>
      <c r="AI149" s="25">
        <v>0.5625</v>
      </c>
      <c r="AJ149" s="25">
        <v>0.21875</v>
      </c>
      <c r="AK149" s="25">
        <v>6.25E-2</v>
      </c>
      <c r="AL149" s="25">
        <f>SUM(Table7[[#This Row],[Sum of COUNT CRH]:[Sum of COUNT CRM]])/SUM(Table7[[#This Row],[Sum of COUNT CRH]:[Sum of COUNT FAM ]])</f>
        <v>0.71875</v>
      </c>
      <c r="AM149" s="25">
        <f>SUM(Table7[[#This Row],[Sum of COUNT FAH ]:[Sum of COUNT FAM ]])/SUM(Table7[[#This Row],[Sum of COUNT CRH]:[Sum of COUNT FAM ]])</f>
        <v>0.28125</v>
      </c>
    </row>
    <row r="150" spans="1:39" x14ac:dyDescent="0.2">
      <c r="A150">
        <v>225</v>
      </c>
      <c r="B150">
        <v>52</v>
      </c>
      <c r="C150">
        <v>52</v>
      </c>
      <c r="D150">
        <v>52</v>
      </c>
      <c r="E150">
        <v>24</v>
      </c>
      <c r="F150">
        <v>24</v>
      </c>
      <c r="G150">
        <v>24</v>
      </c>
      <c r="H150">
        <v>52</v>
      </c>
      <c r="I150">
        <v>24</v>
      </c>
      <c r="J150">
        <v>40</v>
      </c>
      <c r="K150">
        <v>40</v>
      </c>
      <c r="L150">
        <v>40</v>
      </c>
      <c r="M150">
        <v>44</v>
      </c>
      <c r="N150">
        <v>44</v>
      </c>
      <c r="O150">
        <v>44</v>
      </c>
      <c r="P150">
        <v>40</v>
      </c>
      <c r="Q150">
        <v>44</v>
      </c>
      <c r="R150" t="s">
        <v>131</v>
      </c>
      <c r="AC150">
        <v>205</v>
      </c>
      <c r="AD150">
        <v>24</v>
      </c>
      <c r="AE150">
        <v>48</v>
      </c>
      <c r="AF150">
        <v>6</v>
      </c>
      <c r="AG150">
        <v>6</v>
      </c>
      <c r="AH150" s="25">
        <v>0.2857142857142857</v>
      </c>
      <c r="AI150" s="25">
        <v>0.5714285714285714</v>
      </c>
      <c r="AJ150" s="25">
        <v>7.1428571428571425E-2</v>
      </c>
      <c r="AK150" s="25">
        <v>7.1428571428571425E-2</v>
      </c>
      <c r="AL150" s="25">
        <f>SUM(Table7[[#This Row],[Sum of COUNT CRH]:[Sum of COUNT CRM]])/SUM(Table7[[#This Row],[Sum of COUNT CRH]:[Sum of COUNT FAM ]])</f>
        <v>0.8571428571428571</v>
      </c>
      <c r="AM150" s="25">
        <f>SUM(Table7[[#This Row],[Sum of COUNT FAH ]:[Sum of COUNT FAM ]])/SUM(Table7[[#This Row],[Sum of COUNT CRH]:[Sum of COUNT FAM ]])</f>
        <v>0.14285714285714285</v>
      </c>
    </row>
    <row r="151" spans="1:39" x14ac:dyDescent="0.2">
      <c r="A151">
        <v>225</v>
      </c>
      <c r="B151">
        <v>76</v>
      </c>
      <c r="C151">
        <v>76</v>
      </c>
      <c r="D151">
        <v>76</v>
      </c>
      <c r="E151">
        <v>76</v>
      </c>
      <c r="F151">
        <v>76</v>
      </c>
      <c r="G151">
        <v>76</v>
      </c>
      <c r="H151">
        <v>76</v>
      </c>
      <c r="I151">
        <v>76</v>
      </c>
      <c r="J151">
        <v>84</v>
      </c>
      <c r="K151">
        <v>84</v>
      </c>
      <c r="L151">
        <v>84</v>
      </c>
      <c r="M151">
        <v>84</v>
      </c>
      <c r="N151">
        <v>84</v>
      </c>
      <c r="O151">
        <v>84</v>
      </c>
      <c r="P151">
        <v>84</v>
      </c>
      <c r="Q151">
        <v>84</v>
      </c>
      <c r="R151" t="s">
        <v>132</v>
      </c>
      <c r="AC151">
        <v>206</v>
      </c>
      <c r="AD151">
        <v>22</v>
      </c>
      <c r="AE151">
        <v>42</v>
      </c>
      <c r="AF151">
        <v>12</v>
      </c>
      <c r="AG151">
        <v>2</v>
      </c>
      <c r="AH151" s="25">
        <v>0.28205128205128205</v>
      </c>
      <c r="AI151" s="25">
        <v>0.53846153846153844</v>
      </c>
      <c r="AJ151" s="25">
        <v>0.15384615384615385</v>
      </c>
      <c r="AK151" s="25">
        <v>2.564102564102564E-2</v>
      </c>
      <c r="AL151" s="25">
        <f>SUM(Table7[[#This Row],[Sum of COUNT CRH]:[Sum of COUNT CRM]])/SUM(Table7[[#This Row],[Sum of COUNT CRH]:[Sum of COUNT FAM ]])</f>
        <v>0.82051282051282048</v>
      </c>
      <c r="AM151" s="25">
        <f>SUM(Table7[[#This Row],[Sum of COUNT FAH ]:[Sum of COUNT FAM ]])/SUM(Table7[[#This Row],[Sum of COUNT CRH]:[Sum of COUNT FAM ]])</f>
        <v>0.17948717948717949</v>
      </c>
    </row>
    <row r="152" spans="1:39" x14ac:dyDescent="0.2">
      <c r="AC152">
        <v>207</v>
      </c>
      <c r="AD152">
        <v>30</v>
      </c>
      <c r="AE152">
        <v>16</v>
      </c>
      <c r="AF152">
        <v>18</v>
      </c>
      <c r="AG152">
        <v>10</v>
      </c>
      <c r="AH152" s="25">
        <v>0.40540540540540543</v>
      </c>
      <c r="AI152" s="25">
        <v>0.21621621621621623</v>
      </c>
      <c r="AJ152" s="25">
        <v>0.24324324324324326</v>
      </c>
      <c r="AK152" s="25">
        <v>0.13513513513513514</v>
      </c>
      <c r="AL152" s="25">
        <f>SUM(Table7[[#This Row],[Sum of COUNT CRH]:[Sum of COUNT CRM]])/SUM(Table7[[#This Row],[Sum of COUNT CRH]:[Sum of COUNT FAM ]])</f>
        <v>0.6216216216216216</v>
      </c>
      <c r="AM152" s="25">
        <f>SUM(Table7[[#This Row],[Sum of COUNT FAH ]:[Sum of COUNT FAM ]])/SUM(Table7[[#This Row],[Sum of COUNT CRH]:[Sum of COUNT FAM ]])</f>
        <v>0.3783783783783784</v>
      </c>
    </row>
    <row r="153" spans="1:39" x14ac:dyDescent="0.2">
      <c r="AC153">
        <v>208</v>
      </c>
      <c r="AD153">
        <v>20</v>
      </c>
      <c r="AE153">
        <v>28</v>
      </c>
      <c r="AF153">
        <v>8</v>
      </c>
      <c r="AG153">
        <v>18</v>
      </c>
      <c r="AH153" s="25">
        <v>0.27027027027027029</v>
      </c>
      <c r="AI153" s="25">
        <v>0.3783783783783784</v>
      </c>
      <c r="AJ153" s="25">
        <v>0.10810810810810811</v>
      </c>
      <c r="AK153" s="25">
        <v>0.24324324324324326</v>
      </c>
      <c r="AL153" s="25">
        <f>SUM(Table7[[#This Row],[Sum of COUNT CRH]:[Sum of COUNT CRM]])/SUM(Table7[[#This Row],[Sum of COUNT CRH]:[Sum of COUNT FAM ]])</f>
        <v>0.64864864864864868</v>
      </c>
      <c r="AM153" s="25">
        <f>SUM(Table7[[#This Row],[Sum of COUNT FAH ]:[Sum of COUNT FAM ]])/SUM(Table7[[#This Row],[Sum of COUNT CRH]:[Sum of COUNT FAM ]])</f>
        <v>0.35135135135135137</v>
      </c>
    </row>
    <row r="154" spans="1:39" x14ac:dyDescent="0.2">
      <c r="AC154">
        <v>209</v>
      </c>
      <c r="AD154">
        <v>30</v>
      </c>
      <c r="AE154">
        <v>28</v>
      </c>
      <c r="AF154">
        <v>4</v>
      </c>
      <c r="AG154">
        <v>6</v>
      </c>
      <c r="AH154" s="25">
        <v>0.44117647058823528</v>
      </c>
      <c r="AI154" s="25">
        <v>0.41176470588235292</v>
      </c>
      <c r="AJ154" s="25">
        <v>5.8823529411764705E-2</v>
      </c>
      <c r="AK154" s="25">
        <v>8.8235294117647065E-2</v>
      </c>
      <c r="AL154" s="25">
        <f>SUM(Table7[[#This Row],[Sum of COUNT CRH]:[Sum of COUNT CRM]])/SUM(Table7[[#This Row],[Sum of COUNT CRH]:[Sum of COUNT FAM ]])</f>
        <v>0.8529411764705882</v>
      </c>
      <c r="AM154" s="25">
        <f>SUM(Table7[[#This Row],[Sum of COUNT FAH ]:[Sum of COUNT FAM ]])/SUM(Table7[[#This Row],[Sum of COUNT CRH]:[Sum of COUNT FAM ]])</f>
        <v>0.14705882352941177</v>
      </c>
    </row>
    <row r="155" spans="1:39" x14ac:dyDescent="0.2">
      <c r="AC155">
        <v>210</v>
      </c>
      <c r="AD155">
        <v>20</v>
      </c>
      <c r="AE155">
        <v>46</v>
      </c>
      <c r="AF155">
        <v>2</v>
      </c>
      <c r="AG155">
        <v>0</v>
      </c>
      <c r="AH155" s="25">
        <v>0.29411764705882354</v>
      </c>
      <c r="AI155" s="25">
        <v>0.67647058823529416</v>
      </c>
      <c r="AJ155" s="25">
        <v>2.9411764705882353E-2</v>
      </c>
      <c r="AK155" s="25">
        <v>0</v>
      </c>
      <c r="AL155" s="25">
        <f>SUM(Table7[[#This Row],[Sum of COUNT CRH]:[Sum of COUNT CRM]])/SUM(Table7[[#This Row],[Sum of COUNT CRH]:[Sum of COUNT FAM ]])</f>
        <v>0.97058823529411764</v>
      </c>
      <c r="AM155" s="25">
        <f>SUM(Table7[[#This Row],[Sum of COUNT FAH ]:[Sum of COUNT FAM ]])/SUM(Table7[[#This Row],[Sum of COUNT CRH]:[Sum of COUNT FAM ]])</f>
        <v>2.9411764705882353E-2</v>
      </c>
    </row>
    <row r="156" spans="1:39" x14ac:dyDescent="0.2">
      <c r="AC156">
        <v>211</v>
      </c>
      <c r="AD156">
        <v>22</v>
      </c>
      <c r="AE156">
        <v>36</v>
      </c>
      <c r="AF156">
        <v>10</v>
      </c>
      <c r="AG156">
        <v>6</v>
      </c>
      <c r="AH156" s="25">
        <v>0.29729729729729731</v>
      </c>
      <c r="AI156" s="25">
        <v>0.48648648648648651</v>
      </c>
      <c r="AJ156" s="25">
        <v>0.13513513513513514</v>
      </c>
      <c r="AK156" s="25">
        <v>8.1081081081081086E-2</v>
      </c>
      <c r="AL156" s="25">
        <f>SUM(Table7[[#This Row],[Sum of COUNT CRH]:[Sum of COUNT CRM]])/SUM(Table7[[#This Row],[Sum of COUNT CRH]:[Sum of COUNT FAM ]])</f>
        <v>0.78378378378378377</v>
      </c>
      <c r="AM156" s="25">
        <f>SUM(Table7[[#This Row],[Sum of COUNT FAH ]:[Sum of COUNT FAM ]])/SUM(Table7[[#This Row],[Sum of COUNT CRH]:[Sum of COUNT FAM ]])</f>
        <v>0.21621621621621623</v>
      </c>
    </row>
    <row r="157" spans="1:39" x14ac:dyDescent="0.2">
      <c r="AC157">
        <v>212</v>
      </c>
      <c r="AD157">
        <v>20</v>
      </c>
      <c r="AE157">
        <v>52</v>
      </c>
      <c r="AF157">
        <v>8</v>
      </c>
      <c r="AG157">
        <v>0</v>
      </c>
      <c r="AH157" s="25">
        <v>0.25</v>
      </c>
      <c r="AI157" s="25">
        <v>0.65</v>
      </c>
      <c r="AJ157" s="25">
        <v>0.1</v>
      </c>
      <c r="AK157" s="25">
        <v>0</v>
      </c>
      <c r="AL157" s="25">
        <f>SUM(Table7[[#This Row],[Sum of COUNT CRH]:[Sum of COUNT CRM]])/SUM(Table7[[#This Row],[Sum of COUNT CRH]:[Sum of COUNT FAM ]])</f>
        <v>0.9</v>
      </c>
      <c r="AM157" s="25">
        <f>SUM(Table7[[#This Row],[Sum of COUNT FAH ]:[Sum of COUNT FAM ]])/SUM(Table7[[#This Row],[Sum of COUNT CRH]:[Sum of COUNT FAM ]])</f>
        <v>0.1</v>
      </c>
    </row>
    <row r="158" spans="1:39" x14ac:dyDescent="0.2">
      <c r="AC158">
        <v>213</v>
      </c>
      <c r="AD158">
        <v>16</v>
      </c>
      <c r="AE158">
        <v>50</v>
      </c>
      <c r="AF158">
        <v>6</v>
      </c>
      <c r="AG158">
        <v>2</v>
      </c>
      <c r="AH158" s="25">
        <v>0.21621621621621623</v>
      </c>
      <c r="AI158" s="25">
        <v>0.67567567567567566</v>
      </c>
      <c r="AJ158" s="25">
        <v>8.1081081081081086E-2</v>
      </c>
      <c r="AK158" s="25">
        <v>2.7027027027027029E-2</v>
      </c>
      <c r="AL158" s="25">
        <f>SUM(Table7[[#This Row],[Sum of COUNT CRH]:[Sum of COUNT CRM]])/SUM(Table7[[#This Row],[Sum of COUNT CRH]:[Sum of COUNT FAM ]])</f>
        <v>0.89189189189189189</v>
      </c>
      <c r="AM158" s="25">
        <f>SUM(Table7[[#This Row],[Sum of COUNT FAH ]:[Sum of COUNT FAM ]])/SUM(Table7[[#This Row],[Sum of COUNT CRH]:[Sum of COUNT FAM ]])</f>
        <v>0.10810810810810811</v>
      </c>
    </row>
    <row r="159" spans="1:39" x14ac:dyDescent="0.2">
      <c r="AC159">
        <v>214</v>
      </c>
      <c r="AD159">
        <v>20</v>
      </c>
      <c r="AE159">
        <v>40</v>
      </c>
      <c r="AF159">
        <v>2</v>
      </c>
      <c r="AG159">
        <v>10</v>
      </c>
      <c r="AH159" s="25">
        <v>0.27777777777777779</v>
      </c>
      <c r="AI159" s="25">
        <v>0.55555555555555558</v>
      </c>
      <c r="AJ159" s="25">
        <v>2.7777777777777776E-2</v>
      </c>
      <c r="AK159" s="25">
        <v>0.1388888888888889</v>
      </c>
      <c r="AL159" s="25">
        <f>SUM(Table7[[#This Row],[Sum of COUNT CRH]:[Sum of COUNT CRM]])/SUM(Table7[[#This Row],[Sum of COUNT CRH]:[Sum of COUNT FAM ]])</f>
        <v>0.83333333333333337</v>
      </c>
      <c r="AM159" s="25">
        <f>SUM(Table7[[#This Row],[Sum of COUNT FAH ]:[Sum of COUNT FAM ]])/SUM(Table7[[#This Row],[Sum of COUNT CRH]:[Sum of COUNT FAM ]])</f>
        <v>0.16666666666666666</v>
      </c>
    </row>
    <row r="160" spans="1:39" x14ac:dyDescent="0.2">
      <c r="AC160">
        <v>215</v>
      </c>
      <c r="AD160">
        <v>40</v>
      </c>
      <c r="AE160">
        <v>40</v>
      </c>
      <c r="AF160">
        <v>0</v>
      </c>
      <c r="AG160">
        <v>6</v>
      </c>
      <c r="AH160" s="25">
        <v>0.46511627906976744</v>
      </c>
      <c r="AI160" s="25">
        <v>0.46511627906976744</v>
      </c>
      <c r="AJ160" s="25">
        <v>0</v>
      </c>
      <c r="AK160" s="25">
        <v>6.9767441860465115E-2</v>
      </c>
      <c r="AL160" s="25">
        <f>SUM(Table7[[#This Row],[Sum of COUNT CRH]:[Sum of COUNT CRM]])/SUM(Table7[[#This Row],[Sum of COUNT CRH]:[Sum of COUNT FAM ]])</f>
        <v>0.93023255813953487</v>
      </c>
      <c r="AM160" s="25">
        <f>SUM(Table7[[#This Row],[Sum of COUNT FAH ]:[Sum of COUNT FAM ]])/SUM(Table7[[#This Row],[Sum of COUNT CRH]:[Sum of COUNT FAM ]])</f>
        <v>6.9767441860465115E-2</v>
      </c>
    </row>
    <row r="161" spans="29:39" x14ac:dyDescent="0.2">
      <c r="AC161">
        <v>216</v>
      </c>
      <c r="AD161">
        <v>12</v>
      </c>
      <c r="AE161">
        <v>44</v>
      </c>
      <c r="AF161">
        <v>0</v>
      </c>
      <c r="AG161">
        <v>0</v>
      </c>
      <c r="AH161" s="25">
        <v>0.21428571428571427</v>
      </c>
      <c r="AI161" s="25">
        <v>0.7857142857142857</v>
      </c>
      <c r="AJ161" s="25">
        <v>0</v>
      </c>
      <c r="AK161" s="25">
        <v>0</v>
      </c>
      <c r="AL161" s="25">
        <f>SUM(Table7[[#This Row],[Sum of COUNT CRH]:[Sum of COUNT CRM]])/SUM(Table7[[#This Row],[Sum of COUNT CRH]:[Sum of COUNT FAM ]])</f>
        <v>1</v>
      </c>
      <c r="AM161" s="25">
        <f>SUM(Table7[[#This Row],[Sum of COUNT FAH ]:[Sum of COUNT FAM ]])/SUM(Table7[[#This Row],[Sum of COUNT CRH]:[Sum of COUNT FAM ]])</f>
        <v>0</v>
      </c>
    </row>
    <row r="162" spans="29:39" x14ac:dyDescent="0.2">
      <c r="AC162">
        <v>217</v>
      </c>
      <c r="AD162">
        <v>24</v>
      </c>
      <c r="AE162">
        <v>44</v>
      </c>
      <c r="AF162">
        <v>10</v>
      </c>
      <c r="AG162">
        <v>8</v>
      </c>
      <c r="AH162" s="25">
        <v>0.27906976744186046</v>
      </c>
      <c r="AI162" s="25">
        <v>0.51162790697674421</v>
      </c>
      <c r="AJ162" s="25">
        <v>0.11627906976744186</v>
      </c>
      <c r="AK162" s="25">
        <v>9.3023255813953487E-2</v>
      </c>
      <c r="AL162" s="25">
        <f>SUM(Table7[[#This Row],[Sum of COUNT CRH]:[Sum of COUNT CRM]])/SUM(Table7[[#This Row],[Sum of COUNT CRH]:[Sum of COUNT FAM ]])</f>
        <v>0.79069767441860461</v>
      </c>
      <c r="AM162" s="25">
        <f>SUM(Table7[[#This Row],[Sum of COUNT FAH ]:[Sum of COUNT FAM ]])/SUM(Table7[[#This Row],[Sum of COUNT CRH]:[Sum of COUNT FAM ]])</f>
        <v>0.20930232558139536</v>
      </c>
    </row>
    <row r="163" spans="29:39" x14ac:dyDescent="0.2">
      <c r="AC163">
        <v>218</v>
      </c>
      <c r="AD163">
        <v>26</v>
      </c>
      <c r="AE163">
        <v>34</v>
      </c>
      <c r="AF163">
        <v>16</v>
      </c>
      <c r="AG163">
        <v>10</v>
      </c>
      <c r="AH163" s="25">
        <v>0.30232558139534882</v>
      </c>
      <c r="AI163" s="25">
        <v>0.39534883720930231</v>
      </c>
      <c r="AJ163" s="25">
        <v>0.18604651162790697</v>
      </c>
      <c r="AK163" s="25">
        <v>0.11627906976744186</v>
      </c>
      <c r="AL163" s="25">
        <f>SUM(Table7[[#This Row],[Sum of COUNT CRH]:[Sum of COUNT CRM]])/SUM(Table7[[#This Row],[Sum of COUNT CRH]:[Sum of COUNT FAM ]])</f>
        <v>0.69767441860465118</v>
      </c>
      <c r="AM163" s="25">
        <f>SUM(Table7[[#This Row],[Sum of COUNT FAH ]:[Sum of COUNT FAM ]])/SUM(Table7[[#This Row],[Sum of COUNT CRH]:[Sum of COUNT FAM ]])</f>
        <v>0.30232558139534882</v>
      </c>
    </row>
    <row r="164" spans="29:39" x14ac:dyDescent="0.2">
      <c r="AC164">
        <v>219</v>
      </c>
      <c r="AD164">
        <v>30</v>
      </c>
      <c r="AE164">
        <v>28</v>
      </c>
      <c r="AF164">
        <v>8</v>
      </c>
      <c r="AG164">
        <v>6</v>
      </c>
      <c r="AH164" s="25">
        <v>0.41666666666666669</v>
      </c>
      <c r="AI164" s="25">
        <v>0.3888888888888889</v>
      </c>
      <c r="AJ164" s="25">
        <v>0.1111111111111111</v>
      </c>
      <c r="AK164" s="25">
        <v>8.3333333333333329E-2</v>
      </c>
      <c r="AL164" s="25">
        <f>SUM(Table7[[#This Row],[Sum of COUNT CRH]:[Sum of COUNT CRM]])/SUM(Table7[[#This Row],[Sum of COUNT CRH]:[Sum of COUNT FAM ]])</f>
        <v>0.80555555555555558</v>
      </c>
      <c r="AM164" s="25">
        <f>SUM(Table7[[#This Row],[Sum of COUNT FAH ]:[Sum of COUNT FAM ]])/SUM(Table7[[#This Row],[Sum of COUNT CRH]:[Sum of COUNT FAM ]])</f>
        <v>0.19444444444444445</v>
      </c>
    </row>
    <row r="165" spans="29:39" x14ac:dyDescent="0.2">
      <c r="AC165">
        <v>220</v>
      </c>
      <c r="AD165">
        <v>20</v>
      </c>
      <c r="AE165">
        <v>28</v>
      </c>
      <c r="AF165">
        <v>22</v>
      </c>
      <c r="AG165">
        <v>18</v>
      </c>
      <c r="AH165" s="25">
        <v>0.22727272727272727</v>
      </c>
      <c r="AI165" s="25">
        <v>0.31818181818181818</v>
      </c>
      <c r="AJ165" s="25">
        <v>0.25</v>
      </c>
      <c r="AK165" s="25">
        <v>0.20454545454545456</v>
      </c>
      <c r="AL165" s="25">
        <f>SUM(Table7[[#This Row],[Sum of COUNT CRH]:[Sum of COUNT CRM]])/SUM(Table7[[#This Row],[Sum of COUNT CRH]:[Sum of COUNT FAM ]])</f>
        <v>0.54545454545454541</v>
      </c>
      <c r="AM165" s="25">
        <f>SUM(Table7[[#This Row],[Sum of COUNT FAH ]:[Sum of COUNT FAM ]])/SUM(Table7[[#This Row],[Sum of COUNT CRH]:[Sum of COUNT FAM ]])</f>
        <v>0.45454545454545453</v>
      </c>
    </row>
    <row r="166" spans="29:39" x14ac:dyDescent="0.2">
      <c r="AC166">
        <v>221</v>
      </c>
      <c r="AD166">
        <v>28</v>
      </c>
      <c r="AE166">
        <v>46</v>
      </c>
      <c r="AF166">
        <v>4</v>
      </c>
      <c r="AG166">
        <v>2</v>
      </c>
      <c r="AH166" s="25">
        <v>0.35</v>
      </c>
      <c r="AI166" s="25">
        <v>0.57499999999999996</v>
      </c>
      <c r="AJ166" s="25">
        <v>0.05</v>
      </c>
      <c r="AK166" s="25">
        <v>2.5000000000000001E-2</v>
      </c>
      <c r="AL166" s="25">
        <f>SUM(Table7[[#This Row],[Sum of COUNT CRH]:[Sum of COUNT CRM]])/SUM(Table7[[#This Row],[Sum of COUNT CRH]:[Sum of COUNT FAM ]])</f>
        <v>0.92500000000000004</v>
      </c>
      <c r="AM166" s="25">
        <f>SUM(Table7[[#This Row],[Sum of COUNT FAH ]:[Sum of COUNT FAM ]])/SUM(Table7[[#This Row],[Sum of COUNT CRH]:[Sum of COUNT FAM ]])</f>
        <v>7.4999999999999997E-2</v>
      </c>
    </row>
    <row r="167" spans="29:39" x14ac:dyDescent="0.2">
      <c r="AC167">
        <v>222</v>
      </c>
      <c r="AD167">
        <v>32</v>
      </c>
      <c r="AE167">
        <v>40</v>
      </c>
      <c r="AF167">
        <v>10</v>
      </c>
      <c r="AG167">
        <v>0</v>
      </c>
      <c r="AH167" s="25">
        <v>0.3902439024390244</v>
      </c>
      <c r="AI167" s="25">
        <v>0.48780487804878048</v>
      </c>
      <c r="AJ167" s="25">
        <v>0.12195121951219512</v>
      </c>
      <c r="AK167" s="25">
        <v>0</v>
      </c>
      <c r="AL167" s="25">
        <f>SUM(Table7[[#This Row],[Sum of COUNT CRH]:[Sum of COUNT CRM]])/SUM(Table7[[#This Row],[Sum of COUNT CRH]:[Sum of COUNT FAM ]])</f>
        <v>0.87804878048780488</v>
      </c>
      <c r="AM167" s="25">
        <f>SUM(Table7[[#This Row],[Sum of COUNT FAH ]:[Sum of COUNT FAM ]])/SUM(Table7[[#This Row],[Sum of COUNT CRH]:[Sum of COUNT FAM ]])</f>
        <v>0.12195121951219512</v>
      </c>
    </row>
    <row r="168" spans="29:39" x14ac:dyDescent="0.2">
      <c r="AC168">
        <v>223</v>
      </c>
      <c r="AD168">
        <v>24</v>
      </c>
      <c r="AE168">
        <v>28</v>
      </c>
      <c r="AF168">
        <v>16</v>
      </c>
      <c r="AG168">
        <v>6</v>
      </c>
      <c r="AH168" s="25">
        <v>0.32432432432432434</v>
      </c>
      <c r="AI168" s="25">
        <v>0.3783783783783784</v>
      </c>
      <c r="AJ168" s="25">
        <v>0.21621621621621623</v>
      </c>
      <c r="AK168" s="25">
        <v>8.1081081081081086E-2</v>
      </c>
      <c r="AL168" s="25">
        <f>SUM(Table7[[#This Row],[Sum of COUNT CRH]:[Sum of COUNT CRM]])/SUM(Table7[[#This Row],[Sum of COUNT CRH]:[Sum of COUNT FAM ]])</f>
        <v>0.70270270270270274</v>
      </c>
      <c r="AM168" s="25">
        <f>SUM(Table7[[#This Row],[Sum of COUNT FAH ]:[Sum of COUNT FAM ]])/SUM(Table7[[#This Row],[Sum of COUNT CRH]:[Sum of COUNT FAM ]])</f>
        <v>0.29729729729729731</v>
      </c>
    </row>
    <row r="169" spans="29:39" x14ac:dyDescent="0.2">
      <c r="AC169">
        <v>224</v>
      </c>
      <c r="AD169">
        <v>24</v>
      </c>
      <c r="AE169">
        <v>42</v>
      </c>
      <c r="AF169">
        <v>4</v>
      </c>
      <c r="AG169">
        <v>2</v>
      </c>
      <c r="AH169" s="25">
        <v>0.33333333333333331</v>
      </c>
      <c r="AI169" s="25">
        <v>0.58333333333333337</v>
      </c>
      <c r="AJ169" s="25">
        <v>5.5555555555555552E-2</v>
      </c>
      <c r="AK169" s="25">
        <v>2.7777777777777776E-2</v>
      </c>
      <c r="AL169" s="25">
        <f>SUM(Table7[[#This Row],[Sum of COUNT CRH]:[Sum of COUNT CRM]])/SUM(Table7[[#This Row],[Sum of COUNT CRH]:[Sum of COUNT FAM ]])</f>
        <v>0.91666666666666663</v>
      </c>
      <c r="AM169" s="25">
        <f>SUM(Table7[[#This Row],[Sum of COUNT FAH ]:[Sum of COUNT FAM ]])/SUM(Table7[[#This Row],[Sum of COUNT CRH]:[Sum of COUNT FAM ]])</f>
        <v>8.3333333333333329E-2</v>
      </c>
    </row>
    <row r="170" spans="29:39" x14ac:dyDescent="0.2">
      <c r="AC170">
        <v>225</v>
      </c>
      <c r="AD170">
        <v>28</v>
      </c>
      <c r="AE170">
        <v>24</v>
      </c>
      <c r="AF170">
        <v>16</v>
      </c>
      <c r="AG170">
        <v>8</v>
      </c>
      <c r="AH170" s="25">
        <v>0.36842105263157893</v>
      </c>
      <c r="AI170" s="25">
        <v>0.31578947368421051</v>
      </c>
      <c r="AJ170" s="25">
        <v>0.21052631578947367</v>
      </c>
      <c r="AK170" s="25">
        <v>0.10526315789473684</v>
      </c>
      <c r="AL170" s="25">
        <f>SUM(Table7[[#This Row],[Sum of COUNT CRH]:[Sum of COUNT CRM]])/SUM(Table7[[#This Row],[Sum of COUNT CRH]:[Sum of COUNT FAM ]])</f>
        <v>0.68421052631578949</v>
      </c>
      <c r="AM170" s="25">
        <f>SUM(Table7[[#This Row],[Sum of COUNT FAH ]:[Sum of COUNT FAM ]])/SUM(Table7[[#This Row],[Sum of COUNT CRH]:[Sum of COUNT FAM ]])</f>
        <v>0.31578947368421051</v>
      </c>
    </row>
  </sheetData>
  <conditionalFormatting sqref="A1:A1048576">
    <cfRule type="colorScale" priority="1">
      <colorScale>
        <cfvo type="min"/>
        <cfvo type="percentile" val="50"/>
        <cfvo type="max"/>
        <color rgb="FFFF7128"/>
        <color theme="0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F83A4-0743-B14C-91BC-945EE910AADB}">
  <dimension ref="A1:DR51"/>
  <sheetViews>
    <sheetView workbookViewId="0">
      <selection activeCell="CN25" sqref="CN25"/>
    </sheetView>
  </sheetViews>
  <sheetFormatPr baseColWidth="10" defaultRowHeight="16" x14ac:dyDescent="0.2"/>
  <cols>
    <col min="98" max="98" width="20.6640625" customWidth="1"/>
    <col min="99" max="99" width="13" customWidth="1"/>
    <col min="101" max="101" width="13.6640625" customWidth="1"/>
    <col min="102" max="102" width="12.83203125" customWidth="1"/>
    <col min="103" max="103" width="13.83203125" customWidth="1"/>
    <col min="104" max="104" width="16.5" customWidth="1"/>
    <col min="109" max="109" width="13.6640625" customWidth="1"/>
    <col min="112" max="112" width="13" customWidth="1"/>
    <col min="114" max="122" width="0" hidden="1" customWidth="1"/>
  </cols>
  <sheetData>
    <row r="1" spans="1:1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s="29" t="s">
        <v>98</v>
      </c>
      <c r="CU1" s="31" t="s">
        <v>99</v>
      </c>
      <c r="CV1" s="31" t="s">
        <v>100</v>
      </c>
      <c r="CW1" s="31" t="s">
        <v>101</v>
      </c>
      <c r="CX1" s="29" t="s">
        <v>102</v>
      </c>
      <c r="CY1" s="1" t="s">
        <v>103</v>
      </c>
      <c r="CZ1" s="1" t="s">
        <v>104</v>
      </c>
      <c r="DA1" s="1" t="s">
        <v>105</v>
      </c>
      <c r="DB1" s="1" t="s">
        <v>106</v>
      </c>
      <c r="DC1" s="1" t="s">
        <v>107</v>
      </c>
      <c r="DD1" s="29" t="s">
        <v>108</v>
      </c>
      <c r="DE1" s="1" t="s">
        <v>109</v>
      </c>
      <c r="DF1" s="1" t="s">
        <v>110</v>
      </c>
      <c r="DG1" s="1" t="s">
        <v>111</v>
      </c>
      <c r="DH1" s="29" t="s">
        <v>112</v>
      </c>
      <c r="DI1" s="1" t="s">
        <v>113</v>
      </c>
      <c r="DJ1" t="s">
        <v>354</v>
      </c>
      <c r="DK1" t="s">
        <v>352</v>
      </c>
      <c r="DL1" t="s">
        <v>353</v>
      </c>
      <c r="DM1" t="s">
        <v>355</v>
      </c>
      <c r="DN1" t="s">
        <v>356</v>
      </c>
      <c r="DO1" s="32" t="s">
        <v>357</v>
      </c>
      <c r="DP1" s="32" t="s">
        <v>358</v>
      </c>
      <c r="DQ1" s="32" t="s">
        <v>359</v>
      </c>
      <c r="DR1" s="32" t="s">
        <v>360</v>
      </c>
    </row>
    <row r="2" spans="1:122" x14ac:dyDescent="0.2">
      <c r="A2">
        <v>101</v>
      </c>
      <c r="B2">
        <v>0.57692307692307687</v>
      </c>
      <c r="C2">
        <v>0.42307692307692307</v>
      </c>
      <c r="D2">
        <v>0</v>
      </c>
      <c r="E2">
        <v>1</v>
      </c>
      <c r="F2">
        <v>7.5949367088607597E-2</v>
      </c>
      <c r="G2">
        <v>0.92405063291139244</v>
      </c>
      <c r="H2">
        <v>0</v>
      </c>
      <c r="I2">
        <v>1</v>
      </c>
      <c r="J2">
        <v>0.15384615384615385</v>
      </c>
      <c r="K2">
        <v>0.84615384615384615</v>
      </c>
      <c r="L2">
        <v>0.75</v>
      </c>
      <c r="M2">
        <v>0.25</v>
      </c>
      <c r="N2">
        <v>0</v>
      </c>
      <c r="O2">
        <v>1</v>
      </c>
      <c r="P2">
        <v>0.39473684210526316</v>
      </c>
      <c r="Q2">
        <v>0.60526315789473684</v>
      </c>
      <c r="R2">
        <v>0</v>
      </c>
      <c r="S2">
        <v>1</v>
      </c>
      <c r="T2">
        <v>0.05</v>
      </c>
      <c r="U2">
        <v>0.95</v>
      </c>
      <c r="V2">
        <v>0.10256410256410256</v>
      </c>
      <c r="W2">
        <v>0.89743589743589747</v>
      </c>
      <c r="X2">
        <v>0.1</v>
      </c>
      <c r="Y2">
        <v>0.9</v>
      </c>
      <c r="Z2">
        <v>0.21052631578947367</v>
      </c>
      <c r="AA2">
        <v>0.78947368421052633</v>
      </c>
      <c r="AB2">
        <v>0</v>
      </c>
      <c r="AC2">
        <v>1</v>
      </c>
      <c r="AD2">
        <v>0</v>
      </c>
      <c r="AE2">
        <v>1</v>
      </c>
      <c r="AF2">
        <v>0.60344827586206895</v>
      </c>
      <c r="AG2">
        <v>0.39655172413793105</v>
      </c>
      <c r="AH2">
        <v>3.3898305084745763E-2</v>
      </c>
      <c r="AI2">
        <v>0.96610169491525422</v>
      </c>
      <c r="AJ2">
        <v>0.5</v>
      </c>
      <c r="AK2">
        <v>0.5</v>
      </c>
      <c r="AL2">
        <v>0.2</v>
      </c>
      <c r="AM2">
        <v>0.8</v>
      </c>
      <c r="AN2">
        <v>0</v>
      </c>
      <c r="AO2">
        <v>1</v>
      </c>
      <c r="AP2">
        <v>0.10526315789473684</v>
      </c>
      <c r="AQ2">
        <v>0.89473684210526316</v>
      </c>
      <c r="AT2">
        <v>0.2</v>
      </c>
      <c r="AU2">
        <v>0.8</v>
      </c>
      <c r="AV2">
        <v>0.74193548387096775</v>
      </c>
      <c r="AW2">
        <v>0.25806451612903225</v>
      </c>
      <c r="AX2">
        <v>0.77777777777777779</v>
      </c>
      <c r="AY2">
        <v>0.22222222222222221</v>
      </c>
      <c r="AZ2">
        <v>0.44444444444444442</v>
      </c>
      <c r="BA2">
        <v>0.55555555555555558</v>
      </c>
      <c r="BB2">
        <v>0.27272727272727271</v>
      </c>
      <c r="BC2">
        <v>0.72727272727272729</v>
      </c>
      <c r="BD2">
        <v>0</v>
      </c>
      <c r="BE2">
        <v>1</v>
      </c>
      <c r="BF2">
        <v>7.1428571428571425E-2</v>
      </c>
      <c r="BG2">
        <v>0.9285714285714286</v>
      </c>
      <c r="BH2">
        <v>0</v>
      </c>
      <c r="BI2">
        <v>1</v>
      </c>
      <c r="BJ2">
        <v>0.25</v>
      </c>
      <c r="BK2">
        <v>0.75</v>
      </c>
      <c r="BL2">
        <v>0</v>
      </c>
      <c r="BM2">
        <v>1</v>
      </c>
      <c r="BN2">
        <v>0</v>
      </c>
      <c r="BO2">
        <v>1</v>
      </c>
      <c r="BP2">
        <v>0.22222222222222221</v>
      </c>
      <c r="BQ2">
        <v>0.77777777777777779</v>
      </c>
      <c r="BR2">
        <v>0.18181818181818182</v>
      </c>
      <c r="BS2">
        <v>0.81818181818181823</v>
      </c>
      <c r="BT2">
        <v>0.22222222222222221</v>
      </c>
      <c r="BU2">
        <v>0.77777777777777779</v>
      </c>
      <c r="BV2">
        <v>0.18181818181818182</v>
      </c>
      <c r="BW2">
        <v>0.81818181818181823</v>
      </c>
      <c r="BX2" t="s">
        <v>97</v>
      </c>
      <c r="BY2" t="s">
        <v>97</v>
      </c>
      <c r="BZ2" t="s">
        <v>97</v>
      </c>
      <c r="CA2" t="s">
        <v>97</v>
      </c>
      <c r="CB2">
        <v>0</v>
      </c>
      <c r="CC2">
        <v>1</v>
      </c>
      <c r="CD2">
        <v>0.10714285714285714</v>
      </c>
      <c r="CE2">
        <v>0.8928571428571429</v>
      </c>
      <c r="CF2">
        <v>0.12</v>
      </c>
      <c r="CG2">
        <v>0.88</v>
      </c>
      <c r="CH2">
        <v>7.1428571428571425E-2</v>
      </c>
      <c r="CI2">
        <v>0.9285714285714286</v>
      </c>
      <c r="CJ2">
        <v>0.18181818181818182</v>
      </c>
      <c r="CK2">
        <v>0.81818181818181823</v>
      </c>
      <c r="CL2">
        <v>0</v>
      </c>
      <c r="CM2">
        <v>1</v>
      </c>
      <c r="CN2">
        <v>0</v>
      </c>
      <c r="CO2">
        <v>1</v>
      </c>
      <c r="CP2">
        <v>8.3333333333333329E-2</v>
      </c>
      <c r="CQ2">
        <v>0.91666666666666663</v>
      </c>
      <c r="CR2">
        <v>0.125</v>
      </c>
      <c r="CS2">
        <v>0.875</v>
      </c>
      <c r="CT2">
        <v>0.625</v>
      </c>
      <c r="CU2">
        <v>0.375</v>
      </c>
      <c r="CV2">
        <v>0.90909090909090906</v>
      </c>
      <c r="CW2">
        <v>9.0909090909090912E-2</v>
      </c>
      <c r="CX2">
        <v>0.2</v>
      </c>
      <c r="CY2">
        <v>0.8</v>
      </c>
      <c r="CZ2">
        <v>0.6</v>
      </c>
      <c r="DA2">
        <v>0.4</v>
      </c>
      <c r="DB2">
        <v>5.7142857142857141E-2</v>
      </c>
      <c r="DC2">
        <v>0.94285714285714284</v>
      </c>
      <c r="DD2">
        <v>1</v>
      </c>
      <c r="DE2">
        <v>0</v>
      </c>
      <c r="DF2">
        <v>0</v>
      </c>
      <c r="DG2">
        <v>1</v>
      </c>
      <c r="DH2">
        <v>0.57894736842105265</v>
      </c>
      <c r="DI2">
        <v>0.42105263157894735</v>
      </c>
      <c r="DJ2">
        <f>TemplateData__3[[#This Row],[FA]]*2</f>
        <v>0</v>
      </c>
      <c r="DK2">
        <f>_xlfn.NORM.S.INV(IF(TemplateData__3[[#This Row],[ Hit (CRH) ]]=1,0.99,TemplateData__3[[#This Row],[ Hit (CRH) ]]))-_xlfn.NORM.S.INV(IF(TemplateData__3[[#This Row],[FA * 2]]=0,0.01,TemplateData__3[[#This Row],[FA * 2]]))</f>
        <v>2.644987238005216</v>
      </c>
      <c r="DL2">
        <f>_xlfn.NORM.S.INV(IF(TemplateData__3[[#This Row],[ Hit (FAH) ]]=1,0.99,TemplateData__3[[#This Row],[ Hit (FAH) ]]))-_xlfn.NORM.S.INV(IF(TemplateData__3[[#This Row],[FA * 2]]=0,0.01,TemplateData__3[[#This Row],[FA * 2]]))</f>
        <v>1.4847266404679262</v>
      </c>
      <c r="DM2">
        <f>_xlfn.NORM.S.INV(IF(TemplateData__3[[#This Row],[ Hit (HFA)]]=1,0.99,TemplateData__3[[#This Row],[ Hit (HFA)]]))-_xlfn.NORM.S.INV(IF(TemplateData__3[[#This Row],[FA * 2]]=0,0.01,TemplateData__3[[#This Row],[FA * 2]]))</f>
        <v>4.6526957480816815</v>
      </c>
      <c r="DN2">
        <f>_xlfn.NORM.S.INV(IF(TemplateData__3[[#This Row],[ Hit (HCR)]]=1,0.99,TemplateData__3[[#This Row],[ Hit (HCR)]]))-_xlfn.NORM.S.INV(IF(TemplateData__3[[#This Row],[FA * 2]]=0,0.01,TemplateData__3[[#This Row],[FA * 2]]))</f>
        <v>2.5255491988301078</v>
      </c>
      <c r="DO2">
        <f>TemplateData__3[[#This Row],[ CR (CRM)]]-TemplateData__3[[#This Row],[MISS]]</f>
        <v>0.48601398601398599</v>
      </c>
      <c r="DP2">
        <f>TemplateData__3[[#This Row],[ CR (CRH)]]-TemplateData__3[[#This Row],[MISS]]</f>
        <v>0.17692307692307691</v>
      </c>
      <c r="DQ2">
        <f>TemplateData__3[[#This Row],[ CR (HCR)]]-TemplateData__3[[#This Row],[MISS]]</f>
        <v>-0.36593406593406591</v>
      </c>
      <c r="DR2">
        <f>TemplateData__3[[#This Row],[ CR (MCR)]]-TemplateData__3[[#This Row],[MISS]]</f>
        <v>-0.42307692307692307</v>
      </c>
    </row>
    <row r="3" spans="1:122" x14ac:dyDescent="0.2">
      <c r="A3">
        <v>102</v>
      </c>
      <c r="B3">
        <v>0.64102564102564108</v>
      </c>
      <c r="C3">
        <v>0.35897435897435898</v>
      </c>
      <c r="D3">
        <v>0</v>
      </c>
      <c r="E3">
        <v>1</v>
      </c>
      <c r="F3">
        <v>0.17948717948717949</v>
      </c>
      <c r="G3">
        <v>0.82051282051282048</v>
      </c>
      <c r="H3">
        <v>0.1</v>
      </c>
      <c r="I3">
        <v>0.9</v>
      </c>
      <c r="J3">
        <v>0.26315789473684209</v>
      </c>
      <c r="K3">
        <v>0.73684210526315785</v>
      </c>
      <c r="L3">
        <v>0.73170731707317072</v>
      </c>
      <c r="M3">
        <v>0.26829268292682928</v>
      </c>
      <c r="N3">
        <v>0</v>
      </c>
      <c r="O3">
        <v>1</v>
      </c>
      <c r="P3">
        <v>0.54054054054054057</v>
      </c>
      <c r="Q3">
        <v>0.45945945945945948</v>
      </c>
      <c r="R3">
        <v>0</v>
      </c>
      <c r="S3">
        <v>1</v>
      </c>
      <c r="T3">
        <v>0.25</v>
      </c>
      <c r="U3">
        <v>0.75</v>
      </c>
      <c r="V3">
        <v>0.10526315789473684</v>
      </c>
      <c r="W3">
        <v>0.89473684210526316</v>
      </c>
      <c r="X3">
        <v>0.4</v>
      </c>
      <c r="Y3">
        <v>0.6</v>
      </c>
      <c r="Z3">
        <v>0.1111111111111111</v>
      </c>
      <c r="AA3">
        <v>0.88888888888888884</v>
      </c>
      <c r="AB3">
        <v>0.1</v>
      </c>
      <c r="AC3">
        <v>0.9</v>
      </c>
      <c r="AD3">
        <v>0.1</v>
      </c>
      <c r="AE3">
        <v>0.9</v>
      </c>
      <c r="AF3">
        <v>0.59322033898305082</v>
      </c>
      <c r="AG3">
        <v>0.40677966101694918</v>
      </c>
      <c r="AH3">
        <v>0.13333333333333333</v>
      </c>
      <c r="AI3">
        <v>0.8666666666666667</v>
      </c>
      <c r="AJ3">
        <v>0.78947368421052633</v>
      </c>
      <c r="AK3">
        <v>0.21052631578947367</v>
      </c>
      <c r="AL3">
        <v>0.33333333333333331</v>
      </c>
      <c r="AM3">
        <v>0.66666666666666663</v>
      </c>
      <c r="AN3">
        <v>0.10256410256410256</v>
      </c>
      <c r="AO3">
        <v>0.89743589743589747</v>
      </c>
      <c r="AP3">
        <v>0.19047619047619047</v>
      </c>
      <c r="AQ3">
        <v>0.80952380952380953</v>
      </c>
      <c r="AR3">
        <v>0</v>
      </c>
      <c r="AS3">
        <v>1</v>
      </c>
      <c r="AT3">
        <v>0.35294117647058826</v>
      </c>
      <c r="AU3">
        <v>0.6470588235294118</v>
      </c>
      <c r="AV3">
        <v>0.66666666666666663</v>
      </c>
      <c r="AW3">
        <v>0.33333333333333331</v>
      </c>
      <c r="AX3">
        <v>0.90909090909090906</v>
      </c>
      <c r="AY3">
        <v>9.0909090909090912E-2</v>
      </c>
      <c r="AZ3">
        <v>0.51724137931034486</v>
      </c>
      <c r="BA3">
        <v>0.48275862068965519</v>
      </c>
      <c r="BB3">
        <v>0.625</v>
      </c>
      <c r="BC3">
        <v>0.375</v>
      </c>
      <c r="BD3">
        <v>0.16666666666666666</v>
      </c>
      <c r="BE3">
        <v>0.83333333333333337</v>
      </c>
      <c r="BF3">
        <v>0.1</v>
      </c>
      <c r="BG3">
        <v>0.9</v>
      </c>
      <c r="BH3">
        <v>0.27272727272727271</v>
      </c>
      <c r="BI3">
        <v>0.72727272727272729</v>
      </c>
      <c r="BJ3">
        <v>0.1</v>
      </c>
      <c r="BK3">
        <v>0.9</v>
      </c>
      <c r="BL3">
        <v>0.10526315789473684</v>
      </c>
      <c r="BM3">
        <v>0.89473684210526316</v>
      </c>
      <c r="BN3">
        <v>0.1</v>
      </c>
      <c r="BO3">
        <v>0.9</v>
      </c>
      <c r="BP3">
        <v>0.5</v>
      </c>
      <c r="BQ3">
        <v>0.5</v>
      </c>
      <c r="BR3">
        <v>0.125</v>
      </c>
      <c r="BS3">
        <v>0.875</v>
      </c>
      <c r="BT3">
        <v>0.55555555555555558</v>
      </c>
      <c r="BU3">
        <v>0.44444444444444442</v>
      </c>
      <c r="BV3">
        <v>0.125</v>
      </c>
      <c r="BW3">
        <v>0.875</v>
      </c>
      <c r="BX3">
        <v>0</v>
      </c>
      <c r="BY3">
        <v>1</v>
      </c>
      <c r="BZ3" t="s">
        <v>97</v>
      </c>
      <c r="CA3" t="s">
        <v>97</v>
      </c>
      <c r="CB3">
        <v>7.6923076923076927E-2</v>
      </c>
      <c r="CC3">
        <v>0.92307692307692313</v>
      </c>
      <c r="CD3">
        <v>0.19230769230769232</v>
      </c>
      <c r="CE3">
        <v>0.80769230769230771</v>
      </c>
      <c r="CF3">
        <v>0.26923076923076922</v>
      </c>
      <c r="CG3">
        <v>0.73076923076923073</v>
      </c>
      <c r="CH3">
        <v>0.4</v>
      </c>
      <c r="CI3">
        <v>0.6</v>
      </c>
      <c r="CJ3">
        <v>9.0909090909090912E-2</v>
      </c>
      <c r="CK3">
        <v>0.90909090909090906</v>
      </c>
      <c r="CL3">
        <v>0</v>
      </c>
      <c r="CM3">
        <v>1</v>
      </c>
      <c r="CN3">
        <v>0.16666666666666666</v>
      </c>
      <c r="CO3">
        <v>0.83333333333333337</v>
      </c>
      <c r="CP3">
        <v>0.36363636363636365</v>
      </c>
      <c r="CQ3">
        <v>0.63636363636363635</v>
      </c>
      <c r="CR3">
        <v>6.6666666666666666E-2</v>
      </c>
      <c r="CS3">
        <v>0.93333333333333335</v>
      </c>
      <c r="CT3">
        <v>0.25</v>
      </c>
      <c r="CU3">
        <v>0.75</v>
      </c>
      <c r="CV3">
        <v>0.75</v>
      </c>
      <c r="CW3">
        <v>0.25</v>
      </c>
      <c r="CX3">
        <v>0.14285714285714285</v>
      </c>
      <c r="CY3">
        <v>0.8571428571428571</v>
      </c>
      <c r="CZ3">
        <v>0.6</v>
      </c>
      <c r="DA3">
        <v>0.4</v>
      </c>
      <c r="DB3">
        <v>0.11428571428571428</v>
      </c>
      <c r="DC3">
        <v>0.88571428571428568</v>
      </c>
      <c r="DD3">
        <v>0.44444444444444442</v>
      </c>
      <c r="DE3">
        <v>0.55555555555555558</v>
      </c>
      <c r="DF3">
        <v>0.19230769230769232</v>
      </c>
      <c r="DG3">
        <v>0.80769230769230771</v>
      </c>
      <c r="DH3">
        <v>0.59615384615384615</v>
      </c>
      <c r="DI3">
        <v>0.40384615384615385</v>
      </c>
      <c r="DJ3">
        <f>TemplateData__3[[#This Row],[FA]]*2</f>
        <v>0</v>
      </c>
      <c r="DK3">
        <f>_xlfn.NORM.S.INV(IF(TemplateData__3[[#This Row],[ Hit (CRH) ]]=1,0.99,TemplateData__3[[#This Row],[ Hit (CRH) ]]))-_xlfn.NORM.S.INV(IF(TemplateData__3[[#This Row],[FA * 2]]=0,0.01,TemplateData__3[[#This Row],[FA * 2]]))</f>
        <v>1.6518581238447587</v>
      </c>
      <c r="DL3">
        <f>_xlfn.NORM.S.INV(IF(TemplateData__3[[#This Row],[ Hit (FAH) ]]=1,0.99,TemplateData__3[[#This Row],[ Hit (FAH) ]]))-_xlfn.NORM.S.INV(IF(TemplateData__3[[#This Row],[FA * 2]]=0,0.01,TemplateData__3[[#This Row],[FA * 2]]))</f>
        <v>1.2587773501626989</v>
      </c>
      <c r="DM3">
        <f>_xlfn.NORM.S.INV(IF(TemplateData__3[[#This Row],[ Hit (HFA)]]=1,0.99,TemplateData__3[[#This Row],[ Hit (HFA)]]))-_xlfn.NORM.S.INV(IF(TemplateData__3[[#This Row],[FA * 2]]=0,0.01,TemplateData__3[[#This Row],[FA * 2]]))</f>
        <v>2.1866375751589788</v>
      </c>
      <c r="DN3">
        <f>_xlfn.NORM.S.INV(IF(TemplateData__3[[#This Row],[ Hit (HCR)]]=1,0.99,TemplateData__3[[#This Row],[ Hit (HCR)]]))-_xlfn.NORM.S.INV(IF(TemplateData__3[[#This Row],[FA * 2]]=0,0.01,TemplateData__3[[#This Row],[FA * 2]]))</f>
        <v>2.5697520518514718</v>
      </c>
      <c r="DO3">
        <f>TemplateData__3[[#This Row],[ CR (CRM)]]-TemplateData__3[[#This Row],[MISS]]</f>
        <v>0.39102564102564102</v>
      </c>
      <c r="DP3">
        <f>TemplateData__3[[#This Row],[ CR (CRH)]]-TemplateData__3[[#This Row],[MISS]]</f>
        <v>0.241025641025641</v>
      </c>
      <c r="DQ3">
        <f>TemplateData__3[[#This Row],[ CR (HCR)]]-TemplateData__3[[#This Row],[MISS]]</f>
        <v>-0.24468864468864471</v>
      </c>
      <c r="DR3">
        <f>TemplateData__3[[#This Row],[ CR (MCR)]]-TemplateData__3[[#This Row],[MISS]]</f>
        <v>-0.16666666666666666</v>
      </c>
    </row>
    <row r="4" spans="1:122" x14ac:dyDescent="0.2">
      <c r="A4">
        <v>103</v>
      </c>
      <c r="B4">
        <v>0.41095890410958902</v>
      </c>
      <c r="C4">
        <v>0.58904109589041098</v>
      </c>
      <c r="D4">
        <v>6.3291139240506333E-2</v>
      </c>
      <c r="E4">
        <v>0.93670886075949367</v>
      </c>
      <c r="F4">
        <v>0.13750000000000001</v>
      </c>
      <c r="G4">
        <v>0.86250000000000004</v>
      </c>
      <c r="H4">
        <v>0.1</v>
      </c>
      <c r="I4">
        <v>0.9</v>
      </c>
      <c r="J4">
        <v>0.17499999999999999</v>
      </c>
      <c r="K4">
        <v>0.82499999999999996</v>
      </c>
      <c r="L4">
        <v>0.51428571428571423</v>
      </c>
      <c r="M4">
        <v>0.48571428571428571</v>
      </c>
      <c r="N4">
        <v>7.4999999999999997E-2</v>
      </c>
      <c r="O4">
        <v>0.92500000000000004</v>
      </c>
      <c r="P4">
        <v>0.31578947368421051</v>
      </c>
      <c r="Q4">
        <v>0.68421052631578949</v>
      </c>
      <c r="R4">
        <v>5.128205128205128E-2</v>
      </c>
      <c r="S4">
        <v>0.94871794871794868</v>
      </c>
      <c r="T4">
        <v>0.17073170731707318</v>
      </c>
      <c r="U4">
        <v>0.82926829268292679</v>
      </c>
      <c r="V4">
        <v>0.10256410256410256</v>
      </c>
      <c r="W4">
        <v>0.89743589743589747</v>
      </c>
      <c r="X4">
        <v>0.23809523809523808</v>
      </c>
      <c r="Y4">
        <v>0.76190476190476186</v>
      </c>
      <c r="Z4">
        <v>0.10526315789473684</v>
      </c>
      <c r="AA4">
        <v>0.89473684210526316</v>
      </c>
      <c r="AB4">
        <v>0.1</v>
      </c>
      <c r="AC4">
        <v>0.9</v>
      </c>
      <c r="AD4">
        <v>0.1</v>
      </c>
      <c r="AE4">
        <v>0.9</v>
      </c>
      <c r="AF4">
        <v>0.44444444444444442</v>
      </c>
      <c r="AG4">
        <v>0.55555555555555558</v>
      </c>
      <c r="AH4">
        <v>8.5106382978723402E-2</v>
      </c>
      <c r="AI4">
        <v>0.91489361702127658</v>
      </c>
      <c r="AJ4">
        <v>0.35714285714285715</v>
      </c>
      <c r="AK4">
        <v>0.6428571428571429</v>
      </c>
      <c r="AL4">
        <v>0.21212121212121213</v>
      </c>
      <c r="AM4">
        <v>0.78787878787878785</v>
      </c>
      <c r="AN4">
        <v>8.3333333333333329E-2</v>
      </c>
      <c r="AO4">
        <v>0.91666666666666663</v>
      </c>
      <c r="AP4">
        <v>8.6956521739130432E-2</v>
      </c>
      <c r="AQ4">
        <v>0.91304347826086951</v>
      </c>
      <c r="AR4">
        <v>0.125</v>
      </c>
      <c r="AS4">
        <v>0.875</v>
      </c>
      <c r="AT4">
        <v>0.29411764705882354</v>
      </c>
      <c r="AU4">
        <v>0.70588235294117652</v>
      </c>
      <c r="AV4">
        <v>0.57894736842105265</v>
      </c>
      <c r="AW4">
        <v>0.42105263157894735</v>
      </c>
      <c r="AX4">
        <v>0.4375</v>
      </c>
      <c r="AY4">
        <v>0.5625</v>
      </c>
      <c r="AZ4">
        <v>0.34615384615384615</v>
      </c>
      <c r="BA4">
        <v>0.65384615384615385</v>
      </c>
      <c r="BB4">
        <v>0.25</v>
      </c>
      <c r="BC4">
        <v>0.75</v>
      </c>
      <c r="BD4">
        <v>4.7619047619047616E-2</v>
      </c>
      <c r="BE4">
        <v>0.95238095238095233</v>
      </c>
      <c r="BF4">
        <v>0.11538461538461539</v>
      </c>
      <c r="BG4">
        <v>0.88461538461538458</v>
      </c>
      <c r="BH4">
        <v>8.3333333333333329E-2</v>
      </c>
      <c r="BI4">
        <v>0.91666666666666663</v>
      </c>
      <c r="BJ4">
        <v>9.0909090909090912E-2</v>
      </c>
      <c r="BK4">
        <v>0.90909090909090906</v>
      </c>
      <c r="BL4">
        <v>0</v>
      </c>
      <c r="BM4">
        <v>1</v>
      </c>
      <c r="BN4">
        <v>0.13333333333333333</v>
      </c>
      <c r="BO4">
        <v>0.8666666666666667</v>
      </c>
      <c r="BP4">
        <v>0.3</v>
      </c>
      <c r="BQ4">
        <v>0.7</v>
      </c>
      <c r="BR4">
        <v>7.6923076923076927E-2</v>
      </c>
      <c r="BS4">
        <v>0.92307692307692313</v>
      </c>
      <c r="BT4">
        <v>0.44444444444444442</v>
      </c>
      <c r="BU4">
        <v>0.55555555555555558</v>
      </c>
      <c r="BV4">
        <v>0.125</v>
      </c>
      <c r="BW4">
        <v>0.875</v>
      </c>
      <c r="BX4">
        <v>0.18181818181818182</v>
      </c>
      <c r="BY4">
        <v>0.81818181818181823</v>
      </c>
      <c r="BZ4">
        <v>0</v>
      </c>
      <c r="CA4">
        <v>1</v>
      </c>
      <c r="CB4">
        <v>0.15384615384615385</v>
      </c>
      <c r="CC4">
        <v>0.84615384615384615</v>
      </c>
      <c r="CD4">
        <v>0.10714285714285714</v>
      </c>
      <c r="CE4">
        <v>0.8928571428571429</v>
      </c>
      <c r="CF4">
        <v>0.15384615384615385</v>
      </c>
      <c r="CG4">
        <v>0.84615384615384615</v>
      </c>
      <c r="CH4">
        <v>0.2</v>
      </c>
      <c r="CI4">
        <v>0.8</v>
      </c>
      <c r="CJ4">
        <v>9.0909090909090912E-2</v>
      </c>
      <c r="CK4">
        <v>0.90909090909090906</v>
      </c>
      <c r="CL4">
        <v>0.14285714285714285</v>
      </c>
      <c r="CM4">
        <v>0.8571428571428571</v>
      </c>
      <c r="CN4">
        <v>0.16666666666666666</v>
      </c>
      <c r="CO4">
        <v>0.83333333333333337</v>
      </c>
      <c r="CP4">
        <v>0.16666666666666666</v>
      </c>
      <c r="CQ4">
        <v>0.83333333333333337</v>
      </c>
      <c r="CR4">
        <v>6.25E-2</v>
      </c>
      <c r="CS4">
        <v>0.9375</v>
      </c>
      <c r="CT4">
        <v>0.76923076923076927</v>
      </c>
      <c r="CU4">
        <v>0.23076923076923078</v>
      </c>
      <c r="CV4">
        <v>0.86956521739130432</v>
      </c>
      <c r="CW4">
        <v>0.13043478260869565</v>
      </c>
      <c r="CX4">
        <v>0.42857142857142855</v>
      </c>
      <c r="CY4">
        <v>0.5714285714285714</v>
      </c>
      <c r="CZ4">
        <v>0.6</v>
      </c>
      <c r="DA4">
        <v>0.4</v>
      </c>
      <c r="DB4">
        <v>0.2</v>
      </c>
      <c r="DC4">
        <v>0.8</v>
      </c>
      <c r="DD4">
        <v>1</v>
      </c>
      <c r="DE4">
        <v>0</v>
      </c>
      <c r="DF4">
        <v>0</v>
      </c>
      <c r="DG4">
        <v>1</v>
      </c>
      <c r="DH4">
        <v>0.37209302325581395</v>
      </c>
      <c r="DI4">
        <v>0.62790697674418605</v>
      </c>
      <c r="DJ4">
        <f>TemplateData__3[[#This Row],[FA]]*2</f>
        <v>0.12658227848101267</v>
      </c>
      <c r="DK4">
        <f>_xlfn.NORM.S.INV(IF(TemplateData__3[[#This Row],[ Hit (CRH) ]]=1,0.99,TemplateData__3[[#This Row],[ Hit (CRH) ]]))-_xlfn.NORM.S.INV(IF(TemplateData__3[[#This Row],[FA * 2]]=0,0.01,TemplateData__3[[#This Row],[FA * 2]]))</f>
        <v>1.8790125775349726</v>
      </c>
      <c r="DL4">
        <f>_xlfn.NORM.S.INV(IF(TemplateData__3[[#This Row],[ Hit (FAH) ]]=1,0.99,TemplateData__3[[#This Row],[ Hit (FAH) ]]))-_xlfn.NORM.S.INV(IF(TemplateData__3[[#This Row],[FA * 2]]=0,0.01,TemplateData__3[[#This Row],[FA * 2]]))</f>
        <v>0.9626842903661379</v>
      </c>
      <c r="DM4">
        <f>_xlfn.NORM.S.INV(IF(TemplateData__3[[#This Row],[ Hit (HFA)]]=1,0.99,TemplateData__3[[#This Row],[ Hit (HFA)]]))-_xlfn.NORM.S.INV(IF(TemplateData__3[[#This Row],[FA * 2]]=0,0.01,TemplateData__3[[#This Row],[FA * 2]]))</f>
        <v>3.4690445341996838</v>
      </c>
      <c r="DN4">
        <f>_xlfn.NORM.S.INV(IF(TemplateData__3[[#This Row],[ Hit (HCR)]]=1,0.99,TemplateData__3[[#This Row],[ Hit (HCR)]]))-_xlfn.NORM.S.INV(IF(TemplateData__3[[#This Row],[FA * 2]]=0,0.01,TemplateData__3[[#This Row],[FA * 2]]))</f>
        <v>0.81638166815404856</v>
      </c>
      <c r="DO4">
        <f>TemplateData__3[[#This Row],[ CR (CRM)]]-TemplateData__3[[#This Row],[MISS]]</f>
        <v>0.28052412150089334</v>
      </c>
      <c r="DP4">
        <f>TemplateData__3[[#This Row],[ CR (CRH)]]-TemplateData__3[[#This Row],[MISS]]</f>
        <v>1.0958904109588996E-2</v>
      </c>
      <c r="DQ4">
        <f>TemplateData__3[[#This Row],[ CR (HCR)]]-TemplateData__3[[#This Row],[MISS]]</f>
        <v>-0.38904109589041097</v>
      </c>
      <c r="DR4">
        <f>TemplateData__3[[#This Row],[ CR (MCR)]]-TemplateData__3[[#This Row],[MISS]]</f>
        <v>-0.58904109589041098</v>
      </c>
    </row>
    <row r="5" spans="1:122" x14ac:dyDescent="0.2">
      <c r="A5">
        <v>104</v>
      </c>
      <c r="B5">
        <v>0.45833333333333331</v>
      </c>
      <c r="C5">
        <v>0.54166666666666663</v>
      </c>
      <c r="D5">
        <v>2.6315789473684209E-2</v>
      </c>
      <c r="E5">
        <v>0.97368421052631582</v>
      </c>
      <c r="F5">
        <v>0.14864864864864866</v>
      </c>
      <c r="G5">
        <v>0.85135135135135132</v>
      </c>
      <c r="H5">
        <v>7.6923076923076927E-2</v>
      </c>
      <c r="I5">
        <v>0.92307692307692313</v>
      </c>
      <c r="J5">
        <v>0.22857142857142856</v>
      </c>
      <c r="K5">
        <v>0.77142857142857146</v>
      </c>
      <c r="L5">
        <v>0.52777777777777779</v>
      </c>
      <c r="M5">
        <v>0.47222222222222221</v>
      </c>
      <c r="N5">
        <v>2.6315789473684209E-2</v>
      </c>
      <c r="O5">
        <v>0.97368421052631582</v>
      </c>
      <c r="P5">
        <v>0.3888888888888889</v>
      </c>
      <c r="Q5">
        <v>0.61111111111111116</v>
      </c>
      <c r="R5">
        <v>2.6315789473684209E-2</v>
      </c>
      <c r="S5">
        <v>0.97368421052631582</v>
      </c>
      <c r="T5">
        <v>0.15384615384615385</v>
      </c>
      <c r="U5">
        <v>0.84615384615384615</v>
      </c>
      <c r="V5">
        <v>0.14285714285714285</v>
      </c>
      <c r="W5">
        <v>0.8571428571428571</v>
      </c>
      <c r="X5">
        <v>0.2</v>
      </c>
      <c r="Y5">
        <v>0.8</v>
      </c>
      <c r="Z5">
        <v>0.26666666666666666</v>
      </c>
      <c r="AA5">
        <v>0.73333333333333328</v>
      </c>
      <c r="AB5">
        <v>0.10526315789473684</v>
      </c>
      <c r="AC5">
        <v>0.89473684210526316</v>
      </c>
      <c r="AD5">
        <v>0.05</v>
      </c>
      <c r="AE5">
        <v>0.95</v>
      </c>
      <c r="AF5">
        <v>0.41025641025641024</v>
      </c>
      <c r="AG5">
        <v>0.58974358974358976</v>
      </c>
      <c r="AH5">
        <v>8.3333333333333329E-2</v>
      </c>
      <c r="AI5">
        <v>0.91666666666666663</v>
      </c>
      <c r="AJ5">
        <v>0.51515151515151514</v>
      </c>
      <c r="AK5">
        <v>0.48484848484848486</v>
      </c>
      <c r="AL5">
        <v>0.21052631578947367</v>
      </c>
      <c r="AM5">
        <v>0.78947368421052633</v>
      </c>
      <c r="AN5">
        <v>0</v>
      </c>
      <c r="AO5">
        <v>1</v>
      </c>
      <c r="AP5">
        <v>0.1875</v>
      </c>
      <c r="AQ5">
        <v>0.8125</v>
      </c>
      <c r="AR5">
        <v>0.15789473684210525</v>
      </c>
      <c r="AS5">
        <v>0.84210526315789469</v>
      </c>
      <c r="AT5">
        <v>0.26315789473684209</v>
      </c>
      <c r="AU5">
        <v>0.73684210526315785</v>
      </c>
      <c r="AV5">
        <v>0.44444444444444442</v>
      </c>
      <c r="AW5">
        <v>0.55555555555555558</v>
      </c>
      <c r="AX5">
        <v>0.61111111111111116</v>
      </c>
      <c r="AY5">
        <v>0.3888888888888889</v>
      </c>
      <c r="AZ5">
        <v>0.38095238095238093</v>
      </c>
      <c r="BA5">
        <v>0.61904761904761907</v>
      </c>
      <c r="BB5">
        <v>0.4</v>
      </c>
      <c r="BC5">
        <v>0.6</v>
      </c>
      <c r="BD5">
        <v>0.10526315789473684</v>
      </c>
      <c r="BE5">
        <v>0.89473684210526316</v>
      </c>
      <c r="BF5">
        <v>5.8823529411764705E-2</v>
      </c>
      <c r="BG5">
        <v>0.94117647058823528</v>
      </c>
      <c r="BH5">
        <v>0.2</v>
      </c>
      <c r="BI5">
        <v>0.8</v>
      </c>
      <c r="BJ5">
        <v>0.16666666666666666</v>
      </c>
      <c r="BK5">
        <v>0.83333333333333337</v>
      </c>
      <c r="BL5">
        <v>0</v>
      </c>
      <c r="BM5">
        <v>1</v>
      </c>
      <c r="BN5">
        <v>0</v>
      </c>
      <c r="BO5">
        <v>1</v>
      </c>
      <c r="BP5">
        <v>0.2</v>
      </c>
      <c r="BQ5">
        <v>0.8</v>
      </c>
      <c r="BR5">
        <v>0.22222222222222221</v>
      </c>
      <c r="BS5">
        <v>0.77777777777777779</v>
      </c>
      <c r="BT5">
        <v>0.2</v>
      </c>
      <c r="BU5">
        <v>0.8</v>
      </c>
      <c r="BV5">
        <v>0.33333333333333331</v>
      </c>
      <c r="BW5">
        <v>0.66666666666666663</v>
      </c>
      <c r="BX5">
        <v>0.2</v>
      </c>
      <c r="BY5">
        <v>0.8</v>
      </c>
      <c r="BZ5">
        <v>0.1111111111111111</v>
      </c>
      <c r="CA5">
        <v>0.88888888888888884</v>
      </c>
      <c r="CB5">
        <v>0.11538461538461539</v>
      </c>
      <c r="CC5">
        <v>0.88461538461538458</v>
      </c>
      <c r="CD5">
        <v>8.3333333333333329E-2</v>
      </c>
      <c r="CE5">
        <v>0.91666666666666663</v>
      </c>
      <c r="CF5">
        <v>0.25</v>
      </c>
      <c r="CG5">
        <v>0.75</v>
      </c>
      <c r="CH5">
        <v>0.26666666666666666</v>
      </c>
      <c r="CI5">
        <v>0.73333333333333328</v>
      </c>
      <c r="CJ5">
        <v>0.22222222222222221</v>
      </c>
      <c r="CK5">
        <v>0.77777777777777779</v>
      </c>
      <c r="CL5">
        <v>0.14285714285714285</v>
      </c>
      <c r="CM5">
        <v>0.8571428571428571</v>
      </c>
      <c r="CN5">
        <v>8.3333333333333329E-2</v>
      </c>
      <c r="CO5">
        <v>0.91666666666666663</v>
      </c>
      <c r="CP5">
        <v>0</v>
      </c>
      <c r="CQ5">
        <v>1</v>
      </c>
      <c r="CR5">
        <v>0.14285714285714285</v>
      </c>
      <c r="CS5">
        <v>0.8571428571428571</v>
      </c>
      <c r="CT5">
        <v>0.56666666666666665</v>
      </c>
      <c r="CU5">
        <v>0.43333333333333335</v>
      </c>
      <c r="CV5">
        <v>0.73913043478260865</v>
      </c>
      <c r="CW5">
        <v>0.2608695652173913</v>
      </c>
      <c r="CX5">
        <v>0.6</v>
      </c>
      <c r="CY5">
        <v>0.4</v>
      </c>
      <c r="CZ5">
        <v>0.76470588235294112</v>
      </c>
      <c r="DA5">
        <v>0.23529411764705882</v>
      </c>
      <c r="DB5">
        <v>0.3125</v>
      </c>
      <c r="DC5">
        <v>0.6875</v>
      </c>
      <c r="DD5">
        <v>0.7142857142857143</v>
      </c>
      <c r="DE5">
        <v>0.2857142857142857</v>
      </c>
      <c r="DF5">
        <v>8.3333333333333329E-2</v>
      </c>
      <c r="DG5">
        <v>0.91666666666666663</v>
      </c>
      <c r="DH5">
        <v>0.33333333333333331</v>
      </c>
      <c r="DI5">
        <v>0.66666666666666663</v>
      </c>
      <c r="DJ5">
        <f>TemplateData__3[[#This Row],[FA]]*2</f>
        <v>5.2631578947368418E-2</v>
      </c>
      <c r="DK5">
        <f>_xlfn.NORM.S.INV(IF(TemplateData__3[[#This Row],[ Hit (CRH) ]]=1,0.99,TemplateData__3[[#This Row],[ Hit (CRH) ]]))-_xlfn.NORM.S.INV(IF(TemplateData__3[[#This Row],[FA * 2]]=0,0.01,TemplateData__3[[#This Row],[FA * 2]]))</f>
        <v>1.7877502634263751</v>
      </c>
      <c r="DL5">
        <f>_xlfn.NORM.S.INV(IF(TemplateData__3[[#This Row],[ Hit (FAH) ]]=1,0.99,TemplateData__3[[#This Row],[ Hit (FAH) ]]))-_xlfn.NORM.S.INV(IF(TemplateData__3[[#This Row],[FA * 2]]=0,0.01,TemplateData__3[[#This Row],[FA * 2]]))</f>
        <v>1.8732033617740695</v>
      </c>
      <c r="DM5">
        <f>_xlfn.NORM.S.INV(IF(TemplateData__3[[#This Row],[ Hit (HFA)]]=1,0.99,TemplateData__3[[#This Row],[ Hit (HFA)]]))-_xlfn.NORM.S.INV(IF(TemplateData__3[[#This Row],[FA * 2]]=0,0.01,TemplateData__3[[#This Row],[FA * 2]]))</f>
        <v>2.1858050805711327</v>
      </c>
      <c r="DN5">
        <f>_xlfn.NORM.S.INV(IF(TemplateData__3[[#This Row],[ Hit (HCR)]]=1,0.99,TemplateData__3[[#This Row],[ Hit (HCR)]]))-_xlfn.NORM.S.INV(IF(TemplateData__3[[#This Row],[FA * 2]]=0,0.01,TemplateData__3[[#This Row],[FA * 2]]))</f>
        <v>1.189128959342812</v>
      </c>
      <c r="DO5">
        <f>TemplateData__3[[#This Row],[ CR (CRM)]]-TemplateData__3[[#This Row],[MISS]]</f>
        <v>0.19746376811594202</v>
      </c>
      <c r="DP5">
        <f>TemplateData__3[[#This Row],[ CR (CRH)]]-TemplateData__3[[#This Row],[MISS]]</f>
        <v>0.22303921568627449</v>
      </c>
      <c r="DQ5">
        <f>TemplateData__3[[#This Row],[ CR (HCR)]]-TemplateData__3[[#This Row],[MISS]]</f>
        <v>-0.22916666666666663</v>
      </c>
      <c r="DR5">
        <f>TemplateData__3[[#This Row],[ CR (MCR)]]-TemplateData__3[[#This Row],[MISS]]</f>
        <v>-0.45833333333333331</v>
      </c>
    </row>
    <row r="6" spans="1:122" x14ac:dyDescent="0.2">
      <c r="A6">
        <v>105</v>
      </c>
      <c r="B6">
        <v>0.18421052631578946</v>
      </c>
      <c r="C6">
        <v>0.81578947368421051</v>
      </c>
      <c r="D6">
        <v>5.128205128205128E-2</v>
      </c>
      <c r="E6">
        <v>0.94871794871794868</v>
      </c>
      <c r="F6">
        <v>0.14102564102564102</v>
      </c>
      <c r="G6">
        <v>0.85897435897435892</v>
      </c>
      <c r="H6">
        <v>7.4999999999999997E-2</v>
      </c>
      <c r="I6">
        <v>0.92500000000000004</v>
      </c>
      <c r="J6">
        <v>0.21052631578947367</v>
      </c>
      <c r="K6">
        <v>0.78947368421052633</v>
      </c>
      <c r="L6">
        <v>0.15789473684210525</v>
      </c>
      <c r="M6">
        <v>0.84210526315789469</v>
      </c>
      <c r="N6">
        <v>0.10256410256410256</v>
      </c>
      <c r="O6">
        <v>0.89743589743589747</v>
      </c>
      <c r="P6">
        <v>0.21052631578947367</v>
      </c>
      <c r="Q6">
        <v>0.78947368421052633</v>
      </c>
      <c r="R6">
        <v>0</v>
      </c>
      <c r="S6">
        <v>1</v>
      </c>
      <c r="T6">
        <v>0.125</v>
      </c>
      <c r="U6">
        <v>0.875</v>
      </c>
      <c r="V6">
        <v>0.15789473684210525</v>
      </c>
      <c r="W6">
        <v>0.84210526315789469</v>
      </c>
      <c r="X6">
        <v>0.2</v>
      </c>
      <c r="Y6">
        <v>0.8</v>
      </c>
      <c r="Z6">
        <v>0.22222222222222221</v>
      </c>
      <c r="AA6">
        <v>0.77777777777777779</v>
      </c>
      <c r="AB6">
        <v>0.05</v>
      </c>
      <c r="AC6">
        <v>0.95</v>
      </c>
      <c r="AD6">
        <v>0.1</v>
      </c>
      <c r="AE6">
        <v>0.9</v>
      </c>
      <c r="AF6">
        <v>0.22222222222222221</v>
      </c>
      <c r="AG6">
        <v>0.77777777777777779</v>
      </c>
      <c r="AH6">
        <v>0.17391304347826086</v>
      </c>
      <c r="AI6">
        <v>0.82608695652173914</v>
      </c>
      <c r="AJ6">
        <v>0.12903225806451613</v>
      </c>
      <c r="AK6">
        <v>0.87096774193548387</v>
      </c>
      <c r="AL6">
        <v>9.375E-2</v>
      </c>
      <c r="AM6">
        <v>0.90625</v>
      </c>
      <c r="AN6">
        <v>0.04</v>
      </c>
      <c r="AO6">
        <v>0.96</v>
      </c>
      <c r="AP6">
        <v>0.33333333333333331</v>
      </c>
      <c r="AQ6">
        <v>0.66666666666666663</v>
      </c>
      <c r="AR6">
        <v>0.13333333333333333</v>
      </c>
      <c r="AS6">
        <v>0.8666666666666667</v>
      </c>
      <c r="AT6">
        <v>5.8823529411764705E-2</v>
      </c>
      <c r="AU6">
        <v>0.94117647058823528</v>
      </c>
      <c r="AV6">
        <v>0.16</v>
      </c>
      <c r="AW6">
        <v>0.84</v>
      </c>
      <c r="AX6">
        <v>0.15384615384615385</v>
      </c>
      <c r="AY6">
        <v>0.84615384615384615</v>
      </c>
      <c r="AZ6">
        <v>0.3</v>
      </c>
      <c r="BA6">
        <v>0.7</v>
      </c>
      <c r="BB6">
        <v>0.1111111111111111</v>
      </c>
      <c r="BC6">
        <v>0.88888888888888884</v>
      </c>
      <c r="BD6">
        <v>0.15384615384615385</v>
      </c>
      <c r="BE6">
        <v>0.84615384615384615</v>
      </c>
      <c r="BF6">
        <v>0.2</v>
      </c>
      <c r="BG6">
        <v>0.8</v>
      </c>
      <c r="BH6">
        <v>0.2857142857142857</v>
      </c>
      <c r="BI6">
        <v>0.7142857142857143</v>
      </c>
      <c r="BJ6">
        <v>0.42857142857142855</v>
      </c>
      <c r="BK6">
        <v>0.5714285714285714</v>
      </c>
      <c r="BL6">
        <v>0</v>
      </c>
      <c r="BM6">
        <v>1</v>
      </c>
      <c r="BN6">
        <v>7.6923076923076927E-2</v>
      </c>
      <c r="BO6">
        <v>0.92307692307692313</v>
      </c>
      <c r="BP6">
        <v>7.1428571428571425E-2</v>
      </c>
      <c r="BQ6">
        <v>0.9285714285714286</v>
      </c>
      <c r="BR6">
        <v>0.1111111111111111</v>
      </c>
      <c r="BS6">
        <v>0.88888888888888884</v>
      </c>
      <c r="BT6">
        <v>0</v>
      </c>
      <c r="BU6">
        <v>1</v>
      </c>
      <c r="BV6">
        <v>9.0909090909090912E-2</v>
      </c>
      <c r="BW6">
        <v>0.90909090909090906</v>
      </c>
      <c r="BX6">
        <v>0.125</v>
      </c>
      <c r="BY6">
        <v>0.875</v>
      </c>
      <c r="BZ6">
        <v>0.14285714285714285</v>
      </c>
      <c r="CA6">
        <v>0.8571428571428571</v>
      </c>
      <c r="CB6">
        <v>0.11538461538461539</v>
      </c>
      <c r="CC6">
        <v>0.88461538461538458</v>
      </c>
      <c r="CD6">
        <v>0.1111111111111111</v>
      </c>
      <c r="CE6">
        <v>0.88888888888888884</v>
      </c>
      <c r="CF6">
        <v>0.2</v>
      </c>
      <c r="CG6">
        <v>0.8</v>
      </c>
      <c r="CH6">
        <v>0.2</v>
      </c>
      <c r="CI6">
        <v>0.8</v>
      </c>
      <c r="CJ6">
        <v>0.2</v>
      </c>
      <c r="CK6">
        <v>0.8</v>
      </c>
      <c r="CL6">
        <v>7.1428571428571425E-2</v>
      </c>
      <c r="CM6">
        <v>0.9285714285714286</v>
      </c>
      <c r="CN6">
        <v>0.16666666666666666</v>
      </c>
      <c r="CO6">
        <v>0.83333333333333337</v>
      </c>
      <c r="CP6">
        <v>9.0909090909090912E-2</v>
      </c>
      <c r="CQ6">
        <v>0.90909090909090906</v>
      </c>
      <c r="CR6">
        <v>0.125</v>
      </c>
      <c r="CS6">
        <v>0.875</v>
      </c>
      <c r="CT6">
        <v>0.89655172413793105</v>
      </c>
      <c r="CU6">
        <v>0.10344827586206896</v>
      </c>
      <c r="CV6">
        <v>0.89655172413793105</v>
      </c>
      <c r="CW6">
        <v>0.10344827586206896</v>
      </c>
      <c r="CX6">
        <v>0.75</v>
      </c>
      <c r="CY6">
        <v>0.25</v>
      </c>
      <c r="CZ6">
        <v>0.75</v>
      </c>
      <c r="DA6">
        <v>0.25</v>
      </c>
      <c r="DB6">
        <v>0.2</v>
      </c>
      <c r="DC6">
        <v>0.8</v>
      </c>
      <c r="DD6">
        <v>0.22222222222222221</v>
      </c>
      <c r="DE6">
        <v>0.77777777777777779</v>
      </c>
      <c r="DF6">
        <v>0.1891891891891892</v>
      </c>
      <c r="DG6">
        <v>0.81081081081081086</v>
      </c>
      <c r="DH6">
        <v>0.21052631578947367</v>
      </c>
      <c r="DI6">
        <v>0.78947368421052633</v>
      </c>
      <c r="DJ6">
        <f>TemplateData__3[[#This Row],[FA]]*2</f>
        <v>0.10256410256410256</v>
      </c>
      <c r="DK6">
        <f>_xlfn.NORM.S.INV(IF(TemplateData__3[[#This Row],[ Hit (CRH) ]]=1,0.99,TemplateData__3[[#This Row],[ Hit (CRH) ]]))-_xlfn.NORM.S.INV(IF(TemplateData__3[[#This Row],[FA * 2]]=0,0.01,TemplateData__3[[#This Row],[FA * 2]]))</f>
        <v>2.5292209278892521</v>
      </c>
      <c r="DL6">
        <f>_xlfn.NORM.S.INV(IF(TemplateData__3[[#This Row],[ Hit (FAH) ]]=1,0.99,TemplateData__3[[#This Row],[ Hit (FAH) ]]))-_xlfn.NORM.S.INV(IF(TemplateData__3[[#This Row],[FA * 2]]=0,0.01,TemplateData__3[[#This Row],[FA * 2]]))</f>
        <v>1.9415655014625259</v>
      </c>
      <c r="DM6">
        <f>_xlfn.NORM.S.INV(IF(TemplateData__3[[#This Row],[ Hit (HFA)]]=1,0.99,TemplateData__3[[#This Row],[ Hit (HFA)]]))-_xlfn.NORM.S.INV(IF(TemplateData__3[[#This Row],[FA * 2]]=0,0.01,TemplateData__3[[#This Row],[FA * 2]]))</f>
        <v>0.50236607748005691</v>
      </c>
      <c r="DN6">
        <f>_xlfn.NORM.S.INV(IF(TemplateData__3[[#This Row],[ Hit (HCR)]]=1,0.99,TemplateData__3[[#This Row],[ Hit (HCR)]]))-_xlfn.NORM.S.INV(IF(TemplateData__3[[#This Row],[FA * 2]]=0,0.01,TemplateData__3[[#This Row],[FA * 2]]))</f>
        <v>0.46247937090614399</v>
      </c>
      <c r="DO6">
        <f>TemplateData__3[[#This Row],[ CR (CRM)]]-TemplateData__3[[#This Row],[MISS]]</f>
        <v>8.0762250453720541E-2</v>
      </c>
      <c r="DP6">
        <f>TemplateData__3[[#This Row],[ CR (CRH)]]-TemplateData__3[[#This Row],[MISS]]</f>
        <v>-6.5789473684210509E-2</v>
      </c>
      <c r="DQ6">
        <f>TemplateData__3[[#This Row],[ CR (HCR)]]-TemplateData__3[[#This Row],[MISS]]</f>
        <v>-0.61578947368421044</v>
      </c>
      <c r="DR6">
        <f>TemplateData__3[[#This Row],[ CR (MCR)]]-TemplateData__3[[#This Row],[MISS]]</f>
        <v>-0.62660028449502136</v>
      </c>
    </row>
    <row r="7" spans="1:122" x14ac:dyDescent="0.2">
      <c r="A7">
        <v>106</v>
      </c>
      <c r="B7">
        <v>0.29729729729729731</v>
      </c>
      <c r="C7">
        <v>0.70270270270270274</v>
      </c>
      <c r="D7">
        <v>1.3698630136986301E-2</v>
      </c>
      <c r="E7">
        <v>0.98630136986301364</v>
      </c>
      <c r="F7">
        <v>0.16666666666666666</v>
      </c>
      <c r="G7">
        <v>0.83333333333333337</v>
      </c>
      <c r="H7">
        <v>0.17948717948717949</v>
      </c>
      <c r="I7">
        <v>0.82051282051282048</v>
      </c>
      <c r="J7">
        <v>0.15384615384615385</v>
      </c>
      <c r="K7">
        <v>0.84615384615384615</v>
      </c>
      <c r="L7">
        <v>0.28205128205128205</v>
      </c>
      <c r="M7">
        <v>0.71794871794871795</v>
      </c>
      <c r="N7">
        <v>2.7027027027027029E-2</v>
      </c>
      <c r="O7">
        <v>0.97297297297297303</v>
      </c>
      <c r="P7">
        <v>0.31428571428571428</v>
      </c>
      <c r="Q7">
        <v>0.68571428571428572</v>
      </c>
      <c r="R7">
        <v>0</v>
      </c>
      <c r="S7">
        <v>1</v>
      </c>
      <c r="T7">
        <v>0.2</v>
      </c>
      <c r="U7">
        <v>0.8</v>
      </c>
      <c r="V7">
        <v>0.13157894736842105</v>
      </c>
      <c r="W7">
        <v>0.86842105263157898</v>
      </c>
      <c r="X7">
        <v>9.5238095238095233E-2</v>
      </c>
      <c r="Y7">
        <v>0.90476190476190477</v>
      </c>
      <c r="Z7">
        <v>0.22222222222222221</v>
      </c>
      <c r="AA7">
        <v>0.77777777777777779</v>
      </c>
      <c r="AB7">
        <v>0.31578947368421051</v>
      </c>
      <c r="AC7">
        <v>0.68421052631578949</v>
      </c>
      <c r="AD7">
        <v>0.05</v>
      </c>
      <c r="AE7">
        <v>0.95</v>
      </c>
      <c r="AF7">
        <v>0.28947368421052633</v>
      </c>
      <c r="AG7">
        <v>0.71052631578947367</v>
      </c>
      <c r="AH7">
        <v>0.22500000000000001</v>
      </c>
      <c r="AI7">
        <v>0.77500000000000002</v>
      </c>
      <c r="AJ7">
        <v>0.30555555555555558</v>
      </c>
      <c r="AK7">
        <v>0.69444444444444442</v>
      </c>
      <c r="AL7">
        <v>0.10526315789473684</v>
      </c>
      <c r="AM7">
        <v>0.89473684210526316</v>
      </c>
      <c r="AN7">
        <v>0.17647058823529413</v>
      </c>
      <c r="AO7">
        <v>0.82352941176470584</v>
      </c>
      <c r="AP7">
        <v>0.2608695652173913</v>
      </c>
      <c r="AQ7">
        <v>0.73913043478260865</v>
      </c>
      <c r="AR7">
        <v>0.18181818181818182</v>
      </c>
      <c r="AS7">
        <v>0.81818181818181823</v>
      </c>
      <c r="AT7">
        <v>0</v>
      </c>
      <c r="AU7">
        <v>1</v>
      </c>
      <c r="AV7">
        <v>0.26315789473684209</v>
      </c>
      <c r="AW7">
        <v>0.73684210526315785</v>
      </c>
      <c r="AX7">
        <v>0.3</v>
      </c>
      <c r="AY7">
        <v>0.7</v>
      </c>
      <c r="AZ7">
        <v>0.31578947368421051</v>
      </c>
      <c r="BA7">
        <v>0.68421052631578949</v>
      </c>
      <c r="BB7">
        <v>0.3125</v>
      </c>
      <c r="BC7">
        <v>0.6875</v>
      </c>
      <c r="BD7">
        <v>0.21052631578947367</v>
      </c>
      <c r="BE7">
        <v>0.78947368421052633</v>
      </c>
      <c r="BF7">
        <v>0.23809523809523808</v>
      </c>
      <c r="BG7">
        <v>0.76190476190476186</v>
      </c>
      <c r="BH7">
        <v>0.18181818181818182</v>
      </c>
      <c r="BI7">
        <v>0.81818181818181823</v>
      </c>
      <c r="BJ7">
        <v>0.33333333333333331</v>
      </c>
      <c r="BK7">
        <v>0.66666666666666663</v>
      </c>
      <c r="BL7">
        <v>0.25</v>
      </c>
      <c r="BM7">
        <v>0.75</v>
      </c>
      <c r="BN7">
        <v>0.1111111111111111</v>
      </c>
      <c r="BO7">
        <v>0.88888888888888884</v>
      </c>
      <c r="BP7">
        <v>0.19047619047619047</v>
      </c>
      <c r="BQ7">
        <v>0.80952380952380953</v>
      </c>
      <c r="BR7">
        <v>0</v>
      </c>
      <c r="BS7">
        <v>1</v>
      </c>
      <c r="BT7">
        <v>0</v>
      </c>
      <c r="BU7">
        <v>1</v>
      </c>
      <c r="BV7">
        <v>0</v>
      </c>
      <c r="BW7">
        <v>1</v>
      </c>
      <c r="BX7">
        <v>0.36363636363636365</v>
      </c>
      <c r="BY7">
        <v>0.63636363636363635</v>
      </c>
      <c r="BZ7">
        <v>0</v>
      </c>
      <c r="CA7">
        <v>1</v>
      </c>
      <c r="CB7">
        <v>0.16</v>
      </c>
      <c r="CC7">
        <v>0.84</v>
      </c>
      <c r="CD7">
        <v>0.14285714285714285</v>
      </c>
      <c r="CE7">
        <v>0.8571428571428571</v>
      </c>
      <c r="CF7">
        <v>0.2</v>
      </c>
      <c r="CG7">
        <v>0.8</v>
      </c>
      <c r="CH7">
        <v>0.13333333333333333</v>
      </c>
      <c r="CI7">
        <v>0.8666666666666667</v>
      </c>
      <c r="CJ7">
        <v>0.3</v>
      </c>
      <c r="CK7">
        <v>0.7</v>
      </c>
      <c r="CL7">
        <v>0.23076923076923078</v>
      </c>
      <c r="CM7">
        <v>0.76923076923076927</v>
      </c>
      <c r="CN7">
        <v>8.3333333333333329E-2</v>
      </c>
      <c r="CO7">
        <v>0.91666666666666663</v>
      </c>
      <c r="CP7">
        <v>0.25</v>
      </c>
      <c r="CQ7">
        <v>0.75</v>
      </c>
      <c r="CR7">
        <v>6.25E-2</v>
      </c>
      <c r="CS7">
        <v>0.9375</v>
      </c>
      <c r="CT7">
        <v>0.76470588235294112</v>
      </c>
      <c r="CU7">
        <v>0.23529411764705882</v>
      </c>
      <c r="CV7">
        <v>0.9285714285714286</v>
      </c>
      <c r="CW7">
        <v>7.1428571428571425E-2</v>
      </c>
      <c r="CX7">
        <v>0.4</v>
      </c>
      <c r="CY7">
        <v>0.6</v>
      </c>
      <c r="CZ7">
        <v>0.72727272727272729</v>
      </c>
      <c r="DA7">
        <v>0.27272727272727271</v>
      </c>
      <c r="DB7">
        <v>0.63636363636363635</v>
      </c>
      <c r="DC7">
        <v>0.36363636363636365</v>
      </c>
      <c r="DD7">
        <v>0.7</v>
      </c>
      <c r="DE7">
        <v>0.3</v>
      </c>
      <c r="DF7">
        <v>0.1</v>
      </c>
      <c r="DG7">
        <v>0.9</v>
      </c>
      <c r="DH7">
        <v>0.12903225806451613</v>
      </c>
      <c r="DI7">
        <v>0.87096774193548387</v>
      </c>
      <c r="DJ7">
        <f>TemplateData__3[[#This Row],[FA]]*2</f>
        <v>2.7397260273972601E-2</v>
      </c>
      <c r="DK7">
        <f>_xlfn.NORM.S.INV(IF(TemplateData__3[[#This Row],[ Hit (CRH) ]]=1,0.99,TemplateData__3[[#This Row],[ Hit (CRH) ]]))-_xlfn.NORM.S.INV(IF(TemplateData__3[[#This Row],[FA * 2]]=0,0.01,TemplateData__3[[#This Row],[FA * 2]]))</f>
        <v>2.6420242857498892</v>
      </c>
      <c r="DL7">
        <f>_xlfn.NORM.S.INV(IF(TemplateData__3[[#This Row],[ Hit (FAH) ]]=1,0.99,TemplateData__3[[#This Row],[ Hit (FAH) ]]))-_xlfn.NORM.S.INV(IF(TemplateData__3[[#This Row],[FA * 2]]=0,0.01,TemplateData__3[[#This Row],[FA * 2]]))</f>
        <v>1.6671548986317464</v>
      </c>
      <c r="DM7">
        <f>_xlfn.NORM.S.INV(IF(TemplateData__3[[#This Row],[ Hit (HFA)]]=1,0.99,TemplateData__3[[#This Row],[ Hit (HFA)]]))-_xlfn.NORM.S.INV(IF(TemplateData__3[[#This Row],[FA * 2]]=0,0.01,TemplateData__3[[#This Row],[FA * 2]]))</f>
        <v>2.4449025144755869</v>
      </c>
      <c r="DN7">
        <f>_xlfn.NORM.S.INV(IF(TemplateData__3[[#This Row],[ Hit (HCR)]]=1,0.99,TemplateData__3[[#This Row],[ Hit (HCR)]]))-_xlfn.NORM.S.INV(IF(TemplateData__3[[#This Row],[FA * 2]]=0,0.01,TemplateData__3[[#This Row],[FA * 2]]))</f>
        <v>0.78952439352238746</v>
      </c>
      <c r="DO7">
        <f>TemplateData__3[[#This Row],[ CR (CRM)]]-TemplateData__3[[#This Row],[MISS]]</f>
        <v>0.22586872586872586</v>
      </c>
      <c r="DP7">
        <f>TemplateData__3[[#This Row],[ CR (CRH)]]-TemplateData__3[[#This Row],[MISS]]</f>
        <v>2.4570024570024551E-2</v>
      </c>
      <c r="DQ7">
        <f>TemplateData__3[[#This Row],[ CR (HCR)]]-TemplateData__3[[#This Row],[MISS]]</f>
        <v>-6.6339066339066388E-2</v>
      </c>
      <c r="DR7">
        <f>TemplateData__3[[#This Row],[ CR (MCR)]]-TemplateData__3[[#This Row],[MISS]]</f>
        <v>-0.60270270270270276</v>
      </c>
    </row>
    <row r="8" spans="1:122" x14ac:dyDescent="0.2">
      <c r="A8">
        <v>107</v>
      </c>
      <c r="B8">
        <v>0.60759493670886078</v>
      </c>
      <c r="C8">
        <v>0.39240506329113922</v>
      </c>
      <c r="D8">
        <v>1.2658227848101266E-2</v>
      </c>
      <c r="E8">
        <v>0.98734177215189878</v>
      </c>
      <c r="F8">
        <v>0.16455696202531644</v>
      </c>
      <c r="G8">
        <v>0.83544303797468356</v>
      </c>
      <c r="H8">
        <v>0.17499999999999999</v>
      </c>
      <c r="I8">
        <v>0.82499999999999996</v>
      </c>
      <c r="J8">
        <v>0.15384615384615385</v>
      </c>
      <c r="K8">
        <v>0.84615384615384615</v>
      </c>
      <c r="L8">
        <v>0.75</v>
      </c>
      <c r="M8">
        <v>0.25</v>
      </c>
      <c r="N8">
        <v>0</v>
      </c>
      <c r="O8">
        <v>1</v>
      </c>
      <c r="P8">
        <v>0.46153846153846156</v>
      </c>
      <c r="Q8">
        <v>0.53846153846153844</v>
      </c>
      <c r="R8">
        <v>2.564102564102564E-2</v>
      </c>
      <c r="S8">
        <v>0.97435897435897434</v>
      </c>
      <c r="T8">
        <v>0.21951219512195122</v>
      </c>
      <c r="U8">
        <v>0.78048780487804881</v>
      </c>
      <c r="V8">
        <v>0.10526315789473684</v>
      </c>
      <c r="W8">
        <v>0.89473684210526316</v>
      </c>
      <c r="X8">
        <v>0.19047619047619047</v>
      </c>
      <c r="Y8">
        <v>0.80952380952380953</v>
      </c>
      <c r="Z8">
        <v>0.1111111111111111</v>
      </c>
      <c r="AA8">
        <v>0.88888888888888884</v>
      </c>
      <c r="AB8">
        <v>0.25</v>
      </c>
      <c r="AC8">
        <v>0.75</v>
      </c>
      <c r="AD8">
        <v>0.1</v>
      </c>
      <c r="AE8">
        <v>0.9</v>
      </c>
      <c r="AF8">
        <v>0.5</v>
      </c>
      <c r="AG8">
        <v>0.5</v>
      </c>
      <c r="AH8">
        <v>0.25714285714285712</v>
      </c>
      <c r="AI8">
        <v>0.74285714285714288</v>
      </c>
      <c r="AJ8">
        <v>0.68888888888888888</v>
      </c>
      <c r="AK8">
        <v>0.31111111111111112</v>
      </c>
      <c r="AL8">
        <v>9.0909090909090912E-2</v>
      </c>
      <c r="AM8">
        <v>0.90909090909090906</v>
      </c>
      <c r="AN8">
        <v>0.375</v>
      </c>
      <c r="AO8">
        <v>0.625</v>
      </c>
      <c r="AP8">
        <v>0.15789473684210525</v>
      </c>
      <c r="AQ8">
        <v>0.84210526315789469</v>
      </c>
      <c r="AR8">
        <v>4.1666666666666664E-2</v>
      </c>
      <c r="AS8">
        <v>0.95833333333333337</v>
      </c>
      <c r="AT8">
        <v>0.15</v>
      </c>
      <c r="AU8">
        <v>0.85</v>
      </c>
      <c r="AV8">
        <v>0.5</v>
      </c>
      <c r="AW8">
        <v>0.5</v>
      </c>
      <c r="AX8">
        <v>0.88461538461538458</v>
      </c>
      <c r="AY8">
        <v>0.11538461538461539</v>
      </c>
      <c r="AZ8">
        <v>0.5</v>
      </c>
      <c r="BA8">
        <v>0.5</v>
      </c>
      <c r="BB8">
        <v>0.42105263157894735</v>
      </c>
      <c r="BC8">
        <v>0.57894736842105265</v>
      </c>
      <c r="BD8">
        <v>0.4</v>
      </c>
      <c r="BE8">
        <v>0.6</v>
      </c>
      <c r="BF8">
        <v>0.15</v>
      </c>
      <c r="BG8">
        <v>0.85</v>
      </c>
      <c r="BH8">
        <v>0.25</v>
      </c>
      <c r="BI8">
        <v>0.75</v>
      </c>
      <c r="BJ8">
        <v>9.0909090909090912E-2</v>
      </c>
      <c r="BK8">
        <v>0.90909090909090906</v>
      </c>
      <c r="BL8">
        <v>0.5714285714285714</v>
      </c>
      <c r="BM8">
        <v>0.42857142857142855</v>
      </c>
      <c r="BN8">
        <v>0.22222222222222221</v>
      </c>
      <c r="BO8">
        <v>0.77777777777777779</v>
      </c>
      <c r="BP8">
        <v>0.11538461538461539</v>
      </c>
      <c r="BQ8">
        <v>0.88461538461538458</v>
      </c>
      <c r="BR8">
        <v>5.5555555555555552E-2</v>
      </c>
      <c r="BS8">
        <v>0.94444444444444442</v>
      </c>
      <c r="BT8">
        <v>0.15384615384615385</v>
      </c>
      <c r="BU8">
        <v>0.84615384615384615</v>
      </c>
      <c r="BV8">
        <v>0.14285714285714285</v>
      </c>
      <c r="BW8">
        <v>0.8571428571428571</v>
      </c>
      <c r="BX8">
        <v>7.6923076923076927E-2</v>
      </c>
      <c r="BY8">
        <v>0.92307692307692313</v>
      </c>
      <c r="BZ8">
        <v>0</v>
      </c>
      <c r="CA8">
        <v>1</v>
      </c>
      <c r="CB8">
        <v>0.19230769230769232</v>
      </c>
      <c r="CC8">
        <v>0.80769230769230771</v>
      </c>
      <c r="CD8">
        <v>0.17857142857142858</v>
      </c>
      <c r="CE8">
        <v>0.8214285714285714</v>
      </c>
      <c r="CF8">
        <v>0.12</v>
      </c>
      <c r="CG8">
        <v>0.88</v>
      </c>
      <c r="CH8">
        <v>0.2</v>
      </c>
      <c r="CI8">
        <v>0.8</v>
      </c>
      <c r="CJ8">
        <v>0</v>
      </c>
      <c r="CK8">
        <v>1</v>
      </c>
      <c r="CL8">
        <v>0.2857142857142857</v>
      </c>
      <c r="CM8">
        <v>0.7142857142857143</v>
      </c>
      <c r="CN8">
        <v>8.3333333333333329E-2</v>
      </c>
      <c r="CO8">
        <v>0.91666666666666663</v>
      </c>
      <c r="CP8">
        <v>0.16666666666666666</v>
      </c>
      <c r="CQ8">
        <v>0.83333333333333337</v>
      </c>
      <c r="CR8">
        <v>0.1875</v>
      </c>
      <c r="CS8">
        <v>0.8125</v>
      </c>
      <c r="CT8">
        <v>0.32500000000000001</v>
      </c>
      <c r="CU8">
        <v>0.67500000000000004</v>
      </c>
      <c r="CV8">
        <v>0.9285714285714286</v>
      </c>
      <c r="CW8">
        <v>7.1428571428571425E-2</v>
      </c>
      <c r="CX8">
        <v>0.2</v>
      </c>
      <c r="CY8">
        <v>0.8</v>
      </c>
      <c r="CZ8">
        <v>0.87096774193548387</v>
      </c>
      <c r="DA8">
        <v>0.12903225806451613</v>
      </c>
      <c r="DB8">
        <v>0.35294117647058826</v>
      </c>
      <c r="DC8">
        <v>0.6470588235294118</v>
      </c>
      <c r="DD8">
        <v>0.66666666666666663</v>
      </c>
      <c r="DE8">
        <v>0.33333333333333331</v>
      </c>
      <c r="DF8">
        <v>0.16666666666666666</v>
      </c>
      <c r="DG8">
        <v>0.83333333333333337</v>
      </c>
      <c r="DH8">
        <v>0.42307692307692307</v>
      </c>
      <c r="DI8">
        <v>0.57692307692307687</v>
      </c>
      <c r="DJ8">
        <f>TemplateData__3[[#This Row],[FA]]*2</f>
        <v>2.5316455696202531E-2</v>
      </c>
      <c r="DK8">
        <f>_xlfn.NORM.S.INV(IF(TemplateData__3[[#This Row],[ Hit (CRH) ]]=1,0.99,TemplateData__3[[#This Row],[ Hit (CRH) ]]))-_xlfn.NORM.S.INV(IF(TemplateData__3[[#This Row],[FA * 2]]=0,0.01,TemplateData__3[[#This Row],[FA * 2]]))</f>
        <v>1.5008157143094345</v>
      </c>
      <c r="DL8">
        <f>_xlfn.NORM.S.INV(IF(TemplateData__3[[#This Row],[ Hit (FAH) ]]=1,0.99,TemplateData__3[[#This Row],[ Hit (FAH) ]]))-_xlfn.NORM.S.INV(IF(TemplateData__3[[#This Row],[FA * 2]]=0,0.01,TemplateData__3[[#This Row],[FA * 2]]))</f>
        <v>1.1129566709063996</v>
      </c>
      <c r="DM8">
        <f>_xlfn.NORM.S.INV(IF(TemplateData__3[[#This Row],[ Hit (HFA)]]=1,0.99,TemplateData__3[[#This Row],[ Hit (HFA)]]))-_xlfn.NORM.S.INV(IF(TemplateData__3[[#This Row],[FA * 2]]=0,0.01,TemplateData__3[[#This Row],[FA * 2]]))</f>
        <v>2.3853052037747715</v>
      </c>
      <c r="DN8">
        <f>_xlfn.NORM.S.INV(IF(TemplateData__3[[#This Row],[ Hit (HCR)]]=1,0.99,TemplateData__3[[#This Row],[ Hit (HCR)]]))-_xlfn.NORM.S.INV(IF(TemplateData__3[[#This Row],[FA * 2]]=0,0.01,TemplateData__3[[#This Row],[FA * 2]]))</f>
        <v>1.7605497620553878</v>
      </c>
      <c r="DO8">
        <f>TemplateData__3[[#This Row],[ CR (CRM)]]-TemplateData__3[[#This Row],[MISS]]</f>
        <v>0.53616636528028938</v>
      </c>
      <c r="DP8">
        <f>TemplateData__3[[#This Row],[ CR (CRH)]]-TemplateData__3[[#This Row],[MISS]]</f>
        <v>0.47856267864434465</v>
      </c>
      <c r="DQ8">
        <f>TemplateData__3[[#This Row],[ CR (HCR)]]-TemplateData__3[[#This Row],[MISS]]</f>
        <v>-3.9463886820550964E-2</v>
      </c>
      <c r="DR8">
        <f>TemplateData__3[[#This Row],[ CR (MCR)]]-TemplateData__3[[#This Row],[MISS]]</f>
        <v>-0.22573839662447256</v>
      </c>
    </row>
    <row r="9" spans="1:122" x14ac:dyDescent="0.2">
      <c r="A9">
        <v>108</v>
      </c>
      <c r="B9">
        <v>0.59493670886075944</v>
      </c>
      <c r="C9">
        <v>0.4050632911392405</v>
      </c>
      <c r="D9">
        <v>6.3291139240506333E-2</v>
      </c>
      <c r="E9">
        <v>0.93670886075949367</v>
      </c>
      <c r="F9">
        <v>0.2</v>
      </c>
      <c r="G9">
        <v>0.8</v>
      </c>
      <c r="H9">
        <v>0.17499999999999999</v>
      </c>
      <c r="I9">
        <v>0.82499999999999996</v>
      </c>
      <c r="J9">
        <v>0.22500000000000001</v>
      </c>
      <c r="K9">
        <v>0.77500000000000002</v>
      </c>
      <c r="L9">
        <v>0.67500000000000004</v>
      </c>
      <c r="M9">
        <v>0.32500000000000001</v>
      </c>
      <c r="N9">
        <v>0</v>
      </c>
      <c r="O9">
        <v>1</v>
      </c>
      <c r="P9">
        <v>0.51282051282051277</v>
      </c>
      <c r="Q9">
        <v>0.48717948717948717</v>
      </c>
      <c r="R9">
        <v>0.125</v>
      </c>
      <c r="S9">
        <v>0.875</v>
      </c>
      <c r="T9">
        <v>0.17073170731707318</v>
      </c>
      <c r="U9">
        <v>0.82926829268292679</v>
      </c>
      <c r="V9">
        <v>0.23076923076923078</v>
      </c>
      <c r="W9">
        <v>0.76923076923076927</v>
      </c>
      <c r="X9">
        <v>0.14285714285714285</v>
      </c>
      <c r="Y9">
        <v>0.8571428571428571</v>
      </c>
      <c r="Z9">
        <v>0.31578947368421051</v>
      </c>
      <c r="AA9">
        <v>0.68421052631578949</v>
      </c>
      <c r="AB9">
        <v>0.2</v>
      </c>
      <c r="AC9">
        <v>0.8</v>
      </c>
      <c r="AD9">
        <v>0.15</v>
      </c>
      <c r="AE9">
        <v>0.85</v>
      </c>
      <c r="AF9">
        <v>0.68627450980392157</v>
      </c>
      <c r="AG9">
        <v>0.31372549019607843</v>
      </c>
      <c r="AH9">
        <v>0.25</v>
      </c>
      <c r="AI9">
        <v>0.75</v>
      </c>
      <c r="AJ9">
        <v>0.42857142857142855</v>
      </c>
      <c r="AK9">
        <v>0.5714285714285714</v>
      </c>
      <c r="AL9">
        <v>0.10714285714285714</v>
      </c>
      <c r="AM9">
        <v>0.8928571428571429</v>
      </c>
      <c r="AN9">
        <v>0.17391304347826086</v>
      </c>
      <c r="AO9">
        <v>0.82608695652173914</v>
      </c>
      <c r="AP9">
        <v>0.31034482758620691</v>
      </c>
      <c r="AQ9">
        <v>0.68965517241379315</v>
      </c>
      <c r="AR9">
        <v>0.17647058823529413</v>
      </c>
      <c r="AS9">
        <v>0.82352941176470584</v>
      </c>
      <c r="AT9">
        <v>0</v>
      </c>
      <c r="AU9">
        <v>1</v>
      </c>
      <c r="AV9">
        <v>0.76</v>
      </c>
      <c r="AW9">
        <v>0.24</v>
      </c>
      <c r="AX9">
        <v>0.53333333333333333</v>
      </c>
      <c r="AY9">
        <v>0.46666666666666667</v>
      </c>
      <c r="AZ9">
        <v>0.61538461538461542</v>
      </c>
      <c r="BA9">
        <v>0.38461538461538464</v>
      </c>
      <c r="BB9">
        <v>0.30769230769230771</v>
      </c>
      <c r="BC9">
        <v>0.69230769230769229</v>
      </c>
      <c r="BD9">
        <v>0.19230769230769232</v>
      </c>
      <c r="BE9">
        <v>0.80769230769230771</v>
      </c>
      <c r="BF9">
        <v>0.30769230769230771</v>
      </c>
      <c r="BG9">
        <v>0.69230769230769229</v>
      </c>
      <c r="BH9">
        <v>0.2</v>
      </c>
      <c r="BI9">
        <v>0.8</v>
      </c>
      <c r="BJ9">
        <v>0.42857142857142855</v>
      </c>
      <c r="BK9">
        <v>0.5714285714285714</v>
      </c>
      <c r="BL9">
        <v>0.18181818181818182</v>
      </c>
      <c r="BM9">
        <v>0.81818181818181823</v>
      </c>
      <c r="BN9">
        <v>0.16666666666666666</v>
      </c>
      <c r="BO9">
        <v>0.83333333333333337</v>
      </c>
      <c r="BP9">
        <v>0.13333333333333333</v>
      </c>
      <c r="BQ9">
        <v>0.8666666666666667</v>
      </c>
      <c r="BR9">
        <v>7.6923076923076927E-2</v>
      </c>
      <c r="BS9">
        <v>0.92307692307692313</v>
      </c>
      <c r="BT9">
        <v>0</v>
      </c>
      <c r="BU9">
        <v>1</v>
      </c>
      <c r="BV9">
        <v>0</v>
      </c>
      <c r="BW9">
        <v>1</v>
      </c>
      <c r="BX9">
        <v>0.22222222222222221</v>
      </c>
      <c r="BY9">
        <v>0.77777777777777779</v>
      </c>
      <c r="BZ9">
        <v>0.125</v>
      </c>
      <c r="CA9">
        <v>0.875</v>
      </c>
      <c r="CB9">
        <v>0.11538461538461539</v>
      </c>
      <c r="CC9">
        <v>0.88461538461538458</v>
      </c>
      <c r="CD9">
        <v>0.25</v>
      </c>
      <c r="CE9">
        <v>0.75</v>
      </c>
      <c r="CF9">
        <v>0.23076923076923078</v>
      </c>
      <c r="CG9">
        <v>0.76923076923076927</v>
      </c>
      <c r="CH9">
        <v>0.13333333333333333</v>
      </c>
      <c r="CI9">
        <v>0.8666666666666667</v>
      </c>
      <c r="CJ9">
        <v>0.36363636363636365</v>
      </c>
      <c r="CK9">
        <v>0.63636363636363635</v>
      </c>
      <c r="CL9">
        <v>0.14285714285714285</v>
      </c>
      <c r="CM9">
        <v>0.8571428571428571</v>
      </c>
      <c r="CN9">
        <v>8.3333333333333329E-2</v>
      </c>
      <c r="CO9">
        <v>0.91666666666666663</v>
      </c>
      <c r="CP9">
        <v>0.25</v>
      </c>
      <c r="CQ9">
        <v>0.75</v>
      </c>
      <c r="CR9">
        <v>0.25</v>
      </c>
      <c r="CS9">
        <v>0.75</v>
      </c>
      <c r="CT9">
        <v>0.6</v>
      </c>
      <c r="CU9">
        <v>0.4</v>
      </c>
      <c r="CV9">
        <v>0.9375</v>
      </c>
      <c r="CW9">
        <v>6.25E-2</v>
      </c>
      <c r="CX9">
        <v>0.33333333333333331</v>
      </c>
      <c r="CY9">
        <v>0.66666666666666663</v>
      </c>
      <c r="CZ9">
        <v>0.83333333333333337</v>
      </c>
      <c r="DA9">
        <v>0.16666666666666666</v>
      </c>
      <c r="DB9">
        <v>0.2857142857142857</v>
      </c>
      <c r="DC9">
        <v>0.7142857142857143</v>
      </c>
      <c r="DD9">
        <v>0.76923076923076927</v>
      </c>
      <c r="DE9">
        <v>0.23076923076923078</v>
      </c>
      <c r="DF9">
        <v>0.17647058823529413</v>
      </c>
      <c r="DG9">
        <v>0.82352941176470584</v>
      </c>
      <c r="DH9">
        <v>0.64102564102564108</v>
      </c>
      <c r="DI9">
        <v>0.35897435897435898</v>
      </c>
      <c r="DJ9">
        <f>TemplateData__3[[#This Row],[FA]]*2</f>
        <v>0.12658227848101267</v>
      </c>
      <c r="DK9">
        <f>_xlfn.NORM.S.INV(IF(TemplateData__3[[#This Row],[ Hit (CRH) ]]=1,0.99,TemplateData__3[[#This Row],[ Hit (CRH) ]]))-_xlfn.NORM.S.INV(IF(TemplateData__3[[#This Row],[FA * 2]]=0,0.01,TemplateData__3[[#This Row],[FA * 2]]))</f>
        <v>1.3960437632946427</v>
      </c>
      <c r="DL9">
        <f>_xlfn.NORM.S.INV(IF(TemplateData__3[[#This Row],[ Hit (FAH) ]]=1,0.99,TemplateData__3[[#This Row],[ Hit (FAH) ]]))-_xlfn.NORM.S.INV(IF(TemplateData__3[[#This Row],[FA * 2]]=0,0.01,TemplateData__3[[#This Row],[FA * 2]]))</f>
        <v>0.71196936086338547</v>
      </c>
      <c r="DM9">
        <f>_xlfn.NORM.S.INV(IF(TemplateData__3[[#This Row],[ Hit (HFA)]]=1,0.99,TemplateData__3[[#This Row],[ Hit (HFA)]]))-_xlfn.NORM.S.INV(IF(TemplateData__3[[#This Row],[FA * 2]]=0,0.01,TemplateData__3[[#This Row],[FA * 2]]))</f>
        <v>1.8790125775349726</v>
      </c>
      <c r="DN9">
        <f>_xlfn.NORM.S.INV(IF(TemplateData__3[[#This Row],[ Hit (HCR)]]=1,0.99,TemplateData__3[[#This Row],[ Hit (HCR)]]))-_xlfn.NORM.S.INV(IF(TemplateData__3[[#This Row],[FA * 2]]=0,0.01,TemplateData__3[[#This Row],[FA * 2]]))</f>
        <v>1.5038982978701625</v>
      </c>
      <c r="DO9">
        <f>TemplateData__3[[#This Row],[ CR (CRM)]]-TemplateData__3[[#This Row],[MISS]]</f>
        <v>0.53243670886075956</v>
      </c>
      <c r="DP9">
        <f>TemplateData__3[[#This Row],[ CR (CRH)]]-TemplateData__3[[#This Row],[MISS]]</f>
        <v>0.42827004219409287</v>
      </c>
      <c r="DQ9">
        <f>TemplateData__3[[#This Row],[ CR (HCR)]]-TemplateData__3[[#This Row],[MISS]]</f>
        <v>-0.1193490054249548</v>
      </c>
      <c r="DR9">
        <f>TemplateData__3[[#This Row],[ CR (MCR)]]-TemplateData__3[[#This Row],[MISS]]</f>
        <v>-0.22859270290394637</v>
      </c>
    </row>
    <row r="10" spans="1:122" x14ac:dyDescent="0.2">
      <c r="A10">
        <v>109</v>
      </c>
      <c r="B10">
        <v>0.20779220779220781</v>
      </c>
      <c r="C10">
        <v>0.79220779220779225</v>
      </c>
      <c r="D10">
        <v>0</v>
      </c>
      <c r="E10">
        <v>1</v>
      </c>
      <c r="F10">
        <v>8.7499999999999994E-2</v>
      </c>
      <c r="G10">
        <v>0.91249999999999998</v>
      </c>
      <c r="H10">
        <v>2.5000000000000001E-2</v>
      </c>
      <c r="I10">
        <v>0.97499999999999998</v>
      </c>
      <c r="J10">
        <v>0.15</v>
      </c>
      <c r="K10">
        <v>0.85</v>
      </c>
      <c r="L10">
        <v>0.28205128205128205</v>
      </c>
      <c r="M10">
        <v>0.71794871794871795</v>
      </c>
      <c r="N10">
        <v>0</v>
      </c>
      <c r="O10">
        <v>1</v>
      </c>
      <c r="P10">
        <v>0.13157894736842105</v>
      </c>
      <c r="Q10">
        <v>0.86842105263157898</v>
      </c>
      <c r="R10">
        <v>0</v>
      </c>
      <c r="S10">
        <v>1</v>
      </c>
      <c r="T10">
        <v>7.3170731707317069E-2</v>
      </c>
      <c r="U10">
        <v>0.92682926829268297</v>
      </c>
      <c r="V10">
        <v>0.10256410256410256</v>
      </c>
      <c r="W10">
        <v>0.89743589743589747</v>
      </c>
      <c r="X10">
        <v>0.14285714285714285</v>
      </c>
      <c r="Y10">
        <v>0.8571428571428571</v>
      </c>
      <c r="Z10">
        <v>0.15789473684210525</v>
      </c>
      <c r="AA10">
        <v>0.84210526315789469</v>
      </c>
      <c r="AB10">
        <v>0</v>
      </c>
      <c r="AC10">
        <v>1</v>
      </c>
      <c r="AD10">
        <v>0.05</v>
      </c>
      <c r="AE10">
        <v>0.95</v>
      </c>
      <c r="AF10">
        <v>7.3170731707317069E-2</v>
      </c>
      <c r="AG10">
        <v>0.92682926829268297</v>
      </c>
      <c r="AH10">
        <v>0.15909090909090909</v>
      </c>
      <c r="AI10">
        <v>0.84090909090909094</v>
      </c>
      <c r="AJ10">
        <v>0.3611111111111111</v>
      </c>
      <c r="AK10">
        <v>0.63888888888888884</v>
      </c>
      <c r="AL10">
        <v>0</v>
      </c>
      <c r="AM10">
        <v>1</v>
      </c>
      <c r="AN10">
        <v>4.7619047619047616E-2</v>
      </c>
      <c r="AO10">
        <v>0.95238095238095233</v>
      </c>
      <c r="AP10">
        <v>0.2608695652173913</v>
      </c>
      <c r="AQ10">
        <v>0.73913043478260865</v>
      </c>
      <c r="AR10">
        <v>0</v>
      </c>
      <c r="AS10">
        <v>1</v>
      </c>
      <c r="AT10">
        <v>0</v>
      </c>
      <c r="AU10">
        <v>1</v>
      </c>
      <c r="AV10">
        <v>0.17647058823529413</v>
      </c>
      <c r="AW10">
        <v>0.82352941176470584</v>
      </c>
      <c r="AX10">
        <v>0.36363636363636365</v>
      </c>
      <c r="AY10">
        <v>0.63636363636363635</v>
      </c>
      <c r="AZ10">
        <v>0</v>
      </c>
      <c r="BA10">
        <v>1</v>
      </c>
      <c r="BB10">
        <v>0.35714285714285715</v>
      </c>
      <c r="BC10">
        <v>0.6428571428571429</v>
      </c>
      <c r="BD10">
        <v>0.15789473684210525</v>
      </c>
      <c r="BE10">
        <v>0.84210526315789469</v>
      </c>
      <c r="BF10">
        <v>0.16</v>
      </c>
      <c r="BG10">
        <v>0.84</v>
      </c>
      <c r="BH10">
        <v>0.3</v>
      </c>
      <c r="BI10">
        <v>0.7</v>
      </c>
      <c r="BJ10">
        <v>0.23076923076923078</v>
      </c>
      <c r="BK10">
        <v>0.76923076923076927</v>
      </c>
      <c r="BL10">
        <v>0</v>
      </c>
      <c r="BM10">
        <v>1</v>
      </c>
      <c r="BN10">
        <v>8.3333333333333329E-2</v>
      </c>
      <c r="BO10">
        <v>0.91666666666666663</v>
      </c>
      <c r="BP10">
        <v>0</v>
      </c>
      <c r="BQ10">
        <v>1</v>
      </c>
      <c r="BR10">
        <v>0</v>
      </c>
      <c r="BS10">
        <v>1</v>
      </c>
      <c r="BT10">
        <v>0</v>
      </c>
      <c r="BU10">
        <v>1</v>
      </c>
      <c r="BV10">
        <v>0</v>
      </c>
      <c r="BW10">
        <v>1</v>
      </c>
      <c r="BX10">
        <v>0</v>
      </c>
      <c r="BY10">
        <v>1</v>
      </c>
      <c r="BZ10">
        <v>0</v>
      </c>
      <c r="CA10">
        <v>1</v>
      </c>
      <c r="CB10">
        <v>3.8461538461538464E-2</v>
      </c>
      <c r="CC10">
        <v>0.96153846153846156</v>
      </c>
      <c r="CD10">
        <v>7.1428571428571425E-2</v>
      </c>
      <c r="CE10">
        <v>0.9285714285714286</v>
      </c>
      <c r="CF10">
        <v>0.15384615384615385</v>
      </c>
      <c r="CG10">
        <v>0.84615384615384615</v>
      </c>
      <c r="CH10">
        <v>0.13333333333333333</v>
      </c>
      <c r="CI10">
        <v>0.8666666666666667</v>
      </c>
      <c r="CJ10">
        <v>0.18181818181818182</v>
      </c>
      <c r="CK10">
        <v>0.81818181818181823</v>
      </c>
      <c r="CL10">
        <v>0</v>
      </c>
      <c r="CM10">
        <v>1</v>
      </c>
      <c r="CN10">
        <v>8.3333333333333329E-2</v>
      </c>
      <c r="CO10">
        <v>0.91666666666666663</v>
      </c>
      <c r="CP10">
        <v>8.3333333333333329E-2</v>
      </c>
      <c r="CQ10">
        <v>0.91666666666666663</v>
      </c>
      <c r="CR10">
        <v>6.25E-2</v>
      </c>
      <c r="CS10">
        <v>0.9375</v>
      </c>
      <c r="CT10">
        <v>0.63888888888888884</v>
      </c>
      <c r="CU10">
        <v>0.3611111111111111</v>
      </c>
      <c r="CV10">
        <v>1</v>
      </c>
      <c r="CW10">
        <v>0</v>
      </c>
      <c r="CX10" s="2"/>
      <c r="CY10" s="2"/>
      <c r="CZ10">
        <v>1</v>
      </c>
      <c r="DA10">
        <v>0</v>
      </c>
      <c r="DB10">
        <v>0.33333333333333331</v>
      </c>
      <c r="DC10">
        <v>0.66666666666666663</v>
      </c>
      <c r="DD10">
        <v>0.14285714285714285</v>
      </c>
      <c r="DE10">
        <v>0.8571428571428571</v>
      </c>
      <c r="DF10">
        <v>0.14634146341463414</v>
      </c>
      <c r="DG10">
        <v>0.85365853658536583</v>
      </c>
      <c r="DH10">
        <v>5.4054054054054057E-2</v>
      </c>
      <c r="DI10">
        <v>0.94594594594594594</v>
      </c>
      <c r="DJ10">
        <f>TemplateData__3[[#This Row],[FA]]*2</f>
        <v>0</v>
      </c>
      <c r="DK10">
        <f>_xlfn.NORM.S.INV(IF(TemplateData__3[[#This Row],[ Hit (CRH) ]]=1,0.99,TemplateData__3[[#This Row],[ Hit (CRH) ]]))-_xlfn.NORM.S.INV(IF(TemplateData__3[[#This Row],[FA * 2]]=0,0.01,TemplateData__3[[#This Row],[FA * 2]]))</f>
        <v>2.6818382918803714</v>
      </c>
      <c r="DL10">
        <f>_xlfn.NORM.S.INV(IF(TemplateData__3[[#This Row],[ Hit (FAH) ]]=0,0.01,TemplateData__3[[#This Row],[ Hit (FAH) ]]))-_xlfn.NORM.S.INV(IF(TemplateData__3[[#This Row],[FA * 2]]=0,0.01,TemplateData__3[[#This Row],[FA * 2]]))</f>
        <v>0</v>
      </c>
      <c r="DM10">
        <f>_xlfn.NORM.S.INV(IF(TemplateData__3[[#This Row],[ Hit (HFA)]]=1,0.99,TemplateData__3[[#This Row],[ Hit (HFA)]]))-_xlfn.NORM.S.INV(IF(TemplateData__3[[#This Row],[FA * 2]]=0,0.01,TemplateData__3[[#This Row],[FA * 2]]))</f>
        <v>1.2587773501626989</v>
      </c>
      <c r="DN10">
        <f>_xlfn.NORM.S.INV(IF(TemplateData__3[[#This Row],[ Hit (HCR)]]=1,0.99,TemplateData__3[[#This Row],[ Hit (HCR)]]))-_xlfn.NORM.S.INV(IF(TemplateData__3[[#This Row],[FA * 2]]=0,0.01,TemplateData__3[[#This Row],[FA * 2]]))</f>
        <v>0.71959280507159806</v>
      </c>
      <c r="DO10">
        <f>TemplateData__3[[#This Row],[ CR (CRM)]]-TemplateData__3[[#This Row],[MISS]]</f>
        <v>0.20779220779220775</v>
      </c>
      <c r="DP10">
        <f>TemplateData__3[[#This Row],[ CR (CRH)]]-TemplateData__3[[#This Row],[MISS]]</f>
        <v>0.20779220779220775</v>
      </c>
      <c r="DQ10">
        <f>TemplateData__3[[#This Row],[ CR (HCR)]]-TemplateData__3[[#This Row],[MISS]]</f>
        <v>-0.45887445887445893</v>
      </c>
      <c r="DR10">
        <f>TemplateData__3[[#This Row],[ CR (MCR)]]-TemplateData__3[[#This Row],[MISS]]</f>
        <v>-0.64586632879315808</v>
      </c>
    </row>
    <row r="11" spans="1:122" x14ac:dyDescent="0.2">
      <c r="A11">
        <v>110</v>
      </c>
      <c r="B11">
        <v>0.32500000000000001</v>
      </c>
      <c r="C11">
        <v>0.67500000000000004</v>
      </c>
      <c r="D11">
        <v>0</v>
      </c>
      <c r="E11">
        <v>1</v>
      </c>
      <c r="F11">
        <v>6.4102564102564097E-2</v>
      </c>
      <c r="G11">
        <v>0.9358974358974359</v>
      </c>
      <c r="H11">
        <v>2.564102564102564E-2</v>
      </c>
      <c r="I11">
        <v>0.97435897435897434</v>
      </c>
      <c r="J11">
        <v>0.10256410256410256</v>
      </c>
      <c r="K11">
        <v>0.89743589743589747</v>
      </c>
      <c r="L11">
        <v>0.36585365853658536</v>
      </c>
      <c r="M11">
        <v>0.63414634146341464</v>
      </c>
      <c r="N11">
        <v>0</v>
      </c>
      <c r="O11">
        <v>1</v>
      </c>
      <c r="P11">
        <v>0.28205128205128205</v>
      </c>
      <c r="Q11">
        <v>0.71794871794871795</v>
      </c>
      <c r="R11">
        <v>0</v>
      </c>
      <c r="S11">
        <v>1</v>
      </c>
      <c r="T11">
        <v>0.05</v>
      </c>
      <c r="U11">
        <v>0.95</v>
      </c>
      <c r="V11">
        <v>7.8947368421052627E-2</v>
      </c>
      <c r="W11">
        <v>0.92105263157894735</v>
      </c>
      <c r="X11">
        <v>0.1</v>
      </c>
      <c r="Y11">
        <v>0.9</v>
      </c>
      <c r="Z11">
        <v>0.10526315789473684</v>
      </c>
      <c r="AA11">
        <v>0.89473684210526316</v>
      </c>
      <c r="AB11">
        <v>0</v>
      </c>
      <c r="AC11">
        <v>1</v>
      </c>
      <c r="AD11">
        <v>5.2631578947368418E-2</v>
      </c>
      <c r="AE11">
        <v>0.94736842105263153</v>
      </c>
      <c r="AF11">
        <v>0.36</v>
      </c>
      <c r="AG11">
        <v>0.64</v>
      </c>
      <c r="AH11">
        <v>6.1224489795918366E-2</v>
      </c>
      <c r="AI11">
        <v>0.93877551020408168</v>
      </c>
      <c r="AJ11">
        <v>0.26666666666666666</v>
      </c>
      <c r="AK11">
        <v>0.73333333333333328</v>
      </c>
      <c r="AL11">
        <v>6.8965517241379309E-2</v>
      </c>
      <c r="AM11">
        <v>0.93103448275862066</v>
      </c>
      <c r="AN11">
        <v>0</v>
      </c>
      <c r="AO11">
        <v>1</v>
      </c>
      <c r="AP11">
        <v>0.10714285714285714</v>
      </c>
      <c r="AQ11">
        <v>0.8928571428571429</v>
      </c>
      <c r="AR11">
        <v>5.5555555555555552E-2</v>
      </c>
      <c r="AS11">
        <v>0.94444444444444442</v>
      </c>
      <c r="AT11">
        <v>9.0909090909090912E-2</v>
      </c>
      <c r="AU11">
        <v>0.90909090909090906</v>
      </c>
      <c r="AV11">
        <v>0.37037037037037035</v>
      </c>
      <c r="AW11">
        <v>0.62962962962962965</v>
      </c>
      <c r="AX11">
        <v>0.35714285714285715</v>
      </c>
      <c r="AY11">
        <v>0.6428571428571429</v>
      </c>
      <c r="AZ11">
        <v>0.34782608695652173</v>
      </c>
      <c r="BA11">
        <v>0.65217391304347827</v>
      </c>
      <c r="BB11">
        <v>0.1875</v>
      </c>
      <c r="BC11">
        <v>0.8125</v>
      </c>
      <c r="BD11">
        <v>3.8461538461538464E-2</v>
      </c>
      <c r="BE11">
        <v>0.96153846153846156</v>
      </c>
      <c r="BF11">
        <v>8.6956521739130432E-2</v>
      </c>
      <c r="BG11">
        <v>0.91304347826086951</v>
      </c>
      <c r="BH11">
        <v>7.1428571428571425E-2</v>
      </c>
      <c r="BI11">
        <v>0.9285714285714286</v>
      </c>
      <c r="BJ11">
        <v>0.14285714285714285</v>
      </c>
      <c r="BK11">
        <v>0.8571428571428571</v>
      </c>
      <c r="BL11">
        <v>0</v>
      </c>
      <c r="BM11">
        <v>1</v>
      </c>
      <c r="BN11">
        <v>0</v>
      </c>
      <c r="BO11">
        <v>1</v>
      </c>
      <c r="BP11">
        <v>7.1428571428571425E-2</v>
      </c>
      <c r="BQ11">
        <v>0.9285714285714286</v>
      </c>
      <c r="BR11">
        <v>6.6666666666666666E-2</v>
      </c>
      <c r="BS11">
        <v>0.93333333333333335</v>
      </c>
      <c r="BT11">
        <v>0.16666666666666666</v>
      </c>
      <c r="BU11">
        <v>0.83333333333333337</v>
      </c>
      <c r="BV11">
        <v>0</v>
      </c>
      <c r="BW11">
        <v>1</v>
      </c>
      <c r="BX11">
        <v>0</v>
      </c>
      <c r="BY11">
        <v>1</v>
      </c>
      <c r="BZ11">
        <v>0.1</v>
      </c>
      <c r="CA11">
        <v>0.9</v>
      </c>
      <c r="CB11">
        <v>3.8461538461538464E-2</v>
      </c>
      <c r="CC11">
        <v>0.96153846153846156</v>
      </c>
      <c r="CD11">
        <v>3.7037037037037035E-2</v>
      </c>
      <c r="CE11">
        <v>0.96296296296296291</v>
      </c>
      <c r="CF11">
        <v>0.12</v>
      </c>
      <c r="CG11">
        <v>0.88</v>
      </c>
      <c r="CH11">
        <v>0.14285714285714285</v>
      </c>
      <c r="CI11">
        <v>0.8571428571428571</v>
      </c>
      <c r="CJ11">
        <v>9.0909090909090912E-2</v>
      </c>
      <c r="CK11">
        <v>0.90909090909090906</v>
      </c>
      <c r="CL11">
        <v>0</v>
      </c>
      <c r="CM11">
        <v>1</v>
      </c>
      <c r="CN11">
        <v>8.3333333333333329E-2</v>
      </c>
      <c r="CO11">
        <v>0.91666666666666663</v>
      </c>
      <c r="CP11">
        <v>0</v>
      </c>
      <c r="CQ11">
        <v>1</v>
      </c>
      <c r="CR11">
        <v>6.6666666666666666E-2</v>
      </c>
      <c r="CS11">
        <v>0.93333333333333335</v>
      </c>
      <c r="CT11">
        <v>0.77777777777777779</v>
      </c>
      <c r="CU11">
        <v>0.22222222222222221</v>
      </c>
      <c r="CV11">
        <v>0.95454545454545459</v>
      </c>
      <c r="CW11">
        <v>4.5454545454545456E-2</v>
      </c>
      <c r="CX11">
        <v>0.33333333333333331</v>
      </c>
      <c r="CY11">
        <v>0.66666666666666663</v>
      </c>
      <c r="CZ11">
        <v>0.75</v>
      </c>
      <c r="DA11">
        <v>0.25</v>
      </c>
      <c r="DB11">
        <v>0.16666666666666666</v>
      </c>
      <c r="DC11">
        <v>0.83333333333333337</v>
      </c>
      <c r="DD11">
        <v>0.75</v>
      </c>
      <c r="DE11">
        <v>0.25</v>
      </c>
      <c r="DF11">
        <v>3.125E-2</v>
      </c>
      <c r="DG11">
        <v>0.96875</v>
      </c>
      <c r="DH11">
        <v>0.32608695652173914</v>
      </c>
      <c r="DI11">
        <v>0.67391304347826086</v>
      </c>
      <c r="DJ11">
        <f>TemplateData__3[[#This Row],[FA]]*2</f>
        <v>0</v>
      </c>
      <c r="DK11">
        <f>_xlfn.NORM.S.INV(IF(TemplateData__3[[#This Row],[ Hit (CRH) ]]=1,0.99,TemplateData__3[[#This Row],[ Hit (CRH) ]]))-_xlfn.NORM.S.INV(IF(TemplateData__3[[#This Row],[FA * 2]]=0,0.01,TemplateData__3[[#This Row],[FA * 2]]))</f>
        <v>3.0910575478272282</v>
      </c>
      <c r="DL11">
        <f>_xlfn.NORM.S.INV(IF(TemplateData__3[[#This Row],[ Hit (FAH) ]]=1,0.99,TemplateData__3[[#This Row],[ Hit (FAH) ]]))-_xlfn.NORM.S.INV(IF(TemplateData__3[[#This Row],[FA * 2]]=0,0.01,TemplateData__3[[#This Row],[FA * 2]]))</f>
        <v>1.8956205747453831</v>
      </c>
      <c r="DM11">
        <f>_xlfn.NORM.S.INV(IF(TemplateData__3[[#This Row],[ Hit (HFA)]]=1,0.99,TemplateData__3[[#This Row],[ Hit (HFA)]]))-_xlfn.NORM.S.INV(IF(TemplateData__3[[#This Row],[FA * 2]]=0,0.01,TemplateData__3[[#This Row],[FA * 2]]))</f>
        <v>3.0008376242369228</v>
      </c>
      <c r="DN11">
        <f>_xlfn.NORM.S.INV(IF(TemplateData__3[[#This Row],[ Hit (HCR)]]=1,0.99,TemplateData__3[[#This Row],[ Hit (HCR)]]))-_xlfn.NORM.S.INV(IF(TemplateData__3[[#This Row],[FA * 2]]=0,0.01,TemplateData__3[[#This Row],[FA * 2]]))</f>
        <v>1.8756036614254814</v>
      </c>
      <c r="DO11">
        <f>TemplateData__3[[#This Row],[ CR (CRM)]]-TemplateData__3[[#This Row],[MISS]]</f>
        <v>0.27954545454545454</v>
      </c>
      <c r="DP11">
        <f>TemplateData__3[[#This Row],[ CR (CRH)]]-TemplateData__3[[#This Row],[MISS]]</f>
        <v>7.4999999999999956E-2</v>
      </c>
      <c r="DQ11">
        <f>TemplateData__3[[#This Row],[ CR (HCR)]]-TemplateData__3[[#This Row],[MISS]]</f>
        <v>-0.50833333333333341</v>
      </c>
      <c r="DR11">
        <f>TemplateData__3[[#This Row],[ CR (MCR)]]-TemplateData__3[[#This Row],[MISS]]</f>
        <v>-0.64375000000000004</v>
      </c>
    </row>
    <row r="12" spans="1:122" x14ac:dyDescent="0.2">
      <c r="A12">
        <v>111</v>
      </c>
      <c r="B12">
        <v>0.48749999999999999</v>
      </c>
      <c r="C12">
        <v>0.51249999999999996</v>
      </c>
      <c r="D12">
        <v>3.7499999999999999E-2</v>
      </c>
      <c r="E12">
        <v>0.96250000000000002</v>
      </c>
      <c r="F12">
        <v>0.13750000000000001</v>
      </c>
      <c r="G12">
        <v>0.86250000000000004</v>
      </c>
      <c r="H12">
        <v>0.1</v>
      </c>
      <c r="I12">
        <v>0.9</v>
      </c>
      <c r="J12">
        <v>0.17499999999999999</v>
      </c>
      <c r="K12">
        <v>0.82499999999999996</v>
      </c>
      <c r="L12">
        <v>0.58536585365853655</v>
      </c>
      <c r="M12">
        <v>0.41463414634146339</v>
      </c>
      <c r="N12">
        <v>2.5000000000000001E-2</v>
      </c>
      <c r="O12">
        <v>0.97499999999999998</v>
      </c>
      <c r="P12">
        <v>0.38461538461538464</v>
      </c>
      <c r="Q12">
        <v>0.61538461538461542</v>
      </c>
      <c r="R12">
        <v>0.05</v>
      </c>
      <c r="S12">
        <v>0.95</v>
      </c>
      <c r="T12">
        <v>0.12195121951219512</v>
      </c>
      <c r="U12">
        <v>0.87804878048780488</v>
      </c>
      <c r="V12">
        <v>0.15384615384615385</v>
      </c>
      <c r="W12">
        <v>0.84615384615384615</v>
      </c>
      <c r="X12">
        <v>0.19047619047619047</v>
      </c>
      <c r="Y12">
        <v>0.80952380952380953</v>
      </c>
      <c r="Z12">
        <v>0.15789473684210525</v>
      </c>
      <c r="AA12">
        <v>0.84210526315789469</v>
      </c>
      <c r="AB12">
        <v>0.05</v>
      </c>
      <c r="AC12">
        <v>0.95</v>
      </c>
      <c r="AD12">
        <v>0.15</v>
      </c>
      <c r="AE12">
        <v>0.85</v>
      </c>
      <c r="AF12">
        <v>0.52380952380952384</v>
      </c>
      <c r="AG12">
        <v>0.47619047619047616</v>
      </c>
      <c r="AH12">
        <v>0.14285714285714285</v>
      </c>
      <c r="AI12">
        <v>0.8571428571428571</v>
      </c>
      <c r="AJ12">
        <v>0.44736842105263158</v>
      </c>
      <c r="AK12">
        <v>0.55263157894736847</v>
      </c>
      <c r="AL12">
        <v>0.13157894736842105</v>
      </c>
      <c r="AM12">
        <v>0.86842105263157898</v>
      </c>
      <c r="AN12">
        <v>0.125</v>
      </c>
      <c r="AO12">
        <v>0.875</v>
      </c>
      <c r="AP12">
        <v>0.16666666666666666</v>
      </c>
      <c r="AQ12">
        <v>0.83333333333333337</v>
      </c>
      <c r="AR12">
        <v>6.25E-2</v>
      </c>
      <c r="AS12">
        <v>0.9375</v>
      </c>
      <c r="AT12">
        <v>0.18181818181818182</v>
      </c>
      <c r="AU12">
        <v>0.81818181818181823</v>
      </c>
      <c r="AV12">
        <v>0.66666666666666663</v>
      </c>
      <c r="AW12">
        <v>0.33333333333333331</v>
      </c>
      <c r="AX12">
        <v>0.5</v>
      </c>
      <c r="AY12">
        <v>0.5</v>
      </c>
      <c r="AZ12">
        <v>0.38095238095238093</v>
      </c>
      <c r="BA12">
        <v>0.61904761904761907</v>
      </c>
      <c r="BB12">
        <v>0.3888888888888889</v>
      </c>
      <c r="BC12">
        <v>0.61111111111111116</v>
      </c>
      <c r="BD12">
        <v>9.5238095238095233E-2</v>
      </c>
      <c r="BE12">
        <v>0.90476190476190477</v>
      </c>
      <c r="BF12">
        <v>0.19047619047619047</v>
      </c>
      <c r="BG12">
        <v>0.80952380952380953</v>
      </c>
      <c r="BH12">
        <v>0.2</v>
      </c>
      <c r="BI12">
        <v>0.8</v>
      </c>
      <c r="BJ12">
        <v>0.125</v>
      </c>
      <c r="BK12">
        <v>0.875</v>
      </c>
      <c r="BL12">
        <v>0</v>
      </c>
      <c r="BM12">
        <v>1</v>
      </c>
      <c r="BN12">
        <v>0.23076923076923078</v>
      </c>
      <c r="BO12">
        <v>0.76923076923076927</v>
      </c>
      <c r="BP12">
        <v>0.15</v>
      </c>
      <c r="BQ12">
        <v>0.85</v>
      </c>
      <c r="BR12">
        <v>0.1111111111111111</v>
      </c>
      <c r="BS12">
        <v>0.88888888888888884</v>
      </c>
      <c r="BT12">
        <v>0.18181818181818182</v>
      </c>
      <c r="BU12">
        <v>0.81818181818181823</v>
      </c>
      <c r="BV12">
        <v>0.18181818181818182</v>
      </c>
      <c r="BW12">
        <v>0.81818181818181823</v>
      </c>
      <c r="BX12">
        <v>0.1111111111111111</v>
      </c>
      <c r="BY12">
        <v>0.88888888888888884</v>
      </c>
      <c r="BZ12">
        <v>0</v>
      </c>
      <c r="CA12">
        <v>1</v>
      </c>
      <c r="CB12">
        <v>0.11538461538461539</v>
      </c>
      <c r="CC12">
        <v>0.88461538461538458</v>
      </c>
      <c r="CD12">
        <v>0.10714285714285714</v>
      </c>
      <c r="CE12">
        <v>0.8928571428571429</v>
      </c>
      <c r="CF12">
        <v>0.19230769230769232</v>
      </c>
      <c r="CG12">
        <v>0.80769230769230771</v>
      </c>
      <c r="CH12">
        <v>0.2</v>
      </c>
      <c r="CI12">
        <v>0.8</v>
      </c>
      <c r="CJ12">
        <v>0.18181818181818182</v>
      </c>
      <c r="CK12">
        <v>0.81818181818181823</v>
      </c>
      <c r="CL12">
        <v>7.1428571428571425E-2</v>
      </c>
      <c r="CM12">
        <v>0.9285714285714286</v>
      </c>
      <c r="CN12">
        <v>0.16666666666666666</v>
      </c>
      <c r="CO12">
        <v>0.83333333333333337</v>
      </c>
      <c r="CP12">
        <v>8.3333333333333329E-2</v>
      </c>
      <c r="CQ12">
        <v>0.91666666666666663</v>
      </c>
      <c r="CR12">
        <v>0.125</v>
      </c>
      <c r="CS12">
        <v>0.875</v>
      </c>
      <c r="CT12">
        <v>0.60606060606060608</v>
      </c>
      <c r="CU12">
        <v>0.39393939393939392</v>
      </c>
      <c r="CV12">
        <v>0.95238095238095233</v>
      </c>
      <c r="CW12">
        <v>4.7619047619047616E-2</v>
      </c>
      <c r="CX12">
        <v>0.2</v>
      </c>
      <c r="CY12">
        <v>0.8</v>
      </c>
      <c r="CZ12">
        <v>0.76470588235294112</v>
      </c>
      <c r="DA12">
        <v>0.23529411764705882</v>
      </c>
      <c r="DB12">
        <v>9.0909090909090912E-2</v>
      </c>
      <c r="DC12">
        <v>0.90909090909090906</v>
      </c>
      <c r="DD12">
        <v>0.33333333333333331</v>
      </c>
      <c r="DE12">
        <v>0.66666666666666663</v>
      </c>
      <c r="DF12">
        <v>0.2</v>
      </c>
      <c r="DG12">
        <v>0.8</v>
      </c>
      <c r="DH12">
        <v>0.55555555555555558</v>
      </c>
      <c r="DI12">
        <v>0.44444444444444442</v>
      </c>
      <c r="DJ12">
        <f>TemplateData__3[[#This Row],[FA]]*2</f>
        <v>7.4999999999999997E-2</v>
      </c>
      <c r="DK12">
        <f>_xlfn.NORM.S.INV(IF(TemplateData__3[[#This Row],[ Hit (CRH) ]]=1,0.99,TemplateData__3[[#This Row],[ Hit (CRH) ]]))-_xlfn.NORM.S.INV(IF(TemplateData__3[[#This Row],[FA * 2]]=0,0.01,TemplateData__3[[#This Row],[FA * 2]]))</f>
        <v>1.7085976087927714</v>
      </c>
      <c r="DL12">
        <f>_xlfn.NORM.S.INV(IF(TemplateData__3[[#This Row],[ Hit (FAH) ]]=1,0.99,TemplateData__3[[#This Row],[ Hit (FAH) ]]))-_xlfn.NORM.S.INV(IF(TemplateData__3[[#This Row],[FA * 2]]=0,0.01,TemplateData__3[[#This Row],[FA * 2]]))</f>
        <v>0.59791023736554272</v>
      </c>
      <c r="DM12">
        <f>_xlfn.NORM.S.INV(IF(TemplateData__3[[#This Row],[ Hit (HFA)]]=1,0.99,TemplateData__3[[#This Row],[ Hit (HFA)]]))-_xlfn.NORM.S.INV(IF(TemplateData__3[[#This Row],[FA * 2]]=0,0.01,TemplateData__3[[#This Row],[FA * 2]]))</f>
        <v>1.0088041716429996</v>
      </c>
      <c r="DN12">
        <f>_xlfn.NORM.S.INV(IF(TemplateData__3[[#This Row],[ Hit (HCR)]]=1,0.99,TemplateData__3[[#This Row],[ Hit (HCR)]]))-_xlfn.NORM.S.INV(IF(TemplateData__3[[#This Row],[FA * 2]]=0,0.01,TemplateData__3[[#This Row],[FA * 2]]))</f>
        <v>1.5792417698203194</v>
      </c>
      <c r="DO12">
        <f>TemplateData__3[[#This Row],[ CR (CRM)]]-TemplateData__3[[#This Row],[MISS]]</f>
        <v>0.43988095238095237</v>
      </c>
      <c r="DP12">
        <f>TemplateData__3[[#This Row],[ CR (CRH)]]-TemplateData__3[[#This Row],[MISS]]</f>
        <v>0.25220588235294117</v>
      </c>
      <c r="DQ12">
        <f>TemplateData__3[[#This Row],[ CR (HCR)]]-TemplateData__3[[#This Row],[MISS]]</f>
        <v>-0.42159090909090902</v>
      </c>
      <c r="DR12">
        <f>TemplateData__3[[#This Row],[ CR (MCR)]]-TemplateData__3[[#This Row],[MISS]]</f>
        <v>-0.31249999999999994</v>
      </c>
    </row>
    <row r="13" spans="1:122" x14ac:dyDescent="0.2">
      <c r="A13">
        <v>112</v>
      </c>
      <c r="B13">
        <v>0.68831168831168832</v>
      </c>
      <c r="C13">
        <v>0.31168831168831168</v>
      </c>
      <c r="D13">
        <v>0.05</v>
      </c>
      <c r="E13">
        <v>0.95</v>
      </c>
      <c r="F13">
        <v>0.28749999999999998</v>
      </c>
      <c r="G13">
        <v>0.71250000000000002</v>
      </c>
      <c r="H13">
        <v>0.25</v>
      </c>
      <c r="I13">
        <v>0.75</v>
      </c>
      <c r="J13">
        <v>0.32500000000000001</v>
      </c>
      <c r="K13">
        <v>0.67500000000000004</v>
      </c>
      <c r="L13">
        <v>0.8</v>
      </c>
      <c r="M13">
        <v>0.2</v>
      </c>
      <c r="N13">
        <v>0.05</v>
      </c>
      <c r="O13">
        <v>0.95</v>
      </c>
      <c r="P13">
        <v>0.56756756756756754</v>
      </c>
      <c r="Q13">
        <v>0.43243243243243246</v>
      </c>
      <c r="R13">
        <v>0.05</v>
      </c>
      <c r="S13">
        <v>0.95</v>
      </c>
      <c r="T13">
        <v>0.1951219512195122</v>
      </c>
      <c r="U13">
        <v>0.80487804878048785</v>
      </c>
      <c r="V13">
        <v>0.38461538461538464</v>
      </c>
      <c r="W13">
        <v>0.61538461538461542</v>
      </c>
      <c r="X13">
        <v>0.23809523809523808</v>
      </c>
      <c r="Y13">
        <v>0.76190476190476186</v>
      </c>
      <c r="Z13">
        <v>0.42105263157894735</v>
      </c>
      <c r="AA13">
        <v>0.57894736842105265</v>
      </c>
      <c r="AB13">
        <v>0.15</v>
      </c>
      <c r="AC13">
        <v>0.85</v>
      </c>
      <c r="AD13">
        <v>0.35</v>
      </c>
      <c r="AE13">
        <v>0.65</v>
      </c>
      <c r="AF13">
        <v>0.68888888888888888</v>
      </c>
      <c r="AG13">
        <v>0.31111111111111112</v>
      </c>
      <c r="AH13">
        <v>0.3125</v>
      </c>
      <c r="AI13">
        <v>0.6875</v>
      </c>
      <c r="AJ13">
        <v>0.6875</v>
      </c>
      <c r="AK13">
        <v>0.3125</v>
      </c>
      <c r="AL13">
        <v>0.25</v>
      </c>
      <c r="AM13">
        <v>0.75</v>
      </c>
      <c r="AN13">
        <v>0.20833333333333334</v>
      </c>
      <c r="AO13">
        <v>0.79166666666666663</v>
      </c>
      <c r="AP13">
        <v>0.41666666666666669</v>
      </c>
      <c r="AQ13">
        <v>0.58333333333333337</v>
      </c>
      <c r="AR13">
        <v>0.3125</v>
      </c>
      <c r="AS13">
        <v>0.6875</v>
      </c>
      <c r="AT13">
        <v>0.1875</v>
      </c>
      <c r="AU13">
        <v>0.8125</v>
      </c>
      <c r="AV13">
        <v>0.8</v>
      </c>
      <c r="AW13">
        <v>0.2</v>
      </c>
      <c r="AX13">
        <v>0.8</v>
      </c>
      <c r="AY13">
        <v>0.2</v>
      </c>
      <c r="AZ13">
        <v>0.55000000000000004</v>
      </c>
      <c r="BA13">
        <v>0.45</v>
      </c>
      <c r="BB13">
        <v>0.58823529411764708</v>
      </c>
      <c r="BC13">
        <v>0.41176470588235292</v>
      </c>
      <c r="BD13">
        <v>0.19230769230769232</v>
      </c>
      <c r="BE13">
        <v>0.80769230769230771</v>
      </c>
      <c r="BF13">
        <v>0.45454545454545453</v>
      </c>
      <c r="BG13">
        <v>0.54545454545454541</v>
      </c>
      <c r="BH13">
        <v>0.30769230769230771</v>
      </c>
      <c r="BI13">
        <v>0.69230769230769229</v>
      </c>
      <c r="BJ13">
        <v>0.54545454545454541</v>
      </c>
      <c r="BK13">
        <v>0.45454545454545453</v>
      </c>
      <c r="BL13">
        <v>7.6923076923076927E-2</v>
      </c>
      <c r="BM13">
        <v>0.92307692307692313</v>
      </c>
      <c r="BN13">
        <v>0.36363636363636365</v>
      </c>
      <c r="BO13">
        <v>0.63636363636363635</v>
      </c>
      <c r="BP13">
        <v>0.2</v>
      </c>
      <c r="BQ13">
        <v>0.8</v>
      </c>
      <c r="BR13">
        <v>0.29411764705882354</v>
      </c>
      <c r="BS13">
        <v>0.70588235294117652</v>
      </c>
      <c r="BT13">
        <v>0.125</v>
      </c>
      <c r="BU13">
        <v>0.875</v>
      </c>
      <c r="BV13">
        <v>0.25</v>
      </c>
      <c r="BW13">
        <v>0.75</v>
      </c>
      <c r="BX13">
        <v>0.2857142857142857</v>
      </c>
      <c r="BY13">
        <v>0.7142857142857143</v>
      </c>
      <c r="BZ13">
        <v>0.33333333333333331</v>
      </c>
      <c r="CA13">
        <v>0.66666666666666663</v>
      </c>
      <c r="CB13">
        <v>0.26923076923076922</v>
      </c>
      <c r="CC13">
        <v>0.73076923076923073</v>
      </c>
      <c r="CD13">
        <v>0.25</v>
      </c>
      <c r="CE13">
        <v>0.75</v>
      </c>
      <c r="CF13">
        <v>0.34615384615384615</v>
      </c>
      <c r="CG13">
        <v>0.65384615384615385</v>
      </c>
      <c r="CH13">
        <v>0.26666666666666666</v>
      </c>
      <c r="CI13">
        <v>0.73333333333333328</v>
      </c>
      <c r="CJ13">
        <v>0.45454545454545453</v>
      </c>
      <c r="CK13">
        <v>0.54545454545454541</v>
      </c>
      <c r="CL13">
        <v>0.21428571428571427</v>
      </c>
      <c r="CM13">
        <v>0.7857142857142857</v>
      </c>
      <c r="CN13">
        <v>0.33333333333333331</v>
      </c>
      <c r="CO13">
        <v>0.66666666666666663</v>
      </c>
      <c r="CP13">
        <v>8.3333333333333329E-2</v>
      </c>
      <c r="CQ13">
        <v>0.91666666666666663</v>
      </c>
      <c r="CR13">
        <v>0.375</v>
      </c>
      <c r="CS13">
        <v>0.625</v>
      </c>
      <c r="CT13">
        <v>0.29166666666666669</v>
      </c>
      <c r="CU13">
        <v>0.70833333333333337</v>
      </c>
      <c r="CV13">
        <v>0.7</v>
      </c>
      <c r="CW13">
        <v>0.3</v>
      </c>
      <c r="CX13">
        <v>0.375</v>
      </c>
      <c r="CY13">
        <v>0.625</v>
      </c>
      <c r="CZ13">
        <v>0.77272727272727271</v>
      </c>
      <c r="DA13">
        <v>0.22727272727272727</v>
      </c>
      <c r="DB13">
        <v>0.29032258064516131</v>
      </c>
      <c r="DC13">
        <v>0.70967741935483875</v>
      </c>
      <c r="DD13">
        <v>0.6</v>
      </c>
      <c r="DE13">
        <v>0.4</v>
      </c>
      <c r="DF13">
        <v>0.35294117647058826</v>
      </c>
      <c r="DG13">
        <v>0.6470588235294118</v>
      </c>
      <c r="DH13">
        <v>0.66666666666666663</v>
      </c>
      <c r="DI13">
        <v>0.33333333333333331</v>
      </c>
      <c r="DJ13">
        <f>TemplateData__3[[#This Row],[FA]]*2</f>
        <v>0.1</v>
      </c>
      <c r="DK13">
        <f>_xlfn.NORM.S.INV(IF(TemplateData__3[[#This Row],[ Hit (CRH) ]]=1,0.99,TemplateData__3[[#This Row],[ Hit (CRH) ]]))-_xlfn.NORM.S.INV(IF(TemplateData__3[[#This Row],[FA * 2]]=0,0.01,TemplateData__3[[#This Row],[FA * 2]]))</f>
        <v>0.73302928284650271</v>
      </c>
      <c r="DL13">
        <f>_xlfn.NORM.S.INV(IF(TemplateData__3[[#This Row],[ Hit (FAH) ]]=1,0.99,TemplateData__3[[#This Row],[ Hit (FAH) ]]))-_xlfn.NORM.S.INV(IF(TemplateData__3[[#This Row],[FA * 2]]=0,0.01,TemplateData__3[[#This Row],[FA * 2]]))</f>
        <v>0.96291220158022539</v>
      </c>
      <c r="DM13">
        <f>_xlfn.NORM.S.INV(IF(TemplateData__3[[#This Row],[ Hit (HFA)]]=1,0.99,TemplateData__3[[#This Row],[ Hit (HFA)]]))-_xlfn.NORM.S.INV(IF(TemplateData__3[[#This Row],[FA * 2]]=0,0.01,TemplateData__3[[#This Row],[FA * 2]]))</f>
        <v>1.5348986686804005</v>
      </c>
      <c r="DN13">
        <f>_xlfn.NORM.S.INV(IF(TemplateData__3[[#This Row],[ Hit (HCR)]]=1,0.99,TemplateData__3[[#This Row],[ Hit (HCR)]]))-_xlfn.NORM.S.INV(IF(TemplateData__3[[#This Row],[FA * 2]]=0,0.01,TemplateData__3[[#This Row],[FA * 2]]))</f>
        <v>1.7122788648400582</v>
      </c>
      <c r="DO13">
        <f>TemplateData__3[[#This Row],[ CR (CRM)]]-TemplateData__3[[#This Row],[MISS]]</f>
        <v>0.38831168831168827</v>
      </c>
      <c r="DP13">
        <f>TemplateData__3[[#This Row],[ CR (CRH)]]-TemplateData__3[[#This Row],[MISS]]</f>
        <v>0.46103896103896103</v>
      </c>
      <c r="DQ13">
        <f>TemplateData__3[[#This Row],[ CR (HCR)]]-TemplateData__3[[#This Row],[MISS]]</f>
        <v>-2.1365731043150371E-2</v>
      </c>
      <c r="DR13">
        <f>TemplateData__3[[#This Row],[ CR (MCR)]]-TemplateData__3[[#This Row],[MISS]]</f>
        <v>4.1252864782276577E-2</v>
      </c>
    </row>
    <row r="14" spans="1:122" x14ac:dyDescent="0.2">
      <c r="A14">
        <v>113</v>
      </c>
      <c r="B14">
        <v>0.20253164556962025</v>
      </c>
      <c r="C14">
        <v>0.79746835443037978</v>
      </c>
      <c r="D14">
        <v>0</v>
      </c>
      <c r="E14">
        <v>1</v>
      </c>
      <c r="F14">
        <v>1.2500000000000001E-2</v>
      </c>
      <c r="G14">
        <v>0.98750000000000004</v>
      </c>
      <c r="H14">
        <v>0</v>
      </c>
      <c r="I14">
        <v>1</v>
      </c>
      <c r="J14">
        <v>2.5000000000000001E-2</v>
      </c>
      <c r="K14">
        <v>0.97499999999999998</v>
      </c>
      <c r="L14">
        <v>0.32500000000000001</v>
      </c>
      <c r="M14">
        <v>0.67500000000000004</v>
      </c>
      <c r="N14">
        <v>0</v>
      </c>
      <c r="O14">
        <v>1</v>
      </c>
      <c r="P14">
        <v>7.6923076923076927E-2</v>
      </c>
      <c r="Q14">
        <v>0.92307692307692313</v>
      </c>
      <c r="R14">
        <v>0</v>
      </c>
      <c r="S14">
        <v>1</v>
      </c>
      <c r="T14">
        <v>2.4390243902439025E-2</v>
      </c>
      <c r="U14">
        <v>0.97560975609756095</v>
      </c>
      <c r="V14">
        <v>0</v>
      </c>
      <c r="W14">
        <v>1</v>
      </c>
      <c r="X14">
        <v>4.7619047619047616E-2</v>
      </c>
      <c r="Y14">
        <v>0.95238095238095233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1</v>
      </c>
      <c r="AF14">
        <v>9.3023255813953487E-2</v>
      </c>
      <c r="AG14">
        <v>0.90697674418604646</v>
      </c>
      <c r="AH14">
        <v>0</v>
      </c>
      <c r="AI14">
        <v>1</v>
      </c>
      <c r="AJ14">
        <v>0.33333333333333331</v>
      </c>
      <c r="AK14">
        <v>0.66666666666666663</v>
      </c>
      <c r="AL14">
        <v>2.7777777777777776E-2</v>
      </c>
      <c r="AM14">
        <v>0.97222222222222221</v>
      </c>
      <c r="AN14">
        <v>0</v>
      </c>
      <c r="AO14">
        <v>1</v>
      </c>
      <c r="AP14">
        <v>0</v>
      </c>
      <c r="AQ14">
        <v>1</v>
      </c>
      <c r="AR14">
        <v>0</v>
      </c>
      <c r="AS14">
        <v>1</v>
      </c>
      <c r="AT14">
        <v>0.05</v>
      </c>
      <c r="AU14">
        <v>0.95</v>
      </c>
      <c r="AV14">
        <v>0.15</v>
      </c>
      <c r="AW14">
        <v>0.85</v>
      </c>
      <c r="AX14">
        <v>0.5</v>
      </c>
      <c r="AY14">
        <v>0.5</v>
      </c>
      <c r="AZ14">
        <v>4.3478260869565216E-2</v>
      </c>
      <c r="BA14">
        <v>0.95652173913043481</v>
      </c>
      <c r="BB14">
        <v>0.125</v>
      </c>
      <c r="BC14">
        <v>0.875</v>
      </c>
      <c r="BD14">
        <v>0</v>
      </c>
      <c r="BE14">
        <v>1</v>
      </c>
      <c r="BF14">
        <v>0</v>
      </c>
      <c r="BG14">
        <v>1</v>
      </c>
      <c r="BH14">
        <v>0</v>
      </c>
      <c r="BI14">
        <v>1</v>
      </c>
      <c r="BJ14">
        <v>0</v>
      </c>
      <c r="BK14">
        <v>1</v>
      </c>
      <c r="BL14">
        <v>0</v>
      </c>
      <c r="BM14">
        <v>1</v>
      </c>
      <c r="BN14">
        <v>0</v>
      </c>
      <c r="BO14">
        <v>1</v>
      </c>
      <c r="BP14">
        <v>0.05</v>
      </c>
      <c r="BQ14">
        <v>0.95</v>
      </c>
      <c r="BR14">
        <v>0</v>
      </c>
      <c r="BS14">
        <v>1</v>
      </c>
      <c r="BT14">
        <v>9.0909090909090912E-2</v>
      </c>
      <c r="BU14">
        <v>0.90909090909090906</v>
      </c>
      <c r="BV14">
        <v>0</v>
      </c>
      <c r="BW14">
        <v>1</v>
      </c>
      <c r="BX14">
        <v>0</v>
      </c>
      <c r="BY14">
        <v>1</v>
      </c>
      <c r="BZ14">
        <v>0</v>
      </c>
      <c r="CA14">
        <v>1</v>
      </c>
      <c r="CB14">
        <v>0</v>
      </c>
      <c r="CC14">
        <v>1</v>
      </c>
      <c r="CD14">
        <v>0</v>
      </c>
      <c r="CE14">
        <v>1</v>
      </c>
      <c r="CF14">
        <v>3.8461538461538464E-2</v>
      </c>
      <c r="CG14">
        <v>0.96153846153846156</v>
      </c>
      <c r="CH14">
        <v>6.6666666666666666E-2</v>
      </c>
      <c r="CI14">
        <v>0.93333333333333335</v>
      </c>
      <c r="CJ14">
        <v>0</v>
      </c>
      <c r="CK14">
        <v>1</v>
      </c>
      <c r="CL14">
        <v>0</v>
      </c>
      <c r="CM14">
        <v>1</v>
      </c>
      <c r="CN14">
        <v>0</v>
      </c>
      <c r="CO14">
        <v>1</v>
      </c>
      <c r="CP14">
        <v>0</v>
      </c>
      <c r="CQ14">
        <v>1</v>
      </c>
      <c r="CR14">
        <v>0</v>
      </c>
      <c r="CS14">
        <v>1</v>
      </c>
      <c r="CT14">
        <v>0.68571428571428572</v>
      </c>
      <c r="CU14">
        <v>0.31428571428571428</v>
      </c>
      <c r="CV14">
        <v>1</v>
      </c>
      <c r="CW14">
        <v>0</v>
      </c>
      <c r="CX14">
        <v>0</v>
      </c>
      <c r="CY14">
        <v>1</v>
      </c>
      <c r="CZ14">
        <v>0.91666666666666663</v>
      </c>
      <c r="DA14">
        <v>8.3333333333333329E-2</v>
      </c>
      <c r="DB14">
        <v>0</v>
      </c>
      <c r="DC14">
        <v>1</v>
      </c>
      <c r="DD14" s="2"/>
      <c r="DE14" s="2"/>
      <c r="DF14">
        <v>0</v>
      </c>
      <c r="DG14">
        <v>1</v>
      </c>
      <c r="DH14">
        <v>9.0909090909090912E-2</v>
      </c>
      <c r="DI14">
        <v>0.90909090909090906</v>
      </c>
      <c r="DJ14">
        <f>TemplateData__3[[#This Row],[FA]]*2</f>
        <v>0</v>
      </c>
      <c r="DK14">
        <f>_xlfn.NORM.S.INV(IF(TemplateData__3[[#This Row],[ Hit (CRH) ]]=1,0.99,TemplateData__3[[#This Row],[ Hit (CRH) ]]))-_xlfn.NORM.S.INV(IF(TemplateData__3[[#This Row],[FA * 2]]=0,0.01,TemplateData__3[[#This Row],[FA * 2]]))</f>
        <v>2.8100864270869441</v>
      </c>
      <c r="DL14">
        <f>_xlfn.NORM.S.INV(IF(TemplateData__3[[#This Row],[ Hit (FAH) ]]=0,0.01,TemplateData__3[[#This Row],[ Hit (FAH) ]]))-_xlfn.NORM.S.INV(IF(TemplateData__3[[#This Row],[FA * 2]]=0,0.01,TemplateData__3[[#This Row],[FA * 2]]))</f>
        <v>0</v>
      </c>
      <c r="DM14" s="2"/>
      <c r="DN14">
        <f>_xlfn.NORM.S.INV(IF(TemplateData__3[[#This Row],[ Hit (HCR)]]=1,0.99,TemplateData__3[[#This Row],[ Hit (HCR)]]))-_xlfn.NORM.S.INV(IF(TemplateData__3[[#This Row],[FA * 2]]=0,0.01,TemplateData__3[[#This Row],[FA * 2]]))</f>
        <v>0.99117013792190467</v>
      </c>
      <c r="DO14">
        <f>TemplateData__3[[#This Row],[ CR (CRM)]]-TemplateData__3[[#This Row],[MISS]]</f>
        <v>0.20253164556962022</v>
      </c>
      <c r="DP14">
        <f>TemplateData__3[[#This Row],[ CR (CRH)]]-TemplateData__3[[#This Row],[MISS]]</f>
        <v>0.11919831223628685</v>
      </c>
      <c r="DQ14">
        <f>TemplateData__3[[#This Row],[ CR (HCR)]]-TemplateData__3[[#This Row],[MISS]]</f>
        <v>-0.79746835443037978</v>
      </c>
      <c r="DR14">
        <f>TemplateData__3[[#This Row],[ CR (MCR)]]-TemplateData__3[[#This Row],[MISS]]</f>
        <v>-0.79746835443037978</v>
      </c>
    </row>
    <row r="15" spans="1:122" x14ac:dyDescent="0.2">
      <c r="A15">
        <v>114</v>
      </c>
      <c r="B15">
        <v>0.35443037974683544</v>
      </c>
      <c r="C15">
        <v>0.64556962025316456</v>
      </c>
      <c r="D15">
        <v>2.6315789473684209E-2</v>
      </c>
      <c r="E15">
        <v>0.97368421052631582</v>
      </c>
      <c r="F15">
        <v>0.17721518987341772</v>
      </c>
      <c r="G15">
        <v>0.82278481012658233</v>
      </c>
      <c r="H15">
        <v>0.10256410256410256</v>
      </c>
      <c r="I15">
        <v>0.89743589743589747</v>
      </c>
      <c r="J15">
        <v>0.25</v>
      </c>
      <c r="K15">
        <v>0.75</v>
      </c>
      <c r="L15">
        <v>0.48780487804878048</v>
      </c>
      <c r="M15">
        <v>0.51219512195121952</v>
      </c>
      <c r="N15">
        <v>0</v>
      </c>
      <c r="O15">
        <v>1</v>
      </c>
      <c r="P15">
        <v>0.21052631578947367</v>
      </c>
      <c r="Q15">
        <v>0.78947368421052633</v>
      </c>
      <c r="R15">
        <v>5.2631578947368418E-2</v>
      </c>
      <c r="S15">
        <v>0.94736842105263153</v>
      </c>
      <c r="T15">
        <v>0.1951219512195122</v>
      </c>
      <c r="U15">
        <v>0.80487804878048785</v>
      </c>
      <c r="V15">
        <v>0.15789473684210525</v>
      </c>
      <c r="W15">
        <v>0.84210526315789469</v>
      </c>
      <c r="X15">
        <v>0.33333333333333331</v>
      </c>
      <c r="Y15">
        <v>0.66666666666666663</v>
      </c>
      <c r="Z15">
        <v>0.15789473684210525</v>
      </c>
      <c r="AA15">
        <v>0.84210526315789469</v>
      </c>
      <c r="AB15">
        <v>0.05</v>
      </c>
      <c r="AC15">
        <v>0.95</v>
      </c>
      <c r="AD15">
        <v>0.15789473684210525</v>
      </c>
      <c r="AE15">
        <v>0.84210526315789469</v>
      </c>
      <c r="AF15">
        <v>0.35714285714285715</v>
      </c>
      <c r="AG15">
        <v>0.6428571428571429</v>
      </c>
      <c r="AH15">
        <v>0.14285714285714285</v>
      </c>
      <c r="AI15">
        <v>0.8571428571428571</v>
      </c>
      <c r="AJ15">
        <v>0.35135135135135137</v>
      </c>
      <c r="AK15">
        <v>0.64864864864864868</v>
      </c>
      <c r="AL15">
        <v>0.21621621621621623</v>
      </c>
      <c r="AM15">
        <v>0.78378378378378377</v>
      </c>
      <c r="AN15">
        <v>0.10526315789473684</v>
      </c>
      <c r="AO15">
        <v>0.89473684210526316</v>
      </c>
      <c r="AP15">
        <v>0.17391304347826086</v>
      </c>
      <c r="AQ15">
        <v>0.82608695652173914</v>
      </c>
      <c r="AR15">
        <v>0.1</v>
      </c>
      <c r="AS15">
        <v>0.9</v>
      </c>
      <c r="AT15">
        <v>0.35294117647058826</v>
      </c>
      <c r="AU15">
        <v>0.6470588235294118</v>
      </c>
      <c r="AV15">
        <v>0.5</v>
      </c>
      <c r="AW15">
        <v>0.5</v>
      </c>
      <c r="AX15">
        <v>0.47368421052631576</v>
      </c>
      <c r="AY15">
        <v>0.52631578947368418</v>
      </c>
      <c r="AZ15">
        <v>0.2</v>
      </c>
      <c r="BA15">
        <v>0.8</v>
      </c>
      <c r="BB15">
        <v>0.22222222222222221</v>
      </c>
      <c r="BC15">
        <v>0.77777777777777779</v>
      </c>
      <c r="BD15">
        <v>0.18181818181818182</v>
      </c>
      <c r="BE15">
        <v>0.81818181818181823</v>
      </c>
      <c r="BF15">
        <v>0.1</v>
      </c>
      <c r="BG15">
        <v>0.9</v>
      </c>
      <c r="BH15">
        <v>0.25</v>
      </c>
      <c r="BI15">
        <v>0.75</v>
      </c>
      <c r="BJ15">
        <v>9.0909090909090912E-2</v>
      </c>
      <c r="BK15">
        <v>0.90909090909090906</v>
      </c>
      <c r="BL15">
        <v>0.1</v>
      </c>
      <c r="BM15">
        <v>0.9</v>
      </c>
      <c r="BN15">
        <v>0.1111111111111111</v>
      </c>
      <c r="BO15">
        <v>0.88888888888888884</v>
      </c>
      <c r="BP15">
        <v>0.21052631578947367</v>
      </c>
      <c r="BQ15">
        <v>0.78947368421052633</v>
      </c>
      <c r="BR15">
        <v>0.22222222222222221</v>
      </c>
      <c r="BS15">
        <v>0.77777777777777779</v>
      </c>
      <c r="BT15">
        <v>0.44444444444444442</v>
      </c>
      <c r="BU15">
        <v>0.55555555555555558</v>
      </c>
      <c r="BV15">
        <v>0.25</v>
      </c>
      <c r="BW15">
        <v>0.75</v>
      </c>
      <c r="BX15">
        <v>0</v>
      </c>
      <c r="BY15">
        <v>1</v>
      </c>
      <c r="BZ15">
        <v>0.2</v>
      </c>
      <c r="CA15">
        <v>0.8</v>
      </c>
      <c r="CB15">
        <v>7.6923076923076927E-2</v>
      </c>
      <c r="CC15">
        <v>0.92307692307692313</v>
      </c>
      <c r="CD15">
        <v>0.18518518518518517</v>
      </c>
      <c r="CE15">
        <v>0.81481481481481477</v>
      </c>
      <c r="CF15">
        <v>0.26923076923076922</v>
      </c>
      <c r="CG15">
        <v>0.73076923076923073</v>
      </c>
      <c r="CH15">
        <v>0.33333333333333331</v>
      </c>
      <c r="CI15">
        <v>0.66666666666666663</v>
      </c>
      <c r="CJ15">
        <v>0.18181818181818182</v>
      </c>
      <c r="CK15">
        <v>0.81818181818181823</v>
      </c>
      <c r="CL15">
        <v>0</v>
      </c>
      <c r="CM15">
        <v>1</v>
      </c>
      <c r="CN15">
        <v>0.16666666666666666</v>
      </c>
      <c r="CO15">
        <v>0.83333333333333337</v>
      </c>
      <c r="CP15">
        <v>0.25</v>
      </c>
      <c r="CQ15">
        <v>0.75</v>
      </c>
      <c r="CR15">
        <v>0.13333333333333333</v>
      </c>
      <c r="CS15">
        <v>0.8666666666666667</v>
      </c>
      <c r="CT15">
        <v>0.72413793103448276</v>
      </c>
      <c r="CU15">
        <v>0.27586206896551724</v>
      </c>
      <c r="CV15">
        <v>0.84</v>
      </c>
      <c r="CW15">
        <v>0.16</v>
      </c>
      <c r="CX15">
        <v>0.44444444444444442</v>
      </c>
      <c r="CY15">
        <v>0.55555555555555558</v>
      </c>
      <c r="CZ15">
        <v>0.61538461538461542</v>
      </c>
      <c r="DA15">
        <v>0.38461538461538464</v>
      </c>
      <c r="DB15">
        <v>0.13333333333333333</v>
      </c>
      <c r="DC15">
        <v>0.8666666666666667</v>
      </c>
      <c r="DD15">
        <v>0.33333333333333331</v>
      </c>
      <c r="DE15">
        <v>0.66666666666666663</v>
      </c>
      <c r="DF15">
        <v>0.14814814814814814</v>
      </c>
      <c r="DG15">
        <v>0.85185185185185186</v>
      </c>
      <c r="DH15">
        <v>0.3611111111111111</v>
      </c>
      <c r="DI15">
        <v>0.63888888888888884</v>
      </c>
      <c r="DJ15">
        <f>TemplateData__3[[#This Row],[FA]]*2</f>
        <v>5.2631578947368418E-2</v>
      </c>
      <c r="DK15">
        <f>_xlfn.NORM.S.INV(IF(TemplateData__3[[#This Row],[ Hit (CRH) ]]=1,0.99,TemplateData__3[[#This Row],[ Hit (CRH) ]]))-_xlfn.NORM.S.INV(IF(TemplateData__3[[#This Row],[FA * 2]]=0,0.01,TemplateData__3[[#This Row],[FA * 2]]))</f>
        <v>2.2150347919715476</v>
      </c>
      <c r="DL15">
        <f>_xlfn.NORM.S.INV(IF(TemplateData__3[[#This Row],[ Hit (FAH) ]]=1,0.99,TemplateData__3[[#This Row],[ Hit (FAH) ]]))-_xlfn.NORM.S.INV(IF(TemplateData__3[[#This Row],[FA * 2]]=0,0.01,TemplateData__3[[#This Row],[FA * 2]]))</f>
        <v>1.4801459597564075</v>
      </c>
      <c r="DM15">
        <f>_xlfn.NORM.S.INV(IF(TemplateData__3[[#This Row],[ Hit (HFA)]]=1,0.99,TemplateData__3[[#This Row],[ Hit (HFA)]]))-_xlfn.NORM.S.INV(IF(TemplateData__3[[#This Row],[FA * 2]]=0,0.01,TemplateData__3[[#This Row],[FA * 2]]))</f>
        <v>1.189128959342812</v>
      </c>
      <c r="DN15">
        <f>_xlfn.NORM.S.INV(IF(TemplateData__3[[#This Row],[ Hit (HCR)]]=1,0.99,TemplateData__3[[#This Row],[ Hit (HCR)]]))-_xlfn.NORM.S.INV(IF(TemplateData__3[[#This Row],[FA * 2]]=0,0.01,TemplateData__3[[#This Row],[FA * 2]]))</f>
        <v>1.2643658407987388</v>
      </c>
      <c r="DO15">
        <f>TemplateData__3[[#This Row],[ CR (CRM)]]-TemplateData__3[[#This Row],[MISS]]</f>
        <v>0.19443037974683541</v>
      </c>
      <c r="DP15">
        <f>TemplateData__3[[#This Row],[ CR (CRH)]]-TemplateData__3[[#This Row],[MISS]]</f>
        <v>-3.0185004868549137E-2</v>
      </c>
      <c r="DQ15">
        <f>TemplateData__3[[#This Row],[ CR (HCR)]]-TemplateData__3[[#This Row],[MISS]]</f>
        <v>-0.51223628691983125</v>
      </c>
      <c r="DR15">
        <f>TemplateData__3[[#This Row],[ CR (MCR)]]-TemplateData__3[[#This Row],[MISS]]</f>
        <v>-0.49742147210501642</v>
      </c>
    </row>
    <row r="16" spans="1:122" x14ac:dyDescent="0.2">
      <c r="A16">
        <v>115</v>
      </c>
      <c r="B16">
        <v>0.62820512820512819</v>
      </c>
      <c r="C16">
        <v>0.37179487179487181</v>
      </c>
      <c r="D16">
        <v>0</v>
      </c>
      <c r="E16">
        <v>1</v>
      </c>
      <c r="F16">
        <v>6.3291139240506333E-2</v>
      </c>
      <c r="G16">
        <v>0.93670886075949367</v>
      </c>
      <c r="H16">
        <v>2.5000000000000001E-2</v>
      </c>
      <c r="I16">
        <v>0.97499999999999998</v>
      </c>
      <c r="J16">
        <v>0.10256410256410256</v>
      </c>
      <c r="K16">
        <v>0.89743589743589747</v>
      </c>
      <c r="L16">
        <v>0.8</v>
      </c>
      <c r="M16">
        <v>0.2</v>
      </c>
      <c r="N16">
        <v>0</v>
      </c>
      <c r="O16">
        <v>1</v>
      </c>
      <c r="P16">
        <v>0.44736842105263158</v>
      </c>
      <c r="Q16">
        <v>0.55263157894736847</v>
      </c>
      <c r="R16">
        <v>0</v>
      </c>
      <c r="S16">
        <v>1</v>
      </c>
      <c r="T16">
        <v>9.7560975609756101E-2</v>
      </c>
      <c r="U16">
        <v>0.90243902439024393</v>
      </c>
      <c r="V16">
        <v>2.6315789473684209E-2</v>
      </c>
      <c r="W16">
        <v>0.97368421052631582</v>
      </c>
      <c r="X16">
        <v>0.14285714285714285</v>
      </c>
      <c r="Y16">
        <v>0.8571428571428571</v>
      </c>
      <c r="Z16">
        <v>5.5555555555555552E-2</v>
      </c>
      <c r="AA16">
        <v>0.94444444444444442</v>
      </c>
      <c r="AB16">
        <v>0.05</v>
      </c>
      <c r="AC16">
        <v>0.95</v>
      </c>
      <c r="AD16">
        <v>0</v>
      </c>
      <c r="AE16">
        <v>1</v>
      </c>
      <c r="AF16">
        <v>0.68181818181818177</v>
      </c>
      <c r="AG16">
        <v>0.31818181818181818</v>
      </c>
      <c r="AH16">
        <v>8.8888888888888892E-2</v>
      </c>
      <c r="AI16">
        <v>0.91111111111111109</v>
      </c>
      <c r="AJ16">
        <v>0.55882352941176472</v>
      </c>
      <c r="AK16">
        <v>0.44117647058823528</v>
      </c>
      <c r="AL16">
        <v>2.9411764705882353E-2</v>
      </c>
      <c r="AM16">
        <v>0.97058823529411764</v>
      </c>
      <c r="AN16">
        <v>0</v>
      </c>
      <c r="AO16">
        <v>1</v>
      </c>
      <c r="AP16">
        <v>0.16666666666666666</v>
      </c>
      <c r="AQ16">
        <v>0.83333333333333337</v>
      </c>
      <c r="AR16">
        <v>5.2631578947368418E-2</v>
      </c>
      <c r="AS16">
        <v>0.94736842105263153</v>
      </c>
      <c r="AT16">
        <v>0</v>
      </c>
      <c r="AU16">
        <v>1</v>
      </c>
      <c r="AV16">
        <v>0.86363636363636365</v>
      </c>
      <c r="AW16">
        <v>0.13636363636363635</v>
      </c>
      <c r="AX16">
        <v>0.72222222222222221</v>
      </c>
      <c r="AY16">
        <v>0.27777777777777779</v>
      </c>
      <c r="AZ16">
        <v>0.5</v>
      </c>
      <c r="BA16">
        <v>0.5</v>
      </c>
      <c r="BB16">
        <v>0.375</v>
      </c>
      <c r="BC16">
        <v>0.625</v>
      </c>
      <c r="BD16">
        <v>0.13636363636363635</v>
      </c>
      <c r="BE16">
        <v>0.86363636363636365</v>
      </c>
      <c r="BF16">
        <v>4.3478260869565216E-2</v>
      </c>
      <c r="BG16">
        <v>0.95652173913043481</v>
      </c>
      <c r="BH16">
        <v>0.25</v>
      </c>
      <c r="BI16">
        <v>0.75</v>
      </c>
      <c r="BJ16">
        <v>8.3333333333333329E-2</v>
      </c>
      <c r="BK16">
        <v>0.91666666666666663</v>
      </c>
      <c r="BL16">
        <v>0</v>
      </c>
      <c r="BM16">
        <v>1</v>
      </c>
      <c r="BN16">
        <v>0</v>
      </c>
      <c r="BO16">
        <v>1</v>
      </c>
      <c r="BP16">
        <v>5.2631578947368418E-2</v>
      </c>
      <c r="BQ16">
        <v>0.94736842105263153</v>
      </c>
      <c r="BR16">
        <v>0</v>
      </c>
      <c r="BS16">
        <v>1</v>
      </c>
      <c r="BT16">
        <v>0</v>
      </c>
      <c r="BU16">
        <v>1</v>
      </c>
      <c r="BV16">
        <v>0</v>
      </c>
      <c r="BW16">
        <v>1</v>
      </c>
      <c r="BX16">
        <v>0.1</v>
      </c>
      <c r="BY16">
        <v>0.9</v>
      </c>
      <c r="BZ16">
        <v>0</v>
      </c>
      <c r="CA16">
        <v>1</v>
      </c>
      <c r="CB16">
        <v>3.8461538461538464E-2</v>
      </c>
      <c r="CC16">
        <v>0.96153846153846156</v>
      </c>
      <c r="CD16">
        <v>0</v>
      </c>
      <c r="CE16">
        <v>1</v>
      </c>
      <c r="CF16">
        <v>0.15384615384615385</v>
      </c>
      <c r="CG16">
        <v>0.84615384615384615</v>
      </c>
      <c r="CH16">
        <v>0.2</v>
      </c>
      <c r="CI16">
        <v>0.8</v>
      </c>
      <c r="CJ16">
        <v>9.0909090909090912E-2</v>
      </c>
      <c r="CK16">
        <v>0.90909090909090906</v>
      </c>
      <c r="CL16">
        <v>7.1428571428571425E-2</v>
      </c>
      <c r="CM16">
        <v>0.9285714285714286</v>
      </c>
      <c r="CN16">
        <v>0</v>
      </c>
      <c r="CO16">
        <v>1</v>
      </c>
      <c r="CP16">
        <v>0</v>
      </c>
      <c r="CQ16">
        <v>1</v>
      </c>
      <c r="CR16">
        <v>0</v>
      </c>
      <c r="CS16">
        <v>1</v>
      </c>
      <c r="CT16">
        <v>0.48484848484848486</v>
      </c>
      <c r="CU16">
        <v>0.51515151515151514</v>
      </c>
      <c r="CV16">
        <v>1</v>
      </c>
      <c r="CW16">
        <v>0</v>
      </c>
      <c r="CX16">
        <v>0</v>
      </c>
      <c r="CY16">
        <v>1</v>
      </c>
      <c r="CZ16">
        <v>0.89473684210526316</v>
      </c>
      <c r="DA16">
        <v>0.10526315789473684</v>
      </c>
      <c r="DB16">
        <v>0.1</v>
      </c>
      <c r="DC16">
        <v>0.9</v>
      </c>
      <c r="DD16">
        <v>0.75</v>
      </c>
      <c r="DE16">
        <v>0.25</v>
      </c>
      <c r="DF16">
        <v>6.6666666666666666E-2</v>
      </c>
      <c r="DG16">
        <v>0.93333333333333335</v>
      </c>
      <c r="DH16">
        <v>0.65853658536585369</v>
      </c>
      <c r="DI16">
        <v>0.34146341463414637</v>
      </c>
      <c r="DJ16">
        <f>TemplateData__3[[#This Row],[FA]]*2</f>
        <v>0</v>
      </c>
      <c r="DK16">
        <f>_xlfn.NORM.S.INV(IF(TemplateData__3[[#This Row],[ Hit (CRH) ]]=1,0.99,TemplateData__3[[#This Row],[ Hit (CRH) ]]))-_xlfn.NORM.S.INV(IF(TemplateData__3[[#This Row],[FA * 2]]=0,0.01,TemplateData__3[[#This Row],[FA * 2]]))</f>
        <v>2.2883595228105587</v>
      </c>
      <c r="DL16">
        <f>_xlfn.NORM.S.INV(IF(TemplateData__3[[#This Row],[ Hit (FAH) ]]=0,0.01,TemplateData__3[[#This Row],[ Hit (FAH) ]]))-_xlfn.NORM.S.INV(IF(TemplateData__3[[#This Row],[FA * 2]]=0,0.01,TemplateData__3[[#This Row],[FA * 2]]))</f>
        <v>0</v>
      </c>
      <c r="DM16">
        <f>_xlfn.NORM.S.INV(IF(TemplateData__3[[#This Row],[ Hit (HFA)]]=1,0.99,TemplateData__3[[#This Row],[ Hit (HFA)]]))-_xlfn.NORM.S.INV(IF(TemplateData__3[[#This Row],[FA * 2]]=0,0.01,TemplateData__3[[#This Row],[FA * 2]]))</f>
        <v>3.0008376242369228</v>
      </c>
      <c r="DN16">
        <f>_xlfn.NORM.S.INV(IF(TemplateData__3[[#This Row],[ Hit (HCR)]]=1,0.99,TemplateData__3[[#This Row],[ Hit (HCR)]]))-_xlfn.NORM.S.INV(IF(TemplateData__3[[#This Row],[FA * 2]]=0,0.01,TemplateData__3[[#This Row],[FA * 2]]))</f>
        <v>2.7348203560149646</v>
      </c>
      <c r="DO16">
        <f>TemplateData__3[[#This Row],[ CR (CRM)]]-TemplateData__3[[#This Row],[MISS]]</f>
        <v>0.62820512820512819</v>
      </c>
      <c r="DP16">
        <f>TemplateData__3[[#This Row],[ CR (CRH)]]-TemplateData__3[[#This Row],[MISS]]</f>
        <v>0.52294197031039136</v>
      </c>
      <c r="DQ16" s="30">
        <f>TemplateData__3[[#This Row],[ CR (HCR)]]-TemplateData__3[[#This Row],[MISS]]</f>
        <v>-0.27179487179487183</v>
      </c>
      <c r="DR16">
        <f>TemplateData__3[[#This Row],[ CR (MCR)]]-TemplateData__3[[#This Row],[MISS]]</f>
        <v>-0.30512820512820515</v>
      </c>
    </row>
    <row r="17" spans="1:122" x14ac:dyDescent="0.2">
      <c r="A17">
        <v>116</v>
      </c>
      <c r="B17">
        <v>0.46835443037974683</v>
      </c>
      <c r="C17">
        <v>0.53164556962025311</v>
      </c>
      <c r="D17">
        <v>6.3291139240506333E-2</v>
      </c>
      <c r="E17">
        <v>0.93670886075949367</v>
      </c>
      <c r="F17">
        <v>0.3</v>
      </c>
      <c r="G17">
        <v>0.7</v>
      </c>
      <c r="H17">
        <v>0.27500000000000002</v>
      </c>
      <c r="I17">
        <v>0.72499999999999998</v>
      </c>
      <c r="J17">
        <v>0.32500000000000001</v>
      </c>
      <c r="K17">
        <v>0.67500000000000004</v>
      </c>
      <c r="L17">
        <v>0.56097560975609762</v>
      </c>
      <c r="M17">
        <v>0.43902439024390244</v>
      </c>
      <c r="N17">
        <v>2.5000000000000001E-2</v>
      </c>
      <c r="O17">
        <v>0.97499999999999998</v>
      </c>
      <c r="P17">
        <v>0.36842105263157893</v>
      </c>
      <c r="Q17">
        <v>0.63157894736842102</v>
      </c>
      <c r="R17">
        <v>0.10256410256410256</v>
      </c>
      <c r="S17">
        <v>0.89743589743589747</v>
      </c>
      <c r="T17">
        <v>0.36585365853658536</v>
      </c>
      <c r="U17">
        <v>0.63414634146341464</v>
      </c>
      <c r="V17">
        <v>0.23076923076923078</v>
      </c>
      <c r="W17">
        <v>0.76923076923076927</v>
      </c>
      <c r="X17">
        <v>0.42857142857142855</v>
      </c>
      <c r="Y17">
        <v>0.5714285714285714</v>
      </c>
      <c r="Z17">
        <v>0.21052631578947367</v>
      </c>
      <c r="AA17">
        <v>0.78947368421052633</v>
      </c>
      <c r="AB17">
        <v>0.3</v>
      </c>
      <c r="AC17">
        <v>0.7</v>
      </c>
      <c r="AD17">
        <v>0.25</v>
      </c>
      <c r="AE17">
        <v>0.75</v>
      </c>
      <c r="AF17">
        <v>0.42105263157894735</v>
      </c>
      <c r="AG17">
        <v>0.57894736842105265</v>
      </c>
      <c r="AH17">
        <v>0.35897435897435898</v>
      </c>
      <c r="AI17">
        <v>0.64102564102564108</v>
      </c>
      <c r="AJ17">
        <v>0.51219512195121952</v>
      </c>
      <c r="AK17">
        <v>0.48780487804878048</v>
      </c>
      <c r="AL17">
        <v>0.24390243902439024</v>
      </c>
      <c r="AM17">
        <v>0.75609756097560976</v>
      </c>
      <c r="AN17">
        <v>0.33333333333333331</v>
      </c>
      <c r="AO17">
        <v>0.66666666666666663</v>
      </c>
      <c r="AP17">
        <v>0.3888888888888889</v>
      </c>
      <c r="AQ17">
        <v>0.61111111111111116</v>
      </c>
      <c r="AR17">
        <v>0.21052631578947367</v>
      </c>
      <c r="AS17">
        <v>0.78947368421052633</v>
      </c>
      <c r="AT17">
        <v>0.27272727272727271</v>
      </c>
      <c r="AU17">
        <v>0.72727272727272729</v>
      </c>
      <c r="AV17">
        <v>0.54166666666666663</v>
      </c>
      <c r="AW17">
        <v>0.45833333333333331</v>
      </c>
      <c r="AX17">
        <v>0.58823529411764708</v>
      </c>
      <c r="AY17">
        <v>0.41176470588235292</v>
      </c>
      <c r="AZ17">
        <v>0.21428571428571427</v>
      </c>
      <c r="BA17">
        <v>0.7857142857142857</v>
      </c>
      <c r="BB17">
        <v>0.45833333333333331</v>
      </c>
      <c r="BC17">
        <v>0.54166666666666663</v>
      </c>
      <c r="BD17">
        <v>0.5</v>
      </c>
      <c r="BE17">
        <v>0.5</v>
      </c>
      <c r="BF17">
        <v>0.13333333333333333</v>
      </c>
      <c r="BG17">
        <v>0.8666666666666667</v>
      </c>
      <c r="BH17">
        <v>0.6</v>
      </c>
      <c r="BI17">
        <v>0.4</v>
      </c>
      <c r="BJ17">
        <v>0.125</v>
      </c>
      <c r="BK17">
        <v>0.875</v>
      </c>
      <c r="BL17">
        <v>0.42857142857142855</v>
      </c>
      <c r="BM17">
        <v>0.5714285714285714</v>
      </c>
      <c r="BN17">
        <v>0.14285714285714285</v>
      </c>
      <c r="BO17">
        <v>0.8571428571428571</v>
      </c>
      <c r="BP17">
        <v>0.17647058823529413</v>
      </c>
      <c r="BQ17">
        <v>0.82352941176470584</v>
      </c>
      <c r="BR17">
        <v>0.29166666666666669</v>
      </c>
      <c r="BS17">
        <v>0.70833333333333337</v>
      </c>
      <c r="BT17">
        <v>0.27272727272727271</v>
      </c>
      <c r="BU17">
        <v>0.72727272727272729</v>
      </c>
      <c r="BV17">
        <v>0.27272727272727271</v>
      </c>
      <c r="BW17">
        <v>0.72727272727272729</v>
      </c>
      <c r="BX17">
        <v>0</v>
      </c>
      <c r="BY17">
        <v>1</v>
      </c>
      <c r="BZ17">
        <v>0.30769230769230771</v>
      </c>
      <c r="CA17">
        <v>0.69230769230769229</v>
      </c>
      <c r="CB17">
        <v>0.26923076923076922</v>
      </c>
      <c r="CC17">
        <v>0.73076923076923073</v>
      </c>
      <c r="CD17">
        <v>0.2857142857142857</v>
      </c>
      <c r="CE17">
        <v>0.7142857142857143</v>
      </c>
      <c r="CF17">
        <v>0.34615384615384615</v>
      </c>
      <c r="CG17">
        <v>0.65384615384615385</v>
      </c>
      <c r="CH17">
        <v>0.46666666666666667</v>
      </c>
      <c r="CI17">
        <v>0.53333333333333333</v>
      </c>
      <c r="CJ17">
        <v>0.18181818181818182</v>
      </c>
      <c r="CK17">
        <v>0.81818181818181823</v>
      </c>
      <c r="CL17">
        <v>0.2857142857142857</v>
      </c>
      <c r="CM17">
        <v>0.7142857142857143</v>
      </c>
      <c r="CN17">
        <v>0.25</v>
      </c>
      <c r="CO17">
        <v>0.75</v>
      </c>
      <c r="CP17">
        <v>0.33333333333333331</v>
      </c>
      <c r="CQ17">
        <v>0.66666666666666663</v>
      </c>
      <c r="CR17">
        <v>0.25</v>
      </c>
      <c r="CS17">
        <v>0.75</v>
      </c>
      <c r="CT17">
        <v>0.54838709677419351</v>
      </c>
      <c r="CU17">
        <v>0.45161290322580644</v>
      </c>
      <c r="CV17">
        <v>0.85</v>
      </c>
      <c r="CW17">
        <v>0.15</v>
      </c>
      <c r="CX17">
        <v>0.3</v>
      </c>
      <c r="CY17">
        <v>0.7</v>
      </c>
      <c r="CZ17">
        <v>0.66666666666666663</v>
      </c>
      <c r="DA17">
        <v>0.33333333333333331</v>
      </c>
      <c r="DB17">
        <v>0.5625</v>
      </c>
      <c r="DC17">
        <v>0.4375</v>
      </c>
      <c r="DD17">
        <v>0.6428571428571429</v>
      </c>
      <c r="DE17">
        <v>0.35714285714285715</v>
      </c>
      <c r="DF17">
        <v>0.21739130434782608</v>
      </c>
      <c r="DG17">
        <v>0.78260869565217395</v>
      </c>
      <c r="DH17">
        <v>0.28000000000000003</v>
      </c>
      <c r="DI17">
        <v>0.72</v>
      </c>
      <c r="DJ17">
        <f>TemplateData__3[[#This Row],[FA]]*2</f>
        <v>0.12658227848101267</v>
      </c>
      <c r="DK17">
        <f>_xlfn.NORM.S.INV(IF(TemplateData__3[[#This Row],[ Hit (CRH) ]]=1,0.99,TemplateData__3[[#This Row],[ Hit (CRH) ]]))-_xlfn.NORM.S.INV(IF(TemplateData__3[[#This Row],[FA * 2]]=0,0.01,TemplateData__3[[#This Row],[FA * 2]]))</f>
        <v>1.2642840429093261</v>
      </c>
      <c r="DL17">
        <f>_xlfn.NORM.S.INV(IF(TemplateData__3[[#This Row],[ Hit (FAH) ]]=1,0.99,TemplateData__3[[#This Row],[ Hit (FAH) ]]))-_xlfn.NORM.S.INV(IF(TemplateData__3[[#This Row],[FA * 2]]=0,0.01,TemplateData__3[[#This Row],[FA * 2]]))</f>
        <v>0.61829614745080219</v>
      </c>
      <c r="DM17">
        <f>_xlfn.NORM.S.INV(IF(TemplateData__3[[#This Row],[ Hit (HFA)]]=1,0.99,TemplateData__3[[#This Row],[ Hit (HFA)]]))-_xlfn.NORM.S.INV(IF(TemplateData__3[[#This Row],[FA * 2]]=0,0.01,TemplateData__3[[#This Row],[FA * 2]]))</f>
        <v>1.5088030169594129</v>
      </c>
      <c r="DN17">
        <f>_xlfn.NORM.S.INV(IF(TemplateData__3[[#This Row],[ Hit (HCR)]]=1,0.99,TemplateData__3[[#This Row],[ Hit (HCR)]]))-_xlfn.NORM.S.INV(IF(TemplateData__3[[#This Row],[FA * 2]]=0,0.01,TemplateData__3[[#This Row],[FA * 2]]))</f>
        <v>0.55985515288762677</v>
      </c>
      <c r="DO17">
        <f>TemplateData__3[[#This Row],[ CR (CRM)]]-TemplateData__3[[#This Row],[MISS]]</f>
        <v>0.31835443037974687</v>
      </c>
      <c r="DP17">
        <f>TemplateData__3[[#This Row],[ CR (CRH)]]-TemplateData__3[[#This Row],[MISS]]</f>
        <v>0.13502109704641352</v>
      </c>
      <c r="DQ17" s="30">
        <f>TemplateData__3[[#This Row],[ CR (HCR)]]-TemplateData__3[[#This Row],[MISS]]</f>
        <v>3.0854430379746889E-2</v>
      </c>
      <c r="DR17">
        <f>TemplateData__3[[#This Row],[ CR (MCR)]]-TemplateData__3[[#This Row],[MISS]]</f>
        <v>-0.31425426527242706</v>
      </c>
    </row>
    <row r="18" spans="1:122" x14ac:dyDescent="0.2">
      <c r="A18">
        <v>117</v>
      </c>
      <c r="B18">
        <v>0.6875</v>
      </c>
      <c r="C18">
        <v>0.3125</v>
      </c>
      <c r="D18">
        <v>0.1</v>
      </c>
      <c r="E18">
        <v>0.9</v>
      </c>
      <c r="F18">
        <v>0.21518987341772153</v>
      </c>
      <c r="G18">
        <v>0.78481012658227844</v>
      </c>
      <c r="H18">
        <v>0.15384615384615385</v>
      </c>
      <c r="I18">
        <v>0.84615384615384615</v>
      </c>
      <c r="J18">
        <v>0.27500000000000002</v>
      </c>
      <c r="K18">
        <v>0.72499999999999998</v>
      </c>
      <c r="L18">
        <v>0.78048780487804881</v>
      </c>
      <c r="M18">
        <v>0.21951219512195122</v>
      </c>
      <c r="N18">
        <v>7.4999999999999997E-2</v>
      </c>
      <c r="O18">
        <v>0.92500000000000004</v>
      </c>
      <c r="P18">
        <v>0.58974358974358976</v>
      </c>
      <c r="Q18">
        <v>0.41025641025641024</v>
      </c>
      <c r="R18">
        <v>0.125</v>
      </c>
      <c r="S18">
        <v>0.875</v>
      </c>
      <c r="T18">
        <v>0.17073170731707318</v>
      </c>
      <c r="U18">
        <v>0.82926829268292679</v>
      </c>
      <c r="V18">
        <v>0.26315789473684209</v>
      </c>
      <c r="W18">
        <v>0.73684210526315785</v>
      </c>
      <c r="X18">
        <v>0.23809523809523808</v>
      </c>
      <c r="Y18">
        <v>0.76190476190476186</v>
      </c>
      <c r="Z18">
        <v>0.31578947368421051</v>
      </c>
      <c r="AA18">
        <v>0.68421052631578949</v>
      </c>
      <c r="AB18">
        <v>0.1</v>
      </c>
      <c r="AC18">
        <v>0.9</v>
      </c>
      <c r="AD18">
        <v>0.21052631578947367</v>
      </c>
      <c r="AE18">
        <v>0.78947368421052633</v>
      </c>
      <c r="AF18">
        <v>0.68888888888888888</v>
      </c>
      <c r="AG18">
        <v>0.31111111111111112</v>
      </c>
      <c r="AH18">
        <v>0.15909090909090909</v>
      </c>
      <c r="AI18">
        <v>0.84090909090909094</v>
      </c>
      <c r="AJ18">
        <v>0.68571428571428572</v>
      </c>
      <c r="AK18">
        <v>0.31428571428571428</v>
      </c>
      <c r="AL18">
        <v>0.2857142857142857</v>
      </c>
      <c r="AM18">
        <v>0.7142857142857143</v>
      </c>
      <c r="AN18">
        <v>8.3333333333333329E-2</v>
      </c>
      <c r="AO18">
        <v>0.91666666666666663</v>
      </c>
      <c r="AP18">
        <v>0.25</v>
      </c>
      <c r="AQ18">
        <v>0.75</v>
      </c>
      <c r="AR18">
        <v>0.26666666666666666</v>
      </c>
      <c r="AS18">
        <v>0.73333333333333328</v>
      </c>
      <c r="AT18">
        <v>0.3</v>
      </c>
      <c r="AU18">
        <v>0.7</v>
      </c>
      <c r="AV18">
        <v>0.8</v>
      </c>
      <c r="AW18">
        <v>0.2</v>
      </c>
      <c r="AX18">
        <v>0.75</v>
      </c>
      <c r="AY18">
        <v>0.25</v>
      </c>
      <c r="AZ18">
        <v>0.55000000000000004</v>
      </c>
      <c r="BA18">
        <v>0.45</v>
      </c>
      <c r="BB18">
        <v>0.63157894736842102</v>
      </c>
      <c r="BC18">
        <v>0.36842105263157893</v>
      </c>
      <c r="BD18">
        <v>0.12</v>
      </c>
      <c r="BE18">
        <v>0.88</v>
      </c>
      <c r="BF18">
        <v>0.21052631578947367</v>
      </c>
      <c r="BG18">
        <v>0.78947368421052633</v>
      </c>
      <c r="BH18">
        <v>0.15384615384615385</v>
      </c>
      <c r="BI18">
        <v>0.84615384615384615</v>
      </c>
      <c r="BJ18">
        <v>0.42857142857142855</v>
      </c>
      <c r="BK18">
        <v>0.5714285714285714</v>
      </c>
      <c r="BL18">
        <v>8.3333333333333329E-2</v>
      </c>
      <c r="BM18">
        <v>0.91666666666666663</v>
      </c>
      <c r="BN18">
        <v>8.3333333333333329E-2</v>
      </c>
      <c r="BO18">
        <v>0.91666666666666663</v>
      </c>
      <c r="BP18">
        <v>0.25</v>
      </c>
      <c r="BQ18">
        <v>0.75</v>
      </c>
      <c r="BR18">
        <v>0.31578947368421051</v>
      </c>
      <c r="BS18">
        <v>0.68421052631578949</v>
      </c>
      <c r="BT18">
        <v>0.375</v>
      </c>
      <c r="BU18">
        <v>0.625</v>
      </c>
      <c r="BV18">
        <v>0.25</v>
      </c>
      <c r="BW18">
        <v>0.75</v>
      </c>
      <c r="BX18">
        <v>0.125</v>
      </c>
      <c r="BY18">
        <v>0.875</v>
      </c>
      <c r="BZ18">
        <v>0.42857142857142855</v>
      </c>
      <c r="CA18">
        <v>0.5714285714285714</v>
      </c>
      <c r="CB18">
        <v>0.08</v>
      </c>
      <c r="CC18">
        <v>0.92</v>
      </c>
      <c r="CD18">
        <v>0.32142857142857145</v>
      </c>
      <c r="CE18">
        <v>0.6785714285714286</v>
      </c>
      <c r="CF18">
        <v>0.23076923076923078</v>
      </c>
      <c r="CG18">
        <v>0.76923076923076927</v>
      </c>
      <c r="CH18">
        <v>0.2</v>
      </c>
      <c r="CI18">
        <v>0.8</v>
      </c>
      <c r="CJ18">
        <v>0.27272727272727271</v>
      </c>
      <c r="CK18">
        <v>0.72727272727272729</v>
      </c>
      <c r="CL18">
        <v>7.1428571428571425E-2</v>
      </c>
      <c r="CM18">
        <v>0.9285714285714286</v>
      </c>
      <c r="CN18">
        <v>9.0909090909090912E-2</v>
      </c>
      <c r="CO18">
        <v>0.90909090909090906</v>
      </c>
      <c r="CP18">
        <v>0.25</v>
      </c>
      <c r="CQ18">
        <v>0.75</v>
      </c>
      <c r="CR18">
        <v>0.375</v>
      </c>
      <c r="CS18">
        <v>0.625</v>
      </c>
      <c r="CT18">
        <v>0.36</v>
      </c>
      <c r="CU18">
        <v>0.64</v>
      </c>
      <c r="CV18">
        <v>0.81818181818181823</v>
      </c>
      <c r="CW18">
        <v>0.18181818181818182</v>
      </c>
      <c r="CX18">
        <v>0.2</v>
      </c>
      <c r="CY18">
        <v>0.8</v>
      </c>
      <c r="CZ18">
        <v>0.66666666666666663</v>
      </c>
      <c r="DA18">
        <v>0.33333333333333331</v>
      </c>
      <c r="DB18">
        <v>0.19354838709677419</v>
      </c>
      <c r="DC18">
        <v>0.80645161290322576</v>
      </c>
      <c r="DD18">
        <v>0.75</v>
      </c>
      <c r="DE18">
        <v>0.25</v>
      </c>
      <c r="DF18">
        <v>0.14285714285714285</v>
      </c>
      <c r="DG18">
        <v>0.8571428571428571</v>
      </c>
      <c r="DH18">
        <v>0.67567567567567566</v>
      </c>
      <c r="DI18">
        <v>0.32432432432432434</v>
      </c>
      <c r="DJ18">
        <f>TemplateData__3[[#This Row],[FA]]*2</f>
        <v>0.2</v>
      </c>
      <c r="DK18">
        <f>_xlfn.NORM.S.INV(IF(TemplateData__3[[#This Row],[ Hit (CRH) ]]=1,0.99,TemplateData__3[[#This Row],[ Hit (CRH) ]]))-_xlfn.NORM.S.INV(IF(TemplateData__3[[#This Row],[FA * 2]]=0,0.01,TemplateData__3[[#This Row],[FA * 2]]))</f>
        <v>0.48316244032172068</v>
      </c>
      <c r="DL18">
        <f>_xlfn.NORM.S.INV(IF(TemplateData__3[[#This Row],[ Hit (FAH) ]]=1,0.99,TemplateData__3[[#This Row],[ Hit (FAH) ]]))-_xlfn.NORM.S.INV(IF(TemplateData__3[[#This Row],[FA * 2]]=0,0.01,TemplateData__3[[#This Row],[FA * 2]]))</f>
        <v>0</v>
      </c>
      <c r="DM18">
        <f>_xlfn.NORM.S.INV(IF(TemplateData__3[[#This Row],[ Hit (HFA)]]=1,0.99,TemplateData__3[[#This Row],[ Hit (HFA)]]))-_xlfn.NORM.S.INV(IF(TemplateData__3[[#This Row],[FA * 2]]=0,0.01,TemplateData__3[[#This Row],[FA * 2]]))</f>
        <v>1.5161109837689963</v>
      </c>
      <c r="DN18">
        <f>_xlfn.NORM.S.INV(IF(TemplateData__3[[#This Row],[ Hit (HCR)]]=1,0.99,TemplateData__3[[#This Row],[ Hit (HCR)]]))-_xlfn.NORM.S.INV(IF(TemplateData__3[[#This Row],[FA * 2]]=0,0.01,TemplateData__3[[#This Row],[FA * 2]]))</f>
        <v>1.297261547310794</v>
      </c>
      <c r="DO18">
        <f>TemplateData__3[[#This Row],[ CR (CRM)]]-TemplateData__3[[#This Row],[MISS]]</f>
        <v>0.50568181818181823</v>
      </c>
      <c r="DP18">
        <f>TemplateData__3[[#This Row],[ CR (CRH)]]-TemplateData__3[[#This Row],[MISS]]</f>
        <v>0.35416666666666663</v>
      </c>
      <c r="DQ18" s="30">
        <f>TemplateData__3[[#This Row],[ CR (HCR)]]-TemplateData__3[[#This Row],[MISS]]</f>
        <v>-0.11895161290322581</v>
      </c>
      <c r="DR18">
        <f>TemplateData__3[[#This Row],[ CR (MCR)]]-TemplateData__3[[#This Row],[MISS]]</f>
        <v>-0.16964285714285715</v>
      </c>
    </row>
    <row r="19" spans="1:122" x14ac:dyDescent="0.2">
      <c r="A19">
        <v>118</v>
      </c>
      <c r="B19">
        <v>0.71250000000000002</v>
      </c>
      <c r="C19">
        <v>0.28749999999999998</v>
      </c>
      <c r="D19">
        <v>2.5000000000000001E-2</v>
      </c>
      <c r="E19">
        <v>0.97499999999999998</v>
      </c>
      <c r="F19">
        <v>0.1125</v>
      </c>
      <c r="G19">
        <v>0.88749999999999996</v>
      </c>
      <c r="H19">
        <v>7.4999999999999997E-2</v>
      </c>
      <c r="I19">
        <v>0.92500000000000004</v>
      </c>
      <c r="J19">
        <v>0.15</v>
      </c>
      <c r="K19">
        <v>0.85</v>
      </c>
      <c r="L19">
        <v>0.73170731707317072</v>
      </c>
      <c r="M19">
        <v>0.26829268292682928</v>
      </c>
      <c r="N19">
        <v>2.5000000000000001E-2</v>
      </c>
      <c r="O19">
        <v>0.97499999999999998</v>
      </c>
      <c r="P19">
        <v>0.69230769230769229</v>
      </c>
      <c r="Q19">
        <v>0.30769230769230771</v>
      </c>
      <c r="R19">
        <v>2.5000000000000001E-2</v>
      </c>
      <c r="S19">
        <v>0.97499999999999998</v>
      </c>
      <c r="T19">
        <v>9.7560975609756101E-2</v>
      </c>
      <c r="U19">
        <v>0.90243902439024393</v>
      </c>
      <c r="V19">
        <v>0.12820512820512819</v>
      </c>
      <c r="W19">
        <v>0.87179487179487181</v>
      </c>
      <c r="X19">
        <v>9.5238095238095233E-2</v>
      </c>
      <c r="Y19">
        <v>0.90476190476190477</v>
      </c>
      <c r="Z19">
        <v>0.21052631578947367</v>
      </c>
      <c r="AA19">
        <v>0.78947368421052633</v>
      </c>
      <c r="AB19">
        <v>0.1</v>
      </c>
      <c r="AC19">
        <v>0.9</v>
      </c>
      <c r="AD19">
        <v>0.05</v>
      </c>
      <c r="AE19">
        <v>0.95</v>
      </c>
      <c r="AF19">
        <v>0.73076923076923073</v>
      </c>
      <c r="AG19">
        <v>0.26923076923076922</v>
      </c>
      <c r="AH19">
        <v>0.15384615384615385</v>
      </c>
      <c r="AI19">
        <v>0.84615384615384615</v>
      </c>
      <c r="AJ19">
        <v>0.6785714285714286</v>
      </c>
      <c r="AK19">
        <v>0.32142857142857145</v>
      </c>
      <c r="AL19">
        <v>3.5714285714285712E-2</v>
      </c>
      <c r="AM19">
        <v>0.9642857142857143</v>
      </c>
      <c r="AN19">
        <v>7.407407407407407E-2</v>
      </c>
      <c r="AO19">
        <v>0.92592592592592593</v>
      </c>
      <c r="AP19">
        <v>0.24</v>
      </c>
      <c r="AQ19">
        <v>0.76</v>
      </c>
      <c r="AR19">
        <v>7.6923076923076927E-2</v>
      </c>
      <c r="AS19">
        <v>0.92307692307692313</v>
      </c>
      <c r="AT19">
        <v>0</v>
      </c>
      <c r="AU19">
        <v>1</v>
      </c>
      <c r="AV19">
        <v>0.7407407407407407</v>
      </c>
      <c r="AW19">
        <v>0.25925925925925924</v>
      </c>
      <c r="AX19">
        <v>0.7142857142857143</v>
      </c>
      <c r="AY19">
        <v>0.2857142857142857</v>
      </c>
      <c r="AZ19">
        <v>0.72</v>
      </c>
      <c r="BA19">
        <v>0.28000000000000003</v>
      </c>
      <c r="BB19">
        <v>0.6428571428571429</v>
      </c>
      <c r="BC19">
        <v>0.35714285714285715</v>
      </c>
      <c r="BD19">
        <v>0.14814814814814814</v>
      </c>
      <c r="BE19">
        <v>0.85185185185185186</v>
      </c>
      <c r="BF19">
        <v>0.16</v>
      </c>
      <c r="BG19">
        <v>0.84</v>
      </c>
      <c r="BH19">
        <v>0.16666666666666666</v>
      </c>
      <c r="BI19">
        <v>0.83333333333333337</v>
      </c>
      <c r="BJ19">
        <v>0.30769230769230771</v>
      </c>
      <c r="BK19">
        <v>0.69230769230769229</v>
      </c>
      <c r="BL19">
        <v>0.13333333333333333</v>
      </c>
      <c r="BM19">
        <v>0.8666666666666667</v>
      </c>
      <c r="BN19">
        <v>0</v>
      </c>
      <c r="BO19">
        <v>1</v>
      </c>
      <c r="BP19">
        <v>0</v>
      </c>
      <c r="BQ19">
        <v>1</v>
      </c>
      <c r="BR19">
        <v>7.1428571428571425E-2</v>
      </c>
      <c r="BS19">
        <v>0.9285714285714286</v>
      </c>
      <c r="BT19">
        <v>0</v>
      </c>
      <c r="BU19">
        <v>1</v>
      </c>
      <c r="BV19">
        <v>0</v>
      </c>
      <c r="BW19">
        <v>1</v>
      </c>
      <c r="BX19">
        <v>0</v>
      </c>
      <c r="BY19">
        <v>1</v>
      </c>
      <c r="BZ19">
        <v>0.125</v>
      </c>
      <c r="CA19">
        <v>0.875</v>
      </c>
      <c r="CB19">
        <v>0.11538461538461539</v>
      </c>
      <c r="CC19">
        <v>0.88461538461538458</v>
      </c>
      <c r="CD19">
        <v>7.1428571428571425E-2</v>
      </c>
      <c r="CE19">
        <v>0.9285714285714286</v>
      </c>
      <c r="CF19">
        <v>0.15384615384615385</v>
      </c>
      <c r="CG19">
        <v>0.84615384615384615</v>
      </c>
      <c r="CH19">
        <v>0.13333333333333333</v>
      </c>
      <c r="CI19">
        <v>0.8666666666666667</v>
      </c>
      <c r="CJ19">
        <v>0.18181818181818182</v>
      </c>
      <c r="CK19">
        <v>0.81818181818181823</v>
      </c>
      <c r="CL19">
        <v>0.14285714285714285</v>
      </c>
      <c r="CM19">
        <v>0.8571428571428571</v>
      </c>
      <c r="CN19">
        <v>8.3333333333333329E-2</v>
      </c>
      <c r="CO19">
        <v>0.91666666666666663</v>
      </c>
      <c r="CP19">
        <v>0</v>
      </c>
      <c r="CQ19">
        <v>1</v>
      </c>
      <c r="CR19">
        <v>0.125</v>
      </c>
      <c r="CS19">
        <v>0.875</v>
      </c>
      <c r="CT19">
        <v>0.33333333333333331</v>
      </c>
      <c r="CU19">
        <v>0.66666666666666663</v>
      </c>
      <c r="CV19">
        <v>1</v>
      </c>
      <c r="CW19">
        <v>0</v>
      </c>
      <c r="CX19">
        <v>0</v>
      </c>
      <c r="CY19">
        <v>1</v>
      </c>
      <c r="CZ19">
        <v>0.94736842105263153</v>
      </c>
      <c r="DA19">
        <v>5.2631578947368418E-2</v>
      </c>
      <c r="DB19">
        <v>0.15789473684210525</v>
      </c>
      <c r="DC19">
        <v>0.84210526315789469</v>
      </c>
      <c r="DD19">
        <v>0.75</v>
      </c>
      <c r="DE19">
        <v>0.25</v>
      </c>
      <c r="DF19">
        <v>0.14285714285714285</v>
      </c>
      <c r="DG19">
        <v>0.8571428571428571</v>
      </c>
      <c r="DH19">
        <v>0.72727272727272729</v>
      </c>
      <c r="DI19">
        <v>0.27272727272727271</v>
      </c>
      <c r="DJ19">
        <f>TemplateData__3[[#This Row],[FA]]*2</f>
        <v>0.05</v>
      </c>
      <c r="DK19">
        <f>_xlfn.NORM.S.INV(IF(TemplateData__3[[#This Row],[ Hit (CRH) ]]=1,0.99,TemplateData__3[[#This Row],[ Hit (CRH) ]]))-_xlfn.NORM.S.INV(IF(TemplateData__3[[#This Row],[FA * 2]]=0,0.01,TemplateData__3[[#This Row],[FA * 2]]))</f>
        <v>1.214126327656015</v>
      </c>
      <c r="DL19">
        <f>_xlfn.NORM.S.INV(IF(TemplateData__3[[#This Row],[ Hit (FAH) ]]=0,0.01,TemplateData__3[[#This Row],[ Hit (FAH) ]]))-_xlfn.NORM.S.INV(IF(TemplateData__3[[#This Row],[FA * 2]]=0,0.01,TemplateData__3[[#This Row],[FA * 2]]))</f>
        <v>-0.68149424708936812</v>
      </c>
      <c r="DM19">
        <f>_xlfn.NORM.S.INV(IF(TemplateData__3[[#This Row],[ Hit (HFA)]]=1,0.99,TemplateData__3[[#This Row],[ Hit (HFA)]]))-_xlfn.NORM.S.INV(IF(TemplateData__3[[#This Row],[FA * 2]]=0,0.01,TemplateData__3[[#This Row],[FA * 2]]))</f>
        <v>2.3193433771475545</v>
      </c>
      <c r="DN19">
        <f>_xlfn.NORM.S.INV(IF(TemplateData__3[[#This Row],[ Hit (HCR)]]=1,0.99,TemplateData__3[[#This Row],[ Hit (HCR)]]))-_xlfn.NORM.S.INV(IF(TemplateData__3[[#This Row],[FA * 2]]=0,0.01,TemplateData__3[[#This Row],[FA * 2]]))</f>
        <v>2.2494389735347098</v>
      </c>
      <c r="DO19">
        <f>TemplateData__3[[#This Row],[ CR (CRM)]]-TemplateData__3[[#This Row],[MISS]]</f>
        <v>0.71250000000000002</v>
      </c>
      <c r="DP19">
        <f>TemplateData__3[[#This Row],[ CR (CRH)]]-TemplateData__3[[#This Row],[MISS]]</f>
        <v>0.65986842105263155</v>
      </c>
      <c r="DQ19">
        <f>TemplateData__3[[#This Row],[ CR (HCR)]]-TemplateData__3[[#This Row],[MISS]]</f>
        <v>-0.12960526315789472</v>
      </c>
      <c r="DR19">
        <f>TemplateData__3[[#This Row],[ CR (MCR)]]-TemplateData__3[[#This Row],[MISS]]</f>
        <v>-0.14464285714285713</v>
      </c>
    </row>
    <row r="20" spans="1:122" x14ac:dyDescent="0.2">
      <c r="A20">
        <v>119</v>
      </c>
      <c r="B20">
        <v>0.57499999999999996</v>
      </c>
      <c r="C20">
        <v>0.42499999999999999</v>
      </c>
      <c r="D20">
        <v>1.2500000000000001E-2</v>
      </c>
      <c r="E20">
        <v>0.98750000000000004</v>
      </c>
      <c r="F20">
        <v>0.12820512820512819</v>
      </c>
      <c r="G20">
        <v>0.87179487179487181</v>
      </c>
      <c r="H20">
        <v>7.4999999999999997E-2</v>
      </c>
      <c r="I20">
        <v>0.92500000000000004</v>
      </c>
      <c r="J20">
        <v>0.18421052631578946</v>
      </c>
      <c r="K20">
        <v>0.81578947368421051</v>
      </c>
      <c r="L20">
        <v>0.68292682926829273</v>
      </c>
      <c r="M20">
        <v>0.31707317073170732</v>
      </c>
      <c r="N20">
        <v>2.5000000000000001E-2</v>
      </c>
      <c r="O20">
        <v>0.97499999999999998</v>
      </c>
      <c r="P20">
        <v>0.46153846153846156</v>
      </c>
      <c r="Q20">
        <v>0.53846153846153844</v>
      </c>
      <c r="R20">
        <v>0</v>
      </c>
      <c r="S20">
        <v>1</v>
      </c>
      <c r="T20">
        <v>0.15</v>
      </c>
      <c r="U20">
        <v>0.85</v>
      </c>
      <c r="V20">
        <v>0.10526315789473684</v>
      </c>
      <c r="W20">
        <v>0.89473684210526316</v>
      </c>
      <c r="X20">
        <v>0.25</v>
      </c>
      <c r="Y20">
        <v>0.75</v>
      </c>
      <c r="Z20">
        <v>0.1111111111111111</v>
      </c>
      <c r="AA20">
        <v>0.88888888888888884</v>
      </c>
      <c r="AB20">
        <v>0.05</v>
      </c>
      <c r="AC20">
        <v>0.95</v>
      </c>
      <c r="AD20">
        <v>0.1</v>
      </c>
      <c r="AE20">
        <v>0.9</v>
      </c>
      <c r="AF20">
        <v>0.55555555555555558</v>
      </c>
      <c r="AG20">
        <v>0.44444444444444442</v>
      </c>
      <c r="AH20">
        <v>0.15555555555555556</v>
      </c>
      <c r="AI20">
        <v>0.84444444444444444</v>
      </c>
      <c r="AJ20">
        <v>0.6</v>
      </c>
      <c r="AK20">
        <v>0.4</v>
      </c>
      <c r="AL20">
        <v>9.0909090909090912E-2</v>
      </c>
      <c r="AM20">
        <v>0.90909090909090906</v>
      </c>
      <c r="AN20">
        <v>9.5238095238095233E-2</v>
      </c>
      <c r="AO20">
        <v>0.90476190476190477</v>
      </c>
      <c r="AP20">
        <v>0.20833333333333334</v>
      </c>
      <c r="AQ20">
        <v>0.79166666666666663</v>
      </c>
      <c r="AR20">
        <v>5.2631578947368418E-2</v>
      </c>
      <c r="AS20">
        <v>0.94736842105263153</v>
      </c>
      <c r="AT20">
        <v>0.14285714285714285</v>
      </c>
      <c r="AU20">
        <v>0.8571428571428571</v>
      </c>
      <c r="AV20">
        <v>0.59090909090909094</v>
      </c>
      <c r="AW20">
        <v>0.40909090909090912</v>
      </c>
      <c r="AX20">
        <v>0.78947368421052633</v>
      </c>
      <c r="AY20">
        <v>0.21052631578947367</v>
      </c>
      <c r="AZ20">
        <v>0.52173913043478259</v>
      </c>
      <c r="BA20">
        <v>0.47826086956521741</v>
      </c>
      <c r="BB20">
        <v>0.375</v>
      </c>
      <c r="BC20">
        <v>0.625</v>
      </c>
      <c r="BD20">
        <v>0.13636363636363635</v>
      </c>
      <c r="BE20">
        <v>0.86363636363636365</v>
      </c>
      <c r="BF20">
        <v>0.17391304347826086</v>
      </c>
      <c r="BG20">
        <v>0.82608695652173914</v>
      </c>
      <c r="BH20">
        <v>0.27272727272727271</v>
      </c>
      <c r="BI20">
        <v>0.72727272727272729</v>
      </c>
      <c r="BJ20">
        <v>0.15384615384615385</v>
      </c>
      <c r="BK20">
        <v>0.84615384615384615</v>
      </c>
      <c r="BL20">
        <v>0</v>
      </c>
      <c r="BM20">
        <v>1</v>
      </c>
      <c r="BN20">
        <v>0.2</v>
      </c>
      <c r="BO20">
        <v>0.8</v>
      </c>
      <c r="BP20">
        <v>0.16666666666666666</v>
      </c>
      <c r="BQ20">
        <v>0.83333333333333337</v>
      </c>
      <c r="BR20">
        <v>0</v>
      </c>
      <c r="BS20">
        <v>1</v>
      </c>
      <c r="BT20">
        <v>0.22222222222222221</v>
      </c>
      <c r="BU20">
        <v>0.77777777777777779</v>
      </c>
      <c r="BV20">
        <v>0</v>
      </c>
      <c r="BW20">
        <v>1</v>
      </c>
      <c r="BX20">
        <v>0.1111111111111111</v>
      </c>
      <c r="BY20">
        <v>0.88888888888888884</v>
      </c>
      <c r="BZ20">
        <v>0</v>
      </c>
      <c r="CA20">
        <v>1</v>
      </c>
      <c r="CB20">
        <v>0.11538461538461539</v>
      </c>
      <c r="CC20">
        <v>0.88461538461538458</v>
      </c>
      <c r="CD20">
        <v>7.1428571428571425E-2</v>
      </c>
      <c r="CE20">
        <v>0.9285714285714286</v>
      </c>
      <c r="CF20">
        <v>0.20833333333333334</v>
      </c>
      <c r="CG20">
        <v>0.79166666666666663</v>
      </c>
      <c r="CH20">
        <v>0.21428571428571427</v>
      </c>
      <c r="CI20">
        <v>0.7857142857142857</v>
      </c>
      <c r="CJ20">
        <v>0.2</v>
      </c>
      <c r="CK20">
        <v>0.8</v>
      </c>
      <c r="CL20">
        <v>7.1428571428571425E-2</v>
      </c>
      <c r="CM20">
        <v>0.9285714285714286</v>
      </c>
      <c r="CN20">
        <v>0.16666666666666666</v>
      </c>
      <c r="CO20">
        <v>0.83333333333333337</v>
      </c>
      <c r="CP20">
        <v>0.16666666666666666</v>
      </c>
      <c r="CQ20">
        <v>0.83333333333333337</v>
      </c>
      <c r="CR20">
        <v>0</v>
      </c>
      <c r="CS20">
        <v>1</v>
      </c>
      <c r="CT20">
        <v>0.46666666666666667</v>
      </c>
      <c r="CU20">
        <v>0.53333333333333333</v>
      </c>
      <c r="CV20">
        <v>1</v>
      </c>
      <c r="CW20">
        <v>0</v>
      </c>
      <c r="CX20">
        <v>0</v>
      </c>
      <c r="CY20">
        <v>1</v>
      </c>
      <c r="CZ20">
        <v>0.76190476190476186</v>
      </c>
      <c r="DA20">
        <v>0.23809523809523808</v>
      </c>
      <c r="DB20">
        <v>0.16</v>
      </c>
      <c r="DC20">
        <v>0.84</v>
      </c>
      <c r="DD20">
        <v>0.5714285714285714</v>
      </c>
      <c r="DE20">
        <v>0.42857142857142855</v>
      </c>
      <c r="DF20">
        <v>0.15</v>
      </c>
      <c r="DG20">
        <v>0.85</v>
      </c>
      <c r="DH20">
        <v>0.55263157894736847</v>
      </c>
      <c r="DI20">
        <v>0.44736842105263158</v>
      </c>
      <c r="DJ20">
        <f>TemplateData__3[[#This Row],[FA]]*2</f>
        <v>2.5000000000000001E-2</v>
      </c>
      <c r="DK20">
        <f>_xlfn.NORM.S.INV(IF(TemplateData__3[[#This Row],[ Hit (CRH) ]]=1,0.99,TemplateData__3[[#This Row],[ Hit (CRH) ]]))-_xlfn.NORM.S.INV(IF(TemplateData__3[[#This Row],[FA * 2]]=0,0.01,TemplateData__3[[#This Row],[FA * 2]]))</f>
        <v>1.8763122506329248</v>
      </c>
      <c r="DL20">
        <f>_xlfn.NORM.S.INV(IF(TemplateData__3[[#This Row],[ Hit (FAH) ]]=0,0.01,TemplateData__3[[#This Row],[ Hit (FAH) ]]))-_xlfn.NORM.S.INV(IF(TemplateData__3[[#This Row],[FA * 2]]=0,0.01,TemplateData__3[[#This Row],[FA * 2]]))</f>
        <v>-0.36638388950078693</v>
      </c>
      <c r="DM20">
        <f>_xlfn.NORM.S.INV(IF(TemplateData__3[[#This Row],[ Hit (HFA)]]=1,0.99,TemplateData__3[[#This Row],[ Hit (HFA)]]))-_xlfn.NORM.S.INV(IF(TemplateData__3[[#This Row],[FA * 2]]=0,0.01,TemplateData__3[[#This Row],[FA * 2]]))</f>
        <v>2.1399763543327586</v>
      </c>
      <c r="DN20">
        <f>_xlfn.NORM.S.INV(IF(TemplateData__3[[#This Row],[ Hit (HCR)]]=1,0.99,TemplateData__3[[#This Row],[ Hit (HCR)]]))-_xlfn.NORM.S.INV(IF(TemplateData__3[[#This Row],[FA * 2]]=0,0.01,TemplateData__3[[#This Row],[FA * 2]]))</f>
        <v>2.0922768368162252</v>
      </c>
      <c r="DO20">
        <f>TemplateData__3[[#This Row],[ CR (CRM)]]-TemplateData__3[[#This Row],[MISS]]</f>
        <v>0.57499999999999996</v>
      </c>
      <c r="DP20">
        <f>TemplateData__3[[#This Row],[ CR (CRH)]]-TemplateData__3[[#This Row],[MISS]]</f>
        <v>0.33690476190476187</v>
      </c>
      <c r="DQ20">
        <f>TemplateData__3[[#This Row],[ CR (HCR)]]-TemplateData__3[[#This Row],[MISS]]</f>
        <v>-0.26500000000000001</v>
      </c>
      <c r="DR20">
        <f>TemplateData__3[[#This Row],[ CR (MCR)]]-TemplateData__3[[#This Row],[MISS]]</f>
        <v>-0.27500000000000002</v>
      </c>
    </row>
    <row r="21" spans="1:122" x14ac:dyDescent="0.2">
      <c r="A21">
        <v>120</v>
      </c>
      <c r="B21">
        <v>0.4358974358974359</v>
      </c>
      <c r="C21">
        <v>0.5641025641025641</v>
      </c>
      <c r="D21">
        <v>1.3513513513513514E-2</v>
      </c>
      <c r="E21">
        <v>0.98648648648648651</v>
      </c>
      <c r="F21">
        <v>6.4935064935064929E-2</v>
      </c>
      <c r="G21">
        <v>0.93506493506493504</v>
      </c>
      <c r="H21">
        <v>2.564102564102564E-2</v>
      </c>
      <c r="I21">
        <v>0.97435897435897434</v>
      </c>
      <c r="J21">
        <v>0.10526315789473684</v>
      </c>
      <c r="K21">
        <v>0.89473684210526316</v>
      </c>
      <c r="L21">
        <v>0.48717948717948717</v>
      </c>
      <c r="M21">
        <v>0.51282051282051277</v>
      </c>
      <c r="N21">
        <v>2.564102564102564E-2</v>
      </c>
      <c r="O21">
        <v>0.97435897435897434</v>
      </c>
      <c r="P21">
        <v>0.38461538461538464</v>
      </c>
      <c r="Q21">
        <v>0.61538461538461542</v>
      </c>
      <c r="R21">
        <v>0</v>
      </c>
      <c r="S21">
        <v>1</v>
      </c>
      <c r="T21">
        <v>7.4999999999999997E-2</v>
      </c>
      <c r="U21">
        <v>0.92500000000000004</v>
      </c>
      <c r="V21">
        <v>5.4054054054054057E-2</v>
      </c>
      <c r="W21">
        <v>0.94594594594594594</v>
      </c>
      <c r="X21">
        <v>0.14285714285714285</v>
      </c>
      <c r="Y21">
        <v>0.8571428571428571</v>
      </c>
      <c r="Z21">
        <v>5.8823529411764705E-2</v>
      </c>
      <c r="AA21">
        <v>0.94117647058823528</v>
      </c>
      <c r="AB21">
        <v>0</v>
      </c>
      <c r="AC21">
        <v>1</v>
      </c>
      <c r="AD21">
        <v>0.05</v>
      </c>
      <c r="AE21">
        <v>0.95</v>
      </c>
      <c r="AF21">
        <v>0.51219512195121952</v>
      </c>
      <c r="AG21">
        <v>0.48780487804878048</v>
      </c>
      <c r="AH21">
        <v>7.4999999999999997E-2</v>
      </c>
      <c r="AI21">
        <v>0.92500000000000004</v>
      </c>
      <c r="AJ21">
        <v>0.35135135135135137</v>
      </c>
      <c r="AK21">
        <v>0.64864864864864868</v>
      </c>
      <c r="AL21">
        <v>5.4054054054054057E-2</v>
      </c>
      <c r="AM21">
        <v>0.94594594594594594</v>
      </c>
      <c r="AN21">
        <v>4.7619047619047616E-2</v>
      </c>
      <c r="AO21">
        <v>0.95238095238095233</v>
      </c>
      <c r="AP21">
        <v>0.10526315789473684</v>
      </c>
      <c r="AQ21">
        <v>0.89473684210526316</v>
      </c>
      <c r="AR21">
        <v>0</v>
      </c>
      <c r="AS21">
        <v>1</v>
      </c>
      <c r="AT21">
        <v>0.10526315789473684</v>
      </c>
      <c r="AU21">
        <v>0.89473684210526316</v>
      </c>
      <c r="AV21">
        <v>0.57894736842105265</v>
      </c>
      <c r="AW21">
        <v>0.42105263157894735</v>
      </c>
      <c r="AX21">
        <v>0.4</v>
      </c>
      <c r="AY21">
        <v>0.6</v>
      </c>
      <c r="AZ21">
        <v>0.45454545454545453</v>
      </c>
      <c r="BA21">
        <v>0.54545454545454541</v>
      </c>
      <c r="BB21">
        <v>0.29411764705882354</v>
      </c>
      <c r="BC21">
        <v>0.70588235294117652</v>
      </c>
      <c r="BD21">
        <v>0.1</v>
      </c>
      <c r="BE21">
        <v>0.9</v>
      </c>
      <c r="BF21">
        <v>0.05</v>
      </c>
      <c r="BG21">
        <v>0.95</v>
      </c>
      <c r="BH21">
        <v>0.22222222222222221</v>
      </c>
      <c r="BI21">
        <v>0.77777777777777779</v>
      </c>
      <c r="BJ21">
        <v>0</v>
      </c>
      <c r="BK21">
        <v>1</v>
      </c>
      <c r="BL21">
        <v>0</v>
      </c>
      <c r="BM21">
        <v>1</v>
      </c>
      <c r="BN21">
        <v>0.1</v>
      </c>
      <c r="BO21">
        <v>0.9</v>
      </c>
      <c r="BP21">
        <v>0.05</v>
      </c>
      <c r="BQ21">
        <v>0.95</v>
      </c>
      <c r="BR21">
        <v>5.8823529411764705E-2</v>
      </c>
      <c r="BS21">
        <v>0.94117647058823528</v>
      </c>
      <c r="BT21">
        <v>8.3333333333333329E-2</v>
      </c>
      <c r="BU21">
        <v>0.91666666666666663</v>
      </c>
      <c r="BV21">
        <v>0.14285714285714285</v>
      </c>
      <c r="BW21">
        <v>0.8571428571428571</v>
      </c>
      <c r="BX21">
        <v>0</v>
      </c>
      <c r="BY21">
        <v>1</v>
      </c>
      <c r="BZ21">
        <v>0</v>
      </c>
      <c r="CA21">
        <v>1</v>
      </c>
      <c r="CB21">
        <v>0.04</v>
      </c>
      <c r="CC21">
        <v>0.96</v>
      </c>
      <c r="CD21">
        <v>7.407407407407407E-2</v>
      </c>
      <c r="CE21">
        <v>0.92592592592592593</v>
      </c>
      <c r="CF21">
        <v>0.08</v>
      </c>
      <c r="CG21">
        <v>0.92</v>
      </c>
      <c r="CH21">
        <v>0.13333333333333333</v>
      </c>
      <c r="CI21">
        <v>0.8666666666666667</v>
      </c>
      <c r="CJ21">
        <v>0</v>
      </c>
      <c r="CK21">
        <v>1</v>
      </c>
      <c r="CL21">
        <v>0</v>
      </c>
      <c r="CM21">
        <v>1</v>
      </c>
      <c r="CN21">
        <v>8.3333333333333329E-2</v>
      </c>
      <c r="CO21">
        <v>0.91666666666666663</v>
      </c>
      <c r="CP21">
        <v>8.3333333333333329E-2</v>
      </c>
      <c r="CQ21">
        <v>0.91666666666666663</v>
      </c>
      <c r="CR21">
        <v>6.6666666666666666E-2</v>
      </c>
      <c r="CS21">
        <v>0.93333333333333335</v>
      </c>
      <c r="CT21">
        <v>0.65714285714285714</v>
      </c>
      <c r="CU21">
        <v>0.34285714285714286</v>
      </c>
      <c r="CV21">
        <v>0.95833333333333337</v>
      </c>
      <c r="CW21">
        <v>4.1666666666666664E-2</v>
      </c>
      <c r="CX21">
        <v>0.5</v>
      </c>
      <c r="CY21">
        <v>0.5</v>
      </c>
      <c r="CZ21">
        <v>0.92307692307692313</v>
      </c>
      <c r="DA21">
        <v>7.6923076923076927E-2</v>
      </c>
      <c r="DB21">
        <v>0.14285714285714285</v>
      </c>
      <c r="DC21">
        <v>0.8571428571428571</v>
      </c>
      <c r="DD21">
        <v>0.5</v>
      </c>
      <c r="DE21">
        <v>0.5</v>
      </c>
      <c r="DF21">
        <v>0.13636363636363635</v>
      </c>
      <c r="DG21">
        <v>0.86363636363636365</v>
      </c>
      <c r="DH21">
        <v>0.48648648648648651</v>
      </c>
      <c r="DI21">
        <v>0.51351351351351349</v>
      </c>
      <c r="DJ21">
        <f>TemplateData__3[[#This Row],[FA]]*2</f>
        <v>2.7027027027027029E-2</v>
      </c>
      <c r="DK21">
        <f>_xlfn.NORM.S.INV(IF(TemplateData__3[[#This Row],[ Hit (CRH) ]]=1,0.99,TemplateData__3[[#This Row],[ Hit (CRH) ]]))-_xlfn.NORM.S.INV(IF(TemplateData__3[[#This Row],[FA * 2]]=0,0.01,TemplateData__3[[#This Row],[FA * 2]]))</f>
        <v>2.3310810574940293</v>
      </c>
      <c r="DL21">
        <f>_xlfn.NORM.S.INV(IF(TemplateData__3[[#This Row],[ Hit (FAH) ]]=1,0.99,TemplateData__3[[#This Row],[ Hit (FAH) ]]))-_xlfn.NORM.S.INV(IF(TemplateData__3[[#This Row],[FA * 2]]=0,0.01,TemplateData__3[[#This Row],[FA * 2]]))</f>
        <v>1.9264031529639816</v>
      </c>
      <c r="DM21">
        <f>_xlfn.NORM.S.INV(IF(TemplateData__3[[#This Row],[ Hit (HFA)]]=1,0.99,TemplateData__3[[#This Row],[ Hit (HFA)]]))-_xlfn.NORM.S.INV(IF(TemplateData__3[[#This Row],[FA * 2]]=0,0.01,TemplateData__3[[#This Row],[FA * 2]]))</f>
        <v>1.9264031529639816</v>
      </c>
      <c r="DN21">
        <f>_xlfn.NORM.S.INV(IF(TemplateData__3[[#This Row],[ Hit (HCR)]]=1,0.99,TemplateData__3[[#This Row],[ Hit (HCR)]]))-_xlfn.NORM.S.INV(IF(TemplateData__3[[#This Row],[FA * 2]]=0,0.01,TemplateData__3[[#This Row],[FA * 2]]))</f>
        <v>1.8925233175604899</v>
      </c>
      <c r="DO21">
        <f>TemplateData__3[[#This Row],[ CR (CRM)]]-TemplateData__3[[#This Row],[MISS]]</f>
        <v>0.39423076923076927</v>
      </c>
      <c r="DP21">
        <f>TemplateData__3[[#This Row],[ CR (CRH)]]-TemplateData__3[[#This Row],[MISS]]</f>
        <v>0.35897435897435903</v>
      </c>
      <c r="DQ21">
        <f>TemplateData__3[[#This Row],[ CR (HCR)]]-TemplateData__3[[#This Row],[MISS]]</f>
        <v>-0.42124542124542125</v>
      </c>
      <c r="DR21">
        <f>TemplateData__3[[#This Row],[ CR (MCR)]]-TemplateData__3[[#This Row],[MISS]]</f>
        <v>-0.42773892773892774</v>
      </c>
    </row>
    <row r="22" spans="1:122" x14ac:dyDescent="0.2">
      <c r="A22">
        <v>121</v>
      </c>
      <c r="B22">
        <v>0.40845070422535212</v>
      </c>
      <c r="C22">
        <v>0.59154929577464788</v>
      </c>
      <c r="D22">
        <v>1.282051282051282E-2</v>
      </c>
      <c r="E22">
        <v>0.98717948717948723</v>
      </c>
      <c r="F22">
        <v>0.14285714285714285</v>
      </c>
      <c r="G22">
        <v>0.8571428571428571</v>
      </c>
      <c r="H22">
        <v>5.2631578947368418E-2</v>
      </c>
      <c r="I22">
        <v>0.94736842105263153</v>
      </c>
      <c r="J22">
        <v>0.23076923076923078</v>
      </c>
      <c r="K22">
        <v>0.76923076923076927</v>
      </c>
      <c r="L22">
        <v>0.43243243243243246</v>
      </c>
      <c r="M22">
        <v>0.56756756756756754</v>
      </c>
      <c r="N22">
        <v>2.5000000000000001E-2</v>
      </c>
      <c r="O22">
        <v>0.97499999999999998</v>
      </c>
      <c r="P22">
        <v>0.38235294117647056</v>
      </c>
      <c r="Q22">
        <v>0.61764705882352944</v>
      </c>
      <c r="R22">
        <v>0</v>
      </c>
      <c r="S22">
        <v>1</v>
      </c>
      <c r="T22">
        <v>0.125</v>
      </c>
      <c r="U22">
        <v>0.875</v>
      </c>
      <c r="V22">
        <v>0.16216216216216217</v>
      </c>
      <c r="W22">
        <v>0.83783783783783783</v>
      </c>
      <c r="X22">
        <v>0.25</v>
      </c>
      <c r="Y22">
        <v>0.75</v>
      </c>
      <c r="Z22">
        <v>0.21052631578947367</v>
      </c>
      <c r="AA22">
        <v>0.78947368421052633</v>
      </c>
      <c r="AB22">
        <v>0</v>
      </c>
      <c r="AC22">
        <v>1</v>
      </c>
      <c r="AD22">
        <v>0.1111111111111111</v>
      </c>
      <c r="AE22">
        <v>0.88888888888888884</v>
      </c>
      <c r="AF22">
        <v>0.48648648648648651</v>
      </c>
      <c r="AG22">
        <v>0.51351351351351349</v>
      </c>
      <c r="AH22">
        <v>0.125</v>
      </c>
      <c r="AI22">
        <v>0.875</v>
      </c>
      <c r="AJ22">
        <v>0.3235294117647059</v>
      </c>
      <c r="AK22">
        <v>0.67647058823529416</v>
      </c>
      <c r="AL22">
        <v>0.16216216216216217</v>
      </c>
      <c r="AM22">
        <v>0.83783783783783783</v>
      </c>
      <c r="AN22">
        <v>4.5454545454545456E-2</v>
      </c>
      <c r="AO22">
        <v>0.95454545454545459</v>
      </c>
      <c r="AP22">
        <v>0.22222222222222221</v>
      </c>
      <c r="AQ22">
        <v>0.77777777777777779</v>
      </c>
      <c r="AR22">
        <v>6.25E-2</v>
      </c>
      <c r="AS22">
        <v>0.9375</v>
      </c>
      <c r="AT22">
        <v>0.23809523809523808</v>
      </c>
      <c r="AU22">
        <v>0.76190476190476186</v>
      </c>
      <c r="AV22">
        <v>0.53333333333333333</v>
      </c>
      <c r="AW22">
        <v>0.46666666666666667</v>
      </c>
      <c r="AX22">
        <v>0.36363636363636365</v>
      </c>
      <c r="AY22">
        <v>0.63636363636363635</v>
      </c>
      <c r="AZ22">
        <v>0.45454545454545453</v>
      </c>
      <c r="BA22">
        <v>0.54545454545454541</v>
      </c>
      <c r="BB22">
        <v>0.25</v>
      </c>
      <c r="BC22">
        <v>0.75</v>
      </c>
      <c r="BD22">
        <v>5.5555555555555552E-2</v>
      </c>
      <c r="BE22">
        <v>0.94444444444444442</v>
      </c>
      <c r="BF22">
        <v>0.18181818181818182</v>
      </c>
      <c r="BG22">
        <v>0.81818181818181823</v>
      </c>
      <c r="BH22">
        <v>0.16666666666666666</v>
      </c>
      <c r="BI22">
        <v>0.83333333333333337</v>
      </c>
      <c r="BJ22">
        <v>0.25</v>
      </c>
      <c r="BK22">
        <v>0.75</v>
      </c>
      <c r="BL22">
        <v>0</v>
      </c>
      <c r="BM22">
        <v>1</v>
      </c>
      <c r="BN22">
        <v>0.1</v>
      </c>
      <c r="BO22">
        <v>0.9</v>
      </c>
      <c r="BP22">
        <v>0.18181818181818182</v>
      </c>
      <c r="BQ22">
        <v>0.81818181818181823</v>
      </c>
      <c r="BR22">
        <v>0.13333333333333333</v>
      </c>
      <c r="BS22">
        <v>0.8666666666666667</v>
      </c>
      <c r="BT22">
        <v>0.2857142857142857</v>
      </c>
      <c r="BU22">
        <v>0.7142857142857143</v>
      </c>
      <c r="BV22">
        <v>0.14285714285714285</v>
      </c>
      <c r="BW22">
        <v>0.8571428571428571</v>
      </c>
      <c r="BX22">
        <v>0</v>
      </c>
      <c r="BY22">
        <v>1</v>
      </c>
      <c r="BZ22">
        <v>0.125</v>
      </c>
      <c r="CA22">
        <v>0.875</v>
      </c>
      <c r="CB22">
        <v>0</v>
      </c>
      <c r="CC22">
        <v>1</v>
      </c>
      <c r="CD22">
        <v>0.15384615384615385</v>
      </c>
      <c r="CE22">
        <v>0.84615384615384615</v>
      </c>
      <c r="CF22">
        <v>0.26923076923076922</v>
      </c>
      <c r="CG22">
        <v>0.73076923076923073</v>
      </c>
      <c r="CH22">
        <v>0.26666666666666666</v>
      </c>
      <c r="CI22">
        <v>0.73333333333333328</v>
      </c>
      <c r="CJ22">
        <v>0.27272727272727271</v>
      </c>
      <c r="CK22">
        <v>0.72727272727272729</v>
      </c>
      <c r="CL22">
        <v>0</v>
      </c>
      <c r="CM22">
        <v>1</v>
      </c>
      <c r="CN22">
        <v>0</v>
      </c>
      <c r="CO22">
        <v>1</v>
      </c>
      <c r="CP22">
        <v>9.0909090909090912E-2</v>
      </c>
      <c r="CQ22">
        <v>0.90909090909090906</v>
      </c>
      <c r="CR22">
        <v>0.2</v>
      </c>
      <c r="CS22">
        <v>0.8</v>
      </c>
      <c r="CT22">
        <v>0.74193548387096775</v>
      </c>
      <c r="CU22">
        <v>0.25806451612903225</v>
      </c>
      <c r="CV22">
        <v>0.85185185185185186</v>
      </c>
      <c r="CW22">
        <v>0.14814814814814814</v>
      </c>
      <c r="CX22">
        <v>0.5714285714285714</v>
      </c>
      <c r="CY22">
        <v>0.42857142857142855</v>
      </c>
      <c r="CZ22">
        <v>0.72727272727272729</v>
      </c>
      <c r="DA22">
        <v>0.27272727272727271</v>
      </c>
      <c r="DB22">
        <v>0.27777777777777779</v>
      </c>
      <c r="DC22">
        <v>0.72222222222222221</v>
      </c>
      <c r="DD22">
        <v>0.7142857142857143</v>
      </c>
      <c r="DE22">
        <v>0.2857142857142857</v>
      </c>
      <c r="DF22">
        <v>8.3333333333333329E-2</v>
      </c>
      <c r="DG22">
        <v>0.91666666666666663</v>
      </c>
      <c r="DH22">
        <v>0.37142857142857144</v>
      </c>
      <c r="DI22">
        <v>0.62857142857142856</v>
      </c>
      <c r="DJ22">
        <f>TemplateData__3[[#This Row],[FA]]*2</f>
        <v>2.564102564102564E-2</v>
      </c>
      <c r="DK22">
        <f>_xlfn.NORM.S.INV(IF(TemplateData__3[[#This Row],[ Hit (CRH) ]]=1,0.99,TemplateData__3[[#This Row],[ Hit (CRH) ]]))-_xlfn.NORM.S.INV(IF(TemplateData__3[[#This Row],[FA * 2]]=0,0.01,TemplateData__3[[#This Row],[FA * 2]]))</f>
        <v>2.5984359101263537</v>
      </c>
      <c r="DL22">
        <f>_xlfn.NORM.S.INV(IF(TemplateData__3[[#This Row],[ Hit (FAH) ]]=1,0.99,TemplateData__3[[#This Row],[ Hit (FAH) ]]))-_xlfn.NORM.S.INV(IF(TemplateData__3[[#This Row],[FA * 2]]=0,0.01,TemplateData__3[[#This Row],[FA * 2]]))</f>
        <v>2.1291243667325928</v>
      </c>
      <c r="DM22">
        <f>_xlfn.NORM.S.INV(IF(TemplateData__3[[#This Row],[ Hit (HFA)]]=1,0.99,TemplateData__3[[#This Row],[ Hit (HFA)]]))-_xlfn.NORM.S.INV(IF(TemplateData__3[[#This Row],[FA * 2]]=0,0.01,TemplateData__3[[#This Row],[FA * 2]]))</f>
        <v>2.515060818872751</v>
      </c>
      <c r="DN22">
        <f>_xlfn.NORM.S.INV(IF(TemplateData__3[[#This Row],[ Hit (HCR)]]=1,0.99,TemplateData__3[[#This Row],[ Hit (HCR)]]))-_xlfn.NORM.S.INV(IF(TemplateData__3[[#This Row],[FA * 2]]=0,0.01,TemplateData__3[[#This Row],[FA * 2]]))</f>
        <v>1.6210398894082367</v>
      </c>
      <c r="DO22">
        <f>TemplateData__3[[#This Row],[ CR (CRM)]]-TemplateData__3[[#This Row],[MISS]]</f>
        <v>0.26030255607720398</v>
      </c>
      <c r="DP22">
        <f>TemplateData__3[[#This Row],[ CR (CRH)]]-TemplateData__3[[#This Row],[MISS]]</f>
        <v>0.13572343149807942</v>
      </c>
      <c r="DQ22">
        <f>TemplateData__3[[#This Row],[ CR (HCR)]]-TemplateData__3[[#This Row],[MISS]]</f>
        <v>-0.31377151799687009</v>
      </c>
      <c r="DR22">
        <f>TemplateData__3[[#This Row],[ CR (MCR)]]-TemplateData__3[[#This Row],[MISS]]</f>
        <v>-0.50821596244131451</v>
      </c>
    </row>
    <row r="23" spans="1:122" x14ac:dyDescent="0.2">
      <c r="A23">
        <v>122</v>
      </c>
      <c r="B23">
        <v>0.59493670886075944</v>
      </c>
      <c r="C23">
        <v>0.4050632911392405</v>
      </c>
      <c r="D23">
        <v>0</v>
      </c>
      <c r="E23">
        <v>1</v>
      </c>
      <c r="F23">
        <v>0.11392405063291139</v>
      </c>
      <c r="G23">
        <v>0.88607594936708856</v>
      </c>
      <c r="H23">
        <v>0.1</v>
      </c>
      <c r="I23">
        <v>0.9</v>
      </c>
      <c r="J23">
        <v>0.12820512820512819</v>
      </c>
      <c r="K23">
        <v>0.87179487179487181</v>
      </c>
      <c r="L23">
        <v>0.63414634146341464</v>
      </c>
      <c r="M23">
        <v>0.36585365853658536</v>
      </c>
      <c r="N23">
        <v>0</v>
      </c>
      <c r="O23">
        <v>1</v>
      </c>
      <c r="P23">
        <v>0.55263157894736847</v>
      </c>
      <c r="Q23">
        <v>0.44736842105263158</v>
      </c>
      <c r="R23">
        <v>0</v>
      </c>
      <c r="S23">
        <v>1</v>
      </c>
      <c r="T23">
        <v>0.17499999999999999</v>
      </c>
      <c r="U23">
        <v>0.82499999999999996</v>
      </c>
      <c r="V23">
        <v>5.128205128205128E-2</v>
      </c>
      <c r="W23">
        <v>0.94871794871794868</v>
      </c>
      <c r="X23">
        <v>0.2</v>
      </c>
      <c r="Y23">
        <v>0.8</v>
      </c>
      <c r="Z23">
        <v>5.2631578947368418E-2</v>
      </c>
      <c r="AA23">
        <v>0.94736842105263153</v>
      </c>
      <c r="AB23">
        <v>0.15</v>
      </c>
      <c r="AC23">
        <v>0.85</v>
      </c>
      <c r="AD23">
        <v>0.05</v>
      </c>
      <c r="AE23">
        <v>0.95</v>
      </c>
      <c r="AF23">
        <v>0.53488372093023251</v>
      </c>
      <c r="AG23">
        <v>0.46511627906976744</v>
      </c>
      <c r="AH23">
        <v>9.3023255813953487E-2</v>
      </c>
      <c r="AI23">
        <v>0.90697674418604646</v>
      </c>
      <c r="AJ23">
        <v>0.66666666666666663</v>
      </c>
      <c r="AK23">
        <v>0.33333333333333331</v>
      </c>
      <c r="AL23">
        <v>0.1388888888888889</v>
      </c>
      <c r="AM23">
        <v>0.86111111111111116</v>
      </c>
      <c r="AN23">
        <v>0.05</v>
      </c>
      <c r="AO23">
        <v>0.95</v>
      </c>
      <c r="AP23">
        <v>0.13043478260869565</v>
      </c>
      <c r="AQ23">
        <v>0.86956521739130432</v>
      </c>
      <c r="AR23">
        <v>0.15</v>
      </c>
      <c r="AS23">
        <v>0.85</v>
      </c>
      <c r="AT23">
        <v>0.125</v>
      </c>
      <c r="AU23">
        <v>0.875</v>
      </c>
      <c r="AV23">
        <v>0.625</v>
      </c>
      <c r="AW23">
        <v>0.375</v>
      </c>
      <c r="AX23">
        <v>0.6470588235294118</v>
      </c>
      <c r="AY23">
        <v>0.35294117647058826</v>
      </c>
      <c r="AZ23">
        <v>0.42105263157894735</v>
      </c>
      <c r="BA23">
        <v>0.57894736842105265</v>
      </c>
      <c r="BB23">
        <v>0.68421052631578949</v>
      </c>
      <c r="BC23">
        <v>0.31578947368421051</v>
      </c>
      <c r="BD23">
        <v>8.6956521739130432E-2</v>
      </c>
      <c r="BE23">
        <v>0.91304347826086951</v>
      </c>
      <c r="BF23">
        <v>0.1</v>
      </c>
      <c r="BG23">
        <v>0.9</v>
      </c>
      <c r="BH23">
        <v>0.14285714285714285</v>
      </c>
      <c r="BI23">
        <v>0.8571428571428571</v>
      </c>
      <c r="BJ23">
        <v>0.1111111111111111</v>
      </c>
      <c r="BK23">
        <v>0.88888888888888884</v>
      </c>
      <c r="BL23">
        <v>0</v>
      </c>
      <c r="BM23">
        <v>1</v>
      </c>
      <c r="BN23">
        <v>9.0909090909090912E-2</v>
      </c>
      <c r="BO23">
        <v>0.90909090909090906</v>
      </c>
      <c r="BP23">
        <v>0.29411764705882354</v>
      </c>
      <c r="BQ23">
        <v>0.70588235294117652</v>
      </c>
      <c r="BR23">
        <v>0</v>
      </c>
      <c r="BS23">
        <v>1</v>
      </c>
      <c r="BT23">
        <v>0.33333333333333331</v>
      </c>
      <c r="BU23">
        <v>0.66666666666666663</v>
      </c>
      <c r="BV23">
        <v>0</v>
      </c>
      <c r="BW23">
        <v>1</v>
      </c>
      <c r="BX23">
        <v>0.27272727272727271</v>
      </c>
      <c r="BY23">
        <v>0.72727272727272729</v>
      </c>
      <c r="BZ23">
        <v>0</v>
      </c>
      <c r="CA23">
        <v>1</v>
      </c>
      <c r="CB23">
        <v>7.6923076923076927E-2</v>
      </c>
      <c r="CC23">
        <v>0.92307692307692313</v>
      </c>
      <c r="CD23">
        <v>0.10714285714285714</v>
      </c>
      <c r="CE23">
        <v>0.8928571428571429</v>
      </c>
      <c r="CF23">
        <v>0.16</v>
      </c>
      <c r="CG23">
        <v>0.84</v>
      </c>
      <c r="CH23">
        <v>0.21428571428571427</v>
      </c>
      <c r="CI23">
        <v>0.7857142857142857</v>
      </c>
      <c r="CJ23">
        <v>9.0909090909090912E-2</v>
      </c>
      <c r="CK23">
        <v>0.90909090909090906</v>
      </c>
      <c r="CL23">
        <v>7.1428571428571425E-2</v>
      </c>
      <c r="CM23">
        <v>0.9285714285714286</v>
      </c>
      <c r="CN23">
        <v>8.3333333333333329E-2</v>
      </c>
      <c r="CO23">
        <v>0.91666666666666663</v>
      </c>
      <c r="CP23">
        <v>0.25</v>
      </c>
      <c r="CQ23">
        <v>0.75</v>
      </c>
      <c r="CR23">
        <v>0</v>
      </c>
      <c r="CS23">
        <v>1</v>
      </c>
      <c r="CT23">
        <v>0.25806451612903225</v>
      </c>
      <c r="CU23">
        <v>0.74193548387096775</v>
      </c>
      <c r="CV23">
        <v>0.66666666666666663</v>
      </c>
      <c r="CW23">
        <v>0.33333333333333331</v>
      </c>
      <c r="CX23">
        <v>0.8</v>
      </c>
      <c r="CY23">
        <v>0.2</v>
      </c>
      <c r="CZ23">
        <v>0.95833333333333337</v>
      </c>
      <c r="DA23">
        <v>4.1666666666666664E-2</v>
      </c>
      <c r="DB23">
        <v>0.13043478260869565</v>
      </c>
      <c r="DC23">
        <v>0.86956521739130432</v>
      </c>
      <c r="DD23">
        <v>0.6</v>
      </c>
      <c r="DE23">
        <v>0.4</v>
      </c>
      <c r="DF23">
        <v>9.5238095238095233E-2</v>
      </c>
      <c r="DG23">
        <v>0.90476190476190477</v>
      </c>
      <c r="DH23">
        <v>0.51282051282051277</v>
      </c>
      <c r="DI23">
        <v>0.48717948717948717</v>
      </c>
      <c r="DJ23">
        <f>TemplateData__3[[#This Row],[FA]]*2</f>
        <v>0</v>
      </c>
      <c r="DK23">
        <f>_xlfn.NORM.S.INV(IF(TemplateData__3[[#This Row],[ Hit (CRH) ]]=1,0.99,TemplateData__3[[#This Row],[ Hit (CRH) ]]))-_xlfn.NORM.S.INV(IF(TemplateData__3[[#This Row],[FA * 2]]=0,0.01,TemplateData__3[[#This Row],[FA * 2]]))</f>
        <v>1.6770239608543749</v>
      </c>
      <c r="DL23">
        <f>_xlfn.NORM.S.INV(IF(TemplateData__3[[#This Row],[ Hit (FAH) ]]=1,0.99,TemplateData__3[[#This Row],[ Hit (FAH) ]]))-_xlfn.NORM.S.INV(IF(TemplateData__3[[#This Row],[FA * 2]]=0,0.01,TemplateData__3[[#This Row],[FA * 2]]))</f>
        <v>3.1679691076137555</v>
      </c>
      <c r="DM23">
        <f>_xlfn.NORM.S.INV(IF(TemplateData__3[[#This Row],[ Hit (HFA)]]=1,0.99,TemplateData__3[[#This Row],[ Hit (HFA)]]))-_xlfn.NORM.S.INV(IF(TemplateData__3[[#This Row],[FA * 2]]=0,0.01,TemplateData__3[[#This Row],[FA * 2]]))</f>
        <v>2.5796949771766404</v>
      </c>
      <c r="DN23">
        <f>_xlfn.NORM.S.INV(IF(TemplateData__3[[#This Row],[ Hit (HCR)]]=1,0.99,TemplateData__3[[#This Row],[ Hit (HCR)]]))-_xlfn.NORM.S.INV(IF(TemplateData__3[[#This Row],[FA * 2]]=0,0.01,TemplateData__3[[#This Row],[FA * 2]]))</f>
        <v>2.358489667368179</v>
      </c>
      <c r="DO23">
        <f>TemplateData__3[[#This Row],[ CR (CRM)]]-TemplateData__3[[#This Row],[MISS]]</f>
        <v>0.26160337552742613</v>
      </c>
      <c r="DP23">
        <f>TemplateData__3[[#This Row],[ CR (CRH)]]-TemplateData__3[[#This Row],[MISS]]</f>
        <v>0.55327004219409281</v>
      </c>
      <c r="DQ23">
        <f>TemplateData__3[[#This Row],[ CR (HCR)]]-TemplateData__3[[#This Row],[MISS]]</f>
        <v>-0.27462850853054488</v>
      </c>
      <c r="DR23">
        <f>TemplateData__3[[#This Row],[ CR (MCR)]]-TemplateData__3[[#This Row],[MISS]]</f>
        <v>-0.30982519590114527</v>
      </c>
    </row>
    <row r="24" spans="1:122" x14ac:dyDescent="0.2">
      <c r="A24">
        <v>123</v>
      </c>
      <c r="B24">
        <v>0.68831168831168832</v>
      </c>
      <c r="C24">
        <v>0.31168831168831168</v>
      </c>
      <c r="D24">
        <v>0.1038961038961039</v>
      </c>
      <c r="E24">
        <v>0.89610389610389607</v>
      </c>
      <c r="F24">
        <v>0.34615384615384615</v>
      </c>
      <c r="G24">
        <v>0.65384615384615385</v>
      </c>
      <c r="H24">
        <v>0.3</v>
      </c>
      <c r="I24">
        <v>0.7</v>
      </c>
      <c r="J24">
        <v>0.39473684210526316</v>
      </c>
      <c r="K24">
        <v>0.60526315789473684</v>
      </c>
      <c r="L24">
        <v>0.75</v>
      </c>
      <c r="M24">
        <v>0.25</v>
      </c>
      <c r="N24">
        <v>0.10256410256410256</v>
      </c>
      <c r="O24">
        <v>0.89743589743589747</v>
      </c>
      <c r="P24">
        <v>0.6216216216216216</v>
      </c>
      <c r="Q24">
        <v>0.3783783783783784</v>
      </c>
      <c r="R24">
        <v>0.10526315789473684</v>
      </c>
      <c r="S24">
        <v>0.89473684210526316</v>
      </c>
      <c r="T24">
        <v>0.22500000000000001</v>
      </c>
      <c r="U24">
        <v>0.77500000000000002</v>
      </c>
      <c r="V24">
        <v>0.47368421052631576</v>
      </c>
      <c r="W24">
        <v>0.52631578947368418</v>
      </c>
      <c r="X24">
        <v>0.3</v>
      </c>
      <c r="Y24">
        <v>0.7</v>
      </c>
      <c r="Z24">
        <v>0.5</v>
      </c>
      <c r="AA24">
        <v>0.5</v>
      </c>
      <c r="AB24">
        <v>0.15</v>
      </c>
      <c r="AC24">
        <v>0.85</v>
      </c>
      <c r="AD24">
        <v>0.45</v>
      </c>
      <c r="AE24">
        <v>0.55000000000000004</v>
      </c>
      <c r="AF24">
        <v>0.67391304347826086</v>
      </c>
      <c r="AG24">
        <v>0.32608695652173914</v>
      </c>
      <c r="AH24">
        <v>0.32608695652173914</v>
      </c>
      <c r="AI24">
        <v>0.67391304347826086</v>
      </c>
      <c r="AJ24">
        <v>0.70967741935483875</v>
      </c>
      <c r="AK24">
        <v>0.29032258064516131</v>
      </c>
      <c r="AL24">
        <v>0.375</v>
      </c>
      <c r="AM24">
        <v>0.625</v>
      </c>
      <c r="AN24">
        <v>0.34782608695652173</v>
      </c>
      <c r="AO24">
        <v>0.65217391304347827</v>
      </c>
      <c r="AP24">
        <v>0.30434782608695654</v>
      </c>
      <c r="AQ24">
        <v>0.69565217391304346</v>
      </c>
      <c r="AR24">
        <v>0.23529411764705882</v>
      </c>
      <c r="AS24">
        <v>0.76470588235294112</v>
      </c>
      <c r="AT24">
        <v>0.53333333333333333</v>
      </c>
      <c r="AU24">
        <v>0.46666666666666667</v>
      </c>
      <c r="AV24">
        <v>0.7142857142857143</v>
      </c>
      <c r="AW24">
        <v>0.2857142857142857</v>
      </c>
      <c r="AX24">
        <v>0.78947368421052633</v>
      </c>
      <c r="AY24">
        <v>0.21052631578947367</v>
      </c>
      <c r="AZ24">
        <v>0.64</v>
      </c>
      <c r="BA24">
        <v>0.36</v>
      </c>
      <c r="BB24">
        <v>0.58333333333333337</v>
      </c>
      <c r="BC24">
        <v>0.41666666666666669</v>
      </c>
      <c r="BD24">
        <v>0.19047619047619047</v>
      </c>
      <c r="BE24">
        <v>0.80952380952380953</v>
      </c>
      <c r="BF24">
        <v>0.44</v>
      </c>
      <c r="BG24">
        <v>0.56000000000000005</v>
      </c>
      <c r="BH24">
        <v>0.16666666666666666</v>
      </c>
      <c r="BI24">
        <v>0.83333333333333337</v>
      </c>
      <c r="BJ24">
        <v>0.45454545454545453</v>
      </c>
      <c r="BK24">
        <v>0.54545454545454541</v>
      </c>
      <c r="BL24">
        <v>0.22222222222222221</v>
      </c>
      <c r="BM24">
        <v>0.77777777777777779</v>
      </c>
      <c r="BN24">
        <v>0.42857142857142855</v>
      </c>
      <c r="BO24">
        <v>0.5714285714285714</v>
      </c>
      <c r="BP24">
        <v>0.26315789473684209</v>
      </c>
      <c r="BQ24">
        <v>0.73684210526315785</v>
      </c>
      <c r="BR24">
        <v>0.53846153846153844</v>
      </c>
      <c r="BS24">
        <v>0.46153846153846156</v>
      </c>
      <c r="BT24">
        <v>0.5</v>
      </c>
      <c r="BU24">
        <v>0.5</v>
      </c>
      <c r="BV24">
        <v>0.5714285714285714</v>
      </c>
      <c r="BW24">
        <v>0.42857142857142855</v>
      </c>
      <c r="BX24">
        <v>9.0909090909090912E-2</v>
      </c>
      <c r="BY24">
        <v>0.90909090909090906</v>
      </c>
      <c r="BZ24">
        <v>0.5</v>
      </c>
      <c r="CA24">
        <v>0.5</v>
      </c>
      <c r="CB24">
        <v>0.26923076923076922</v>
      </c>
      <c r="CC24">
        <v>0.73076923076923073</v>
      </c>
      <c r="CD24">
        <v>0.33333333333333331</v>
      </c>
      <c r="CE24">
        <v>0.66666666666666663</v>
      </c>
      <c r="CF24">
        <v>0.44</v>
      </c>
      <c r="CG24">
        <v>0.56000000000000005</v>
      </c>
      <c r="CH24">
        <v>0.35714285714285715</v>
      </c>
      <c r="CI24">
        <v>0.6428571428571429</v>
      </c>
      <c r="CJ24">
        <v>0.54545454545454541</v>
      </c>
      <c r="CK24">
        <v>0.45454545454545453</v>
      </c>
      <c r="CL24">
        <v>0.14285714285714285</v>
      </c>
      <c r="CM24">
        <v>0.8571428571428571</v>
      </c>
      <c r="CN24">
        <v>0.41666666666666669</v>
      </c>
      <c r="CO24">
        <v>0.58333333333333337</v>
      </c>
      <c r="CP24">
        <v>0.16666666666666666</v>
      </c>
      <c r="CQ24">
        <v>0.83333333333333337</v>
      </c>
      <c r="CR24">
        <v>0.46666666666666667</v>
      </c>
      <c r="CS24">
        <v>0.53333333333333333</v>
      </c>
      <c r="CT24">
        <v>0.4</v>
      </c>
      <c r="CU24">
        <v>0.6</v>
      </c>
      <c r="CV24">
        <v>0.72727272727272729</v>
      </c>
      <c r="CW24">
        <v>0.27272727272727271</v>
      </c>
      <c r="CX24">
        <v>0.23076923076923078</v>
      </c>
      <c r="CY24">
        <v>0.76923076923076927</v>
      </c>
      <c r="CZ24">
        <v>0.54545454545454541</v>
      </c>
      <c r="DA24">
        <v>0.45454545454545453</v>
      </c>
      <c r="DB24">
        <v>0.35483870967741937</v>
      </c>
      <c r="DC24">
        <v>0.64516129032258063</v>
      </c>
      <c r="DD24">
        <v>0.6875</v>
      </c>
      <c r="DE24">
        <v>0.3125</v>
      </c>
      <c r="DF24">
        <v>0.3125</v>
      </c>
      <c r="DG24">
        <v>0.6875</v>
      </c>
      <c r="DH24">
        <v>0.64516129032258063</v>
      </c>
      <c r="DI24">
        <v>0.35483870967741937</v>
      </c>
      <c r="DJ24">
        <f>TemplateData__3[[#This Row],[FA]]*2</f>
        <v>0.20779220779220781</v>
      </c>
      <c r="DK24">
        <f>_xlfn.NORM.S.INV(IF(TemplateData__3[[#This Row],[ Hit (CRH) ]]=1,0.99,TemplateData__3[[#This Row],[ Hit (CRH) ]]))-_xlfn.NORM.S.INV(IF(TemplateData__3[[#This Row],[FA * 2]]=0,0.01,TemplateData__3[[#This Row],[FA * 2]]))</f>
        <v>0.56075857101998261</v>
      </c>
      <c r="DL24">
        <f>_xlfn.NORM.S.INV(IF(TemplateData__3[[#This Row],[ Hit (FAH) ]]=1,0.99,TemplateData__3[[#This Row],[ Hit (FAH) ]]))-_xlfn.NORM.S.INV(IF(TemplateData__3[[#This Row],[FA * 2]]=0,0.01,TemplateData__3[[#This Row],[FA * 2]]))</f>
        <v>7.7789756779653052E-2</v>
      </c>
      <c r="DM24">
        <f>_xlfn.NORM.S.INV(IF(TemplateData__3[[#This Row],[ Hit (HFA)]]=1,0.99,TemplateData__3[[#This Row],[ Hit (HFA)]]))-_xlfn.NORM.S.INV(IF(TemplateData__3[[#This Row],[FA * 2]]=0,0.01,TemplateData__3[[#This Row],[FA * 2]]))</f>
        <v>1.3028820852704519</v>
      </c>
      <c r="DN24">
        <f>_xlfn.NORM.S.INV(IF(TemplateData__3[[#This Row],[ Hit (HCR)]]=1,0.99,TemplateData__3[[#This Row],[ Hit (HCR)]]))-_xlfn.NORM.S.INV(IF(TemplateData__3[[#This Row],[FA * 2]]=0,0.01,TemplateData__3[[#This Row],[FA * 2]]))</f>
        <v>1.1863950346209733</v>
      </c>
      <c r="DO24">
        <f>TemplateData__3[[#This Row],[ CR (CRM)]]-TemplateData__3[[#This Row],[MISS]]</f>
        <v>0.41558441558441561</v>
      </c>
      <c r="DP24">
        <f>TemplateData__3[[#This Row],[ CR (CRH)]]-TemplateData__3[[#This Row],[MISS]]</f>
        <v>0.23376623376623373</v>
      </c>
      <c r="DQ24">
        <f>TemplateData__3[[#This Row],[ CR (HCR)]]-TemplateData__3[[#This Row],[MISS]]</f>
        <v>4.3150397989107692E-2</v>
      </c>
      <c r="DR24">
        <f>TemplateData__3[[#This Row],[ CR (MCR)]]-TemplateData__3[[#This Row],[MISS]]</f>
        <v>8.116883116883189E-4</v>
      </c>
    </row>
    <row r="25" spans="1:122" x14ac:dyDescent="0.2">
      <c r="A25">
        <v>124</v>
      </c>
      <c r="B25">
        <v>0.5714285714285714</v>
      </c>
      <c r="C25">
        <v>0.42857142857142855</v>
      </c>
      <c r="D25">
        <v>5.128205128205128E-2</v>
      </c>
      <c r="E25">
        <v>0.94871794871794868</v>
      </c>
      <c r="F25">
        <v>0.18181818181818182</v>
      </c>
      <c r="G25">
        <v>0.81818181818181823</v>
      </c>
      <c r="H25">
        <v>0.17499999999999999</v>
      </c>
      <c r="I25">
        <v>0.82499999999999996</v>
      </c>
      <c r="J25">
        <v>0.1891891891891892</v>
      </c>
      <c r="K25">
        <v>0.81081081081081086</v>
      </c>
      <c r="L25">
        <v>0.6216216216216216</v>
      </c>
      <c r="M25">
        <v>0.3783783783783784</v>
      </c>
      <c r="N25">
        <v>7.8947368421052627E-2</v>
      </c>
      <c r="O25">
        <v>0.92105263157894735</v>
      </c>
      <c r="P25">
        <v>0.51515151515151514</v>
      </c>
      <c r="Q25">
        <v>0.48484848484848486</v>
      </c>
      <c r="R25">
        <v>2.5000000000000001E-2</v>
      </c>
      <c r="S25">
        <v>0.97499999999999998</v>
      </c>
      <c r="T25">
        <v>0.20512820512820512</v>
      </c>
      <c r="U25">
        <v>0.79487179487179482</v>
      </c>
      <c r="V25">
        <v>0.15789473684210525</v>
      </c>
      <c r="W25">
        <v>0.84210526315789469</v>
      </c>
      <c r="X25">
        <v>0.15789473684210525</v>
      </c>
      <c r="Y25">
        <v>0.84210526315789469</v>
      </c>
      <c r="Z25">
        <v>0.22222222222222221</v>
      </c>
      <c r="AA25">
        <v>0.77777777777777779</v>
      </c>
      <c r="AB25">
        <v>0.25</v>
      </c>
      <c r="AC25">
        <v>0.75</v>
      </c>
      <c r="AD25">
        <v>0.1</v>
      </c>
      <c r="AE25">
        <v>0.9</v>
      </c>
      <c r="AF25">
        <v>0.55263157894736847</v>
      </c>
      <c r="AG25">
        <v>0.44736842105263158</v>
      </c>
      <c r="AH25">
        <v>0.15</v>
      </c>
      <c r="AI25">
        <v>0.85</v>
      </c>
      <c r="AJ25">
        <v>0.59375</v>
      </c>
      <c r="AK25">
        <v>0.40625</v>
      </c>
      <c r="AL25">
        <v>0.21621621621621623</v>
      </c>
      <c r="AM25">
        <v>0.78378378378378377</v>
      </c>
      <c r="AN25">
        <v>8.3333333333333329E-2</v>
      </c>
      <c r="AO25">
        <v>0.91666666666666663</v>
      </c>
      <c r="AP25">
        <v>0.25</v>
      </c>
      <c r="AQ25">
        <v>0.75</v>
      </c>
      <c r="AR25">
        <v>0.3125</v>
      </c>
      <c r="AS25">
        <v>0.6875</v>
      </c>
      <c r="AT25">
        <v>0.14285714285714285</v>
      </c>
      <c r="AU25">
        <v>0.8571428571428571</v>
      </c>
      <c r="AV25">
        <v>0.6</v>
      </c>
      <c r="AW25">
        <v>0.4</v>
      </c>
      <c r="AX25">
        <v>0.6470588235294118</v>
      </c>
      <c r="AY25">
        <v>0.35294117647058826</v>
      </c>
      <c r="AZ25">
        <v>0.5</v>
      </c>
      <c r="BA25">
        <v>0.5</v>
      </c>
      <c r="BB25">
        <v>0.53333333333333333</v>
      </c>
      <c r="BC25">
        <v>0.46666666666666667</v>
      </c>
      <c r="BD25">
        <v>0.26315789473684209</v>
      </c>
      <c r="BE25">
        <v>0.73684210526315785</v>
      </c>
      <c r="BF25">
        <v>4.7619047619047616E-2</v>
      </c>
      <c r="BG25">
        <v>0.95238095238095233</v>
      </c>
      <c r="BH25">
        <v>0.375</v>
      </c>
      <c r="BI25">
        <v>0.625</v>
      </c>
      <c r="BJ25">
        <v>0.125</v>
      </c>
      <c r="BK25">
        <v>0.875</v>
      </c>
      <c r="BL25">
        <v>0.18181818181818182</v>
      </c>
      <c r="BM25">
        <v>0.81818181818181823</v>
      </c>
      <c r="BN25">
        <v>0</v>
      </c>
      <c r="BO25">
        <v>1</v>
      </c>
      <c r="BP25">
        <v>0.15</v>
      </c>
      <c r="BQ25">
        <v>0.85</v>
      </c>
      <c r="BR25">
        <v>0.29411764705882354</v>
      </c>
      <c r="BS25">
        <v>0.70588235294117652</v>
      </c>
      <c r="BT25">
        <v>0</v>
      </c>
      <c r="BU25">
        <v>1</v>
      </c>
      <c r="BV25">
        <v>0.3</v>
      </c>
      <c r="BW25">
        <v>0.7</v>
      </c>
      <c r="BX25">
        <v>0.33333333333333331</v>
      </c>
      <c r="BY25">
        <v>0.66666666666666663</v>
      </c>
      <c r="BZ25">
        <v>0.2857142857142857</v>
      </c>
      <c r="CA25">
        <v>0.7142857142857143</v>
      </c>
      <c r="CB25">
        <v>0.15384615384615385</v>
      </c>
      <c r="CC25">
        <v>0.84615384615384615</v>
      </c>
      <c r="CD25">
        <v>0.15384615384615385</v>
      </c>
      <c r="CE25">
        <v>0.84615384615384615</v>
      </c>
      <c r="CF25">
        <v>0.24</v>
      </c>
      <c r="CG25">
        <v>0.76</v>
      </c>
      <c r="CH25">
        <v>0.2</v>
      </c>
      <c r="CI25">
        <v>0.8</v>
      </c>
      <c r="CJ25">
        <v>0.3</v>
      </c>
      <c r="CK25">
        <v>0.7</v>
      </c>
      <c r="CL25">
        <v>0.14285714285714285</v>
      </c>
      <c r="CM25">
        <v>0.8571428571428571</v>
      </c>
      <c r="CN25">
        <v>0.16666666666666666</v>
      </c>
      <c r="CO25">
        <v>0.83333333333333337</v>
      </c>
      <c r="CP25">
        <v>0.3</v>
      </c>
      <c r="CQ25">
        <v>0.7</v>
      </c>
      <c r="CR25">
        <v>6.25E-2</v>
      </c>
      <c r="CS25">
        <v>0.9375</v>
      </c>
      <c r="CT25">
        <v>0.48275862068965519</v>
      </c>
      <c r="CU25">
        <v>0.51724137931034486</v>
      </c>
      <c r="CV25">
        <v>0.77777777777777779</v>
      </c>
      <c r="CW25">
        <v>0.22222222222222221</v>
      </c>
      <c r="CX25">
        <v>0.5</v>
      </c>
      <c r="CY25">
        <v>0.5</v>
      </c>
      <c r="CZ25">
        <v>0.78947368421052633</v>
      </c>
      <c r="DA25">
        <v>0.21052631578947367</v>
      </c>
      <c r="DB25">
        <v>0.33333333333333331</v>
      </c>
      <c r="DC25">
        <v>0.66666666666666663</v>
      </c>
      <c r="DD25">
        <v>0.77777777777777779</v>
      </c>
      <c r="DE25">
        <v>0.22222222222222221</v>
      </c>
      <c r="DF25">
        <v>9.0909090909090912E-2</v>
      </c>
      <c r="DG25">
        <v>0.90909090909090906</v>
      </c>
      <c r="DH25">
        <v>0.41176470588235292</v>
      </c>
      <c r="DI25">
        <v>0.58823529411764708</v>
      </c>
      <c r="DJ25">
        <f>TemplateData__3[[#This Row],[FA]]*2</f>
        <v>0.10256410256410256</v>
      </c>
      <c r="DK25">
        <f>_xlfn.NORM.S.INV(IF(TemplateData__3[[#This Row],[ Hit (CRH) ]]=1,0.99,TemplateData__3[[#This Row],[ Hit (CRH) ]]))-_xlfn.NORM.S.INV(IF(TemplateData__3[[#This Row],[FA * 2]]=0,0.01,TemplateData__3[[#This Row],[FA * 2]]))</f>
        <v>1.223844560113627</v>
      </c>
      <c r="DL25">
        <f>_xlfn.NORM.S.INV(IF(TemplateData__3[[#This Row],[ Hit (FAH) ]]=1,0.99,TemplateData__3[[#This Row],[ Hit (FAH) ]]))-_xlfn.NORM.S.INV(IF(TemplateData__3[[#This Row],[FA * 2]]=0,0.01,TemplateData__3[[#This Row],[FA * 2]]))</f>
        <v>1.2670757512664441</v>
      </c>
      <c r="DM25">
        <f>_xlfn.NORM.S.INV(IF(TemplateData__3[[#This Row],[ Hit (HFA)]]=1,0.99,TemplateData__3[[#This Row],[ Hit (HFA)]]))-_xlfn.NORM.S.INV(IF(TemplateData__3[[#This Row],[FA * 2]]=0,0.01,TemplateData__3[[#This Row],[FA * 2]]))</f>
        <v>2.0317854250528313</v>
      </c>
      <c r="DN25">
        <f>_xlfn.NORM.S.INV(IF(TemplateData__3[[#This Row],[ Hit (HCR)]]=1,0.99,TemplateData__3[[#This Row],[ Hit (HCR)]]))-_xlfn.NORM.S.INV(IF(TemplateData__3[[#This Row],[FA * 2]]=0,0.01,TemplateData__3[[#This Row],[FA * 2]]))</f>
        <v>1.0440679203260772</v>
      </c>
      <c r="DO25">
        <f>TemplateData__3[[#This Row],[ CR (CRM)]]-TemplateData__3[[#This Row],[MISS]]</f>
        <v>0.34920634920634924</v>
      </c>
      <c r="DP25">
        <f>TemplateData__3[[#This Row],[ CR (CRH)]]-TemplateData__3[[#This Row],[MISS]]</f>
        <v>0.36090225563909778</v>
      </c>
      <c r="DQ25">
        <f>TemplateData__3[[#This Row],[ CR (HCR)]]-TemplateData__3[[#This Row],[MISS]]</f>
        <v>-9.5238095238095233E-2</v>
      </c>
      <c r="DR25">
        <f>TemplateData__3[[#This Row],[ CR (MCR)]]-TemplateData__3[[#This Row],[MISS]]</f>
        <v>-0.33766233766233766</v>
      </c>
    </row>
    <row r="26" spans="1:122" x14ac:dyDescent="0.2">
      <c r="A26">
        <v>125</v>
      </c>
      <c r="B26">
        <v>0.68831168831168832</v>
      </c>
      <c r="C26">
        <v>0.31168831168831168</v>
      </c>
      <c r="D26">
        <v>8.7499999999999994E-2</v>
      </c>
      <c r="E26">
        <v>0.91249999999999998</v>
      </c>
      <c r="F26">
        <v>0.45454545454545453</v>
      </c>
      <c r="G26">
        <v>0.54545454545454541</v>
      </c>
      <c r="H26">
        <v>0.31578947368421051</v>
      </c>
      <c r="I26">
        <v>0.68421052631578949</v>
      </c>
      <c r="J26">
        <v>0.58974358974358976</v>
      </c>
      <c r="K26">
        <v>0.41025641025641024</v>
      </c>
      <c r="L26">
        <v>0.71052631578947367</v>
      </c>
      <c r="M26">
        <v>0.28947368421052633</v>
      </c>
      <c r="N26">
        <v>0.05</v>
      </c>
      <c r="O26">
        <v>0.95</v>
      </c>
      <c r="P26">
        <v>0.66666666666666663</v>
      </c>
      <c r="Q26">
        <v>0.33333333333333331</v>
      </c>
      <c r="R26">
        <v>0.125</v>
      </c>
      <c r="S26">
        <v>0.875</v>
      </c>
      <c r="T26">
        <v>0.35897435897435898</v>
      </c>
      <c r="U26">
        <v>0.64102564102564108</v>
      </c>
      <c r="V26">
        <v>0.55263157894736847</v>
      </c>
      <c r="W26">
        <v>0.44736842105263158</v>
      </c>
      <c r="X26">
        <v>0.5</v>
      </c>
      <c r="Y26">
        <v>0.5</v>
      </c>
      <c r="Z26">
        <v>0.68421052631578949</v>
      </c>
      <c r="AA26">
        <v>0.31578947368421051</v>
      </c>
      <c r="AB26">
        <v>0.21052631578947367</v>
      </c>
      <c r="AC26">
        <v>0.78947368421052633</v>
      </c>
      <c r="AD26">
        <v>0.42105263157894735</v>
      </c>
      <c r="AE26">
        <v>0.57894736842105265</v>
      </c>
      <c r="AF26">
        <v>0.73684210526315785</v>
      </c>
      <c r="AG26">
        <v>0.26315789473684209</v>
      </c>
      <c r="AH26">
        <v>0.4358974358974359</v>
      </c>
      <c r="AI26">
        <v>0.5641025641025641</v>
      </c>
      <c r="AJ26">
        <v>0.64102564102564108</v>
      </c>
      <c r="AK26">
        <v>0.35897435897435898</v>
      </c>
      <c r="AL26">
        <v>0.47368421052631576</v>
      </c>
      <c r="AM26">
        <v>0.52631578947368418</v>
      </c>
      <c r="AN26">
        <v>0.23529411764705882</v>
      </c>
      <c r="AO26">
        <v>0.76470588235294112</v>
      </c>
      <c r="AP26">
        <v>0.59090909090909094</v>
      </c>
      <c r="AQ26">
        <v>0.40909090909090912</v>
      </c>
      <c r="AR26">
        <v>0.38095238095238093</v>
      </c>
      <c r="AS26">
        <v>0.61904761904761907</v>
      </c>
      <c r="AT26">
        <v>0.58823529411764708</v>
      </c>
      <c r="AU26">
        <v>0.41176470588235292</v>
      </c>
      <c r="AV26">
        <v>0.80952380952380953</v>
      </c>
      <c r="AW26">
        <v>0.19047619047619047</v>
      </c>
      <c r="AX26">
        <v>0.58823529411764708</v>
      </c>
      <c r="AY26">
        <v>0.41176470588235292</v>
      </c>
      <c r="AZ26">
        <v>0.6470588235294118</v>
      </c>
      <c r="BA26">
        <v>0.35294117647058826</v>
      </c>
      <c r="BB26">
        <v>0.68181818181818177</v>
      </c>
      <c r="BC26">
        <v>0.31818181818181818</v>
      </c>
      <c r="BD26">
        <v>0.31818181818181818</v>
      </c>
      <c r="BE26">
        <v>0.68181818181818177</v>
      </c>
      <c r="BF26">
        <v>0.58823529411764708</v>
      </c>
      <c r="BG26">
        <v>0.41176470588235292</v>
      </c>
      <c r="BH26">
        <v>0.41666666666666669</v>
      </c>
      <c r="BI26">
        <v>0.58333333333333337</v>
      </c>
      <c r="BJ26">
        <v>0.8</v>
      </c>
      <c r="BK26">
        <v>0.2</v>
      </c>
      <c r="BL26">
        <v>0.2</v>
      </c>
      <c r="BM26">
        <v>0.8</v>
      </c>
      <c r="BN26">
        <v>0.2857142857142857</v>
      </c>
      <c r="BO26">
        <v>0.7142857142857143</v>
      </c>
      <c r="BP26">
        <v>0.41176470588235292</v>
      </c>
      <c r="BQ26">
        <v>0.58823529411764708</v>
      </c>
      <c r="BR26">
        <v>0.52380952380952384</v>
      </c>
      <c r="BS26">
        <v>0.47619047619047616</v>
      </c>
      <c r="BT26">
        <v>0.625</v>
      </c>
      <c r="BU26">
        <v>0.375</v>
      </c>
      <c r="BV26">
        <v>0.55555555555555558</v>
      </c>
      <c r="BW26">
        <v>0.44444444444444442</v>
      </c>
      <c r="BX26">
        <v>0.22222222222222221</v>
      </c>
      <c r="BY26">
        <v>0.77777777777777779</v>
      </c>
      <c r="BZ26">
        <v>0.5</v>
      </c>
      <c r="CA26">
        <v>0.5</v>
      </c>
      <c r="CB26">
        <v>0.32</v>
      </c>
      <c r="CC26">
        <v>0.68</v>
      </c>
      <c r="CD26">
        <v>0.51851851851851849</v>
      </c>
      <c r="CE26">
        <v>0.48148148148148145</v>
      </c>
      <c r="CF26">
        <v>0.52</v>
      </c>
      <c r="CG26">
        <v>0.48</v>
      </c>
      <c r="CH26">
        <v>0.42857142857142855</v>
      </c>
      <c r="CI26">
        <v>0.5714285714285714</v>
      </c>
      <c r="CJ26">
        <v>0.63636363636363635</v>
      </c>
      <c r="CK26">
        <v>0.36363636363636365</v>
      </c>
      <c r="CL26">
        <v>0.23076923076923078</v>
      </c>
      <c r="CM26">
        <v>0.76923076923076927</v>
      </c>
      <c r="CN26">
        <v>0.41666666666666669</v>
      </c>
      <c r="CO26">
        <v>0.58333333333333337</v>
      </c>
      <c r="CP26">
        <v>0.41666666666666669</v>
      </c>
      <c r="CQ26">
        <v>0.58333333333333337</v>
      </c>
      <c r="CR26">
        <v>0.6</v>
      </c>
      <c r="CS26">
        <v>0.4</v>
      </c>
      <c r="CT26">
        <v>0.45</v>
      </c>
      <c r="CU26">
        <v>0.55000000000000004</v>
      </c>
      <c r="CV26">
        <v>0.6</v>
      </c>
      <c r="CW26">
        <v>0.4</v>
      </c>
      <c r="CX26">
        <v>0.3</v>
      </c>
      <c r="CY26">
        <v>0.7</v>
      </c>
      <c r="CZ26">
        <v>0.44</v>
      </c>
      <c r="DA26">
        <v>0.56000000000000005</v>
      </c>
      <c r="DB26">
        <v>0.42857142857142855</v>
      </c>
      <c r="DC26">
        <v>0.5714285714285714</v>
      </c>
      <c r="DD26">
        <v>0.66666666666666663</v>
      </c>
      <c r="DE26">
        <v>0.33333333333333331</v>
      </c>
      <c r="DF26">
        <v>0.5</v>
      </c>
      <c r="DG26">
        <v>0.5</v>
      </c>
      <c r="DH26">
        <v>0.72727272727272729</v>
      </c>
      <c r="DI26">
        <v>0.27272727272727271</v>
      </c>
      <c r="DJ26">
        <f>TemplateData__3[[#This Row],[FA]]*2</f>
        <v>0.17499999999999999</v>
      </c>
      <c r="DK26">
        <f>_xlfn.NORM.S.INV(IF(TemplateData__3[[#This Row],[ Hit (CRH) ]]=1,0.99,TemplateData__3[[#This Row],[ Hit (CRH) ]]))-_xlfn.NORM.S.INV(IF(TemplateData__3[[#This Row],[FA * 2]]=0,0.01,TemplateData__3[[#This Row],[FA * 2]]))</f>
        <v>0.80892794421840541</v>
      </c>
      <c r="DL26">
        <f>_xlfn.NORM.S.INV(IF(TemplateData__3[[#This Row],[ Hit (FAH) ]]=1,0.99,TemplateData__3[[#This Row],[ Hit (FAH) ]]))-_xlfn.NORM.S.INV(IF(TemplateData__3[[#This Row],[FA * 2]]=0,0.01,TemplateData__3[[#This Row],[FA * 2]]))</f>
        <v>0.41018877836543854</v>
      </c>
      <c r="DM26">
        <f>_xlfn.NORM.S.INV(IF(TemplateData__3[[#This Row],[ Hit (HFA)]]=1,0.99,TemplateData__3[[#This Row],[ Hit (HFA)]]))-_xlfn.NORM.S.INV(IF(TemplateData__3[[#This Row],[FA * 2]]=0,0.01,TemplateData__3[[#This Row],[FA * 2]]))</f>
        <v>1.3653165903689368</v>
      </c>
      <c r="DN26">
        <f>_xlfn.NORM.S.INV(IF(TemplateData__3[[#This Row],[ Hit (HCR)]]=1,0.99,TemplateData__3[[#This Row],[ Hit (HCR)]]))-_xlfn.NORM.S.INV(IF(TemplateData__3[[#This Row],[FA * 2]]=0,0.01,TemplateData__3[[#This Row],[FA * 2]]))</f>
        <v>1.5391746376567166</v>
      </c>
      <c r="DO26">
        <f>TemplateData__3[[#This Row],[ CR (CRM)]]-TemplateData__3[[#This Row],[MISS]]</f>
        <v>0.2883116883116883</v>
      </c>
      <c r="DP26">
        <f>TemplateData__3[[#This Row],[ CR (CRH)]]-TemplateData__3[[#This Row],[MISS]]</f>
        <v>0.12831168831168832</v>
      </c>
      <c r="DQ26">
        <f>TemplateData__3[[#This Row],[ CR (HCR)]]-TemplateData__3[[#This Row],[MISS]]</f>
        <v>0.11688311688311687</v>
      </c>
      <c r="DR26">
        <f>TemplateData__3[[#This Row],[ CR (MCR)]]-TemplateData__3[[#This Row],[MISS]]</f>
        <v>0.18831168831168832</v>
      </c>
    </row>
    <row r="27" spans="1:122" x14ac:dyDescent="0.2">
      <c r="A27">
        <v>201</v>
      </c>
      <c r="B27">
        <v>0.32911392405063289</v>
      </c>
      <c r="C27">
        <v>0.67088607594936711</v>
      </c>
      <c r="D27">
        <v>3.7974683544303799E-2</v>
      </c>
      <c r="E27">
        <v>0.96202531645569622</v>
      </c>
      <c r="F27">
        <v>0.13750000000000001</v>
      </c>
      <c r="G27">
        <v>0.86250000000000004</v>
      </c>
      <c r="H27">
        <v>0.15</v>
      </c>
      <c r="I27">
        <v>0.85</v>
      </c>
      <c r="J27">
        <v>0.125</v>
      </c>
      <c r="K27">
        <v>0.875</v>
      </c>
      <c r="L27">
        <v>0.43902439024390244</v>
      </c>
      <c r="M27">
        <v>0.56097560975609762</v>
      </c>
      <c r="N27">
        <v>0.05</v>
      </c>
      <c r="O27">
        <v>0.95</v>
      </c>
      <c r="P27">
        <v>0.21052631578947367</v>
      </c>
      <c r="Q27">
        <v>0.78947368421052633</v>
      </c>
      <c r="R27">
        <v>2.564102564102564E-2</v>
      </c>
      <c r="S27">
        <v>0.97435897435897434</v>
      </c>
      <c r="T27">
        <v>0.14634146341463414</v>
      </c>
      <c r="U27">
        <v>0.85365853658536583</v>
      </c>
      <c r="V27">
        <v>0.12820512820512819</v>
      </c>
      <c r="W27">
        <v>0.87179487179487181</v>
      </c>
      <c r="X27">
        <v>0.14285714285714285</v>
      </c>
      <c r="Y27">
        <v>0.8571428571428571</v>
      </c>
      <c r="Z27">
        <v>0.10526315789473684</v>
      </c>
      <c r="AA27">
        <v>0.89473684210526316</v>
      </c>
      <c r="AB27">
        <v>0.15</v>
      </c>
      <c r="AC27">
        <v>0.85</v>
      </c>
      <c r="AD27">
        <v>0.15</v>
      </c>
      <c r="AE27">
        <v>0.85</v>
      </c>
      <c r="AF27">
        <v>0.43902439024390244</v>
      </c>
      <c r="AG27">
        <v>0.56097560975609762</v>
      </c>
      <c r="AH27">
        <v>0.16666666666666666</v>
      </c>
      <c r="AI27">
        <v>0.83333333333333337</v>
      </c>
      <c r="AJ27">
        <v>0.21052631578947367</v>
      </c>
      <c r="AK27">
        <v>0.78947368421052633</v>
      </c>
      <c r="AL27">
        <v>0.10526315789473684</v>
      </c>
      <c r="AM27">
        <v>0.89473684210526316</v>
      </c>
      <c r="AN27">
        <v>0.19047619047619047</v>
      </c>
      <c r="AO27">
        <v>0.80952380952380953</v>
      </c>
      <c r="AP27">
        <v>0.14285714285714285</v>
      </c>
      <c r="AQ27">
        <v>0.8571428571428571</v>
      </c>
      <c r="AR27">
        <v>0.10526315789473684</v>
      </c>
      <c r="AS27">
        <v>0.89473684210526316</v>
      </c>
      <c r="AT27">
        <v>0.10526315789473684</v>
      </c>
      <c r="AU27">
        <v>0.89473684210526316</v>
      </c>
      <c r="AV27">
        <v>0.52380952380952384</v>
      </c>
      <c r="AW27">
        <v>0.47619047619047616</v>
      </c>
      <c r="AX27">
        <v>0.35</v>
      </c>
      <c r="AY27">
        <v>0.65</v>
      </c>
      <c r="AZ27">
        <v>0.35</v>
      </c>
      <c r="BA27">
        <v>0.65</v>
      </c>
      <c r="BB27">
        <v>5.5555555555555552E-2</v>
      </c>
      <c r="BC27">
        <v>0.94444444444444442</v>
      </c>
      <c r="BD27">
        <v>0.14285714285714285</v>
      </c>
      <c r="BE27">
        <v>0.8571428571428571</v>
      </c>
      <c r="BF27">
        <v>0.19047619047619047</v>
      </c>
      <c r="BG27">
        <v>0.80952380952380953</v>
      </c>
      <c r="BH27">
        <v>0.1</v>
      </c>
      <c r="BI27">
        <v>0.9</v>
      </c>
      <c r="BJ27">
        <v>0.18181818181818182</v>
      </c>
      <c r="BK27">
        <v>0.81818181818181823</v>
      </c>
      <c r="BL27">
        <v>0.18181818181818182</v>
      </c>
      <c r="BM27">
        <v>0.81818181818181823</v>
      </c>
      <c r="BN27">
        <v>0.2</v>
      </c>
      <c r="BO27">
        <v>0.8</v>
      </c>
      <c r="BP27">
        <v>0.15</v>
      </c>
      <c r="BQ27">
        <v>0.85</v>
      </c>
      <c r="BR27">
        <v>5.5555555555555552E-2</v>
      </c>
      <c r="BS27">
        <v>0.94444444444444442</v>
      </c>
      <c r="BT27">
        <v>0.18181818181818182</v>
      </c>
      <c r="BU27">
        <v>0.81818181818181823</v>
      </c>
      <c r="BV27">
        <v>0</v>
      </c>
      <c r="BW27">
        <v>1</v>
      </c>
      <c r="BX27">
        <v>0.1111111111111111</v>
      </c>
      <c r="BY27">
        <v>0.88888888888888884</v>
      </c>
      <c r="BZ27">
        <v>0.1</v>
      </c>
      <c r="CA27">
        <v>0.9</v>
      </c>
      <c r="CB27">
        <v>7.6923076923076927E-2</v>
      </c>
      <c r="CC27">
        <v>0.92307692307692313</v>
      </c>
      <c r="CD27">
        <v>0.14285714285714285</v>
      </c>
      <c r="CE27">
        <v>0.8571428571428571</v>
      </c>
      <c r="CF27">
        <v>0.19230769230769232</v>
      </c>
      <c r="CG27">
        <v>0.80769230769230771</v>
      </c>
      <c r="CH27">
        <v>0.2</v>
      </c>
      <c r="CI27">
        <v>0.8</v>
      </c>
      <c r="CJ27">
        <v>0.18181818181818182</v>
      </c>
      <c r="CK27">
        <v>0.81818181818181823</v>
      </c>
      <c r="CL27">
        <v>7.1428571428571425E-2</v>
      </c>
      <c r="CM27">
        <v>0.9285714285714286</v>
      </c>
      <c r="CN27">
        <v>8.3333333333333329E-2</v>
      </c>
      <c r="CO27">
        <v>0.91666666666666663</v>
      </c>
      <c r="CP27">
        <v>0.16666666666666666</v>
      </c>
      <c r="CQ27">
        <v>0.83333333333333337</v>
      </c>
      <c r="CR27">
        <v>0.125</v>
      </c>
      <c r="CS27">
        <v>0.875</v>
      </c>
      <c r="CT27">
        <v>0.79411764705882348</v>
      </c>
      <c r="CU27">
        <v>0.20588235294117646</v>
      </c>
      <c r="CV27">
        <v>0.9</v>
      </c>
      <c r="CW27">
        <v>0.1</v>
      </c>
      <c r="CX27">
        <v>0.75</v>
      </c>
      <c r="CY27">
        <v>0.25</v>
      </c>
      <c r="CZ27">
        <v>0.875</v>
      </c>
      <c r="DA27">
        <v>0.125</v>
      </c>
      <c r="DB27">
        <v>0.1111111111111111</v>
      </c>
      <c r="DC27">
        <v>0.88888888888888884</v>
      </c>
      <c r="DD27">
        <v>0.2857142857142857</v>
      </c>
      <c r="DE27">
        <v>0.7142857142857143</v>
      </c>
      <c r="DF27">
        <v>0.20833333333333334</v>
      </c>
      <c r="DG27">
        <v>0.79166666666666663</v>
      </c>
      <c r="DH27">
        <v>0.45714285714285713</v>
      </c>
      <c r="DI27">
        <v>0.54285714285714282</v>
      </c>
      <c r="DJ27">
        <f>TemplateData__3[[#This Row],[FA]]*2</f>
        <v>7.5949367088607597E-2</v>
      </c>
      <c r="DK27">
        <f>_xlfn.NORM.S.INV(IF(TemplateData__3[[#This Row],[ Hit (CRH) ]]=1,0.99,TemplateData__3[[#This Row],[ Hit (CRH) ]]))-_xlfn.NORM.S.INV(IF(TemplateData__3[[#This Row],[FA * 2]]=0,0.01,TemplateData__3[[#This Row],[FA * 2]]))</f>
        <v>2.253648996518943</v>
      </c>
      <c r="DL27">
        <f>_xlfn.NORM.S.INV(IF(TemplateData__3[[#This Row],[ Hit (FAH) ]]=1,0.99,TemplateData__3[[#This Row],[ Hit (FAH) ]]))-_xlfn.NORM.S.INV(IF(TemplateData__3[[#This Row],[FA * 2]]=0,0.01,TemplateData__3[[#This Row],[FA * 2]]))</f>
        <v>2.1073466583826446</v>
      </c>
      <c r="DM27">
        <f>_xlfn.NORM.S.INV(IF(TemplateData__3[[#This Row],[ Hit (HFA)]]=1,0.99,TemplateData__3[[#This Row],[ Hit (HFA)]]))-_xlfn.NORM.S.INV(IF(TemplateData__3[[#This Row],[FA * 2]]=0,0.01,TemplateData__3[[#This Row],[FA * 2]]))</f>
        <v>0.86690808625369964</v>
      </c>
      <c r="DN27">
        <f>_xlfn.NORM.S.INV(IF(TemplateData__3[[#This Row],[ Hit (HCR)]]=1,0.99,TemplateData__3[[#This Row],[ Hit (HCR)]]))-_xlfn.NORM.S.INV(IF(TemplateData__3[[#This Row],[FA * 2]]=0,0.01,TemplateData__3[[#This Row],[FA * 2]]))</f>
        <v>1.3252225158034605</v>
      </c>
      <c r="DO27">
        <f>TemplateData__3[[#This Row],[ CR (CRM)]]-TemplateData__3[[#This Row],[MISS]]</f>
        <v>0.22911392405063291</v>
      </c>
      <c r="DP27">
        <f>TemplateData__3[[#This Row],[ CR (CRH)]]-TemplateData__3[[#This Row],[MISS]]</f>
        <v>0.20411392405063289</v>
      </c>
      <c r="DQ27">
        <f>TemplateData__3[[#This Row],[ CR (HCR)]]-TemplateData__3[[#This Row],[MISS]]</f>
        <v>-0.55977496483825595</v>
      </c>
      <c r="DR27">
        <f>TemplateData__3[[#This Row],[ CR (MCR)]]-TemplateData__3[[#This Row],[MISS]]</f>
        <v>-0.46255274261603374</v>
      </c>
    </row>
    <row r="28" spans="1:122" x14ac:dyDescent="0.2">
      <c r="A28">
        <v>202</v>
      </c>
      <c r="B28">
        <v>0.56164383561643838</v>
      </c>
      <c r="C28">
        <v>0.43835616438356162</v>
      </c>
      <c r="D28">
        <v>1.2658227848101266E-2</v>
      </c>
      <c r="E28">
        <v>0.98734177215189878</v>
      </c>
      <c r="F28">
        <v>7.6923076923076927E-2</v>
      </c>
      <c r="G28">
        <v>0.92307692307692313</v>
      </c>
      <c r="H28">
        <v>2.6315789473684209E-2</v>
      </c>
      <c r="I28">
        <v>0.97368421052631582</v>
      </c>
      <c r="J28">
        <v>0.125</v>
      </c>
      <c r="K28">
        <v>0.875</v>
      </c>
      <c r="L28">
        <v>0.70270270270270274</v>
      </c>
      <c r="M28">
        <v>0.29729729729729731</v>
      </c>
      <c r="N28">
        <v>0</v>
      </c>
      <c r="O28">
        <v>1</v>
      </c>
      <c r="P28">
        <v>0.41666666666666669</v>
      </c>
      <c r="Q28">
        <v>0.58333333333333337</v>
      </c>
      <c r="R28">
        <v>2.564102564102564E-2</v>
      </c>
      <c r="S28">
        <v>0.97435897435897434</v>
      </c>
      <c r="T28">
        <v>0.10256410256410256</v>
      </c>
      <c r="U28">
        <v>0.89743589743589747</v>
      </c>
      <c r="V28">
        <v>5.128205128205128E-2</v>
      </c>
      <c r="W28">
        <v>0.94871794871794868</v>
      </c>
      <c r="X28">
        <v>0.19047619047619047</v>
      </c>
      <c r="Y28">
        <v>0.80952380952380953</v>
      </c>
      <c r="Z28">
        <v>5.2631578947368418E-2</v>
      </c>
      <c r="AA28">
        <v>0.94736842105263153</v>
      </c>
      <c r="AB28">
        <v>0</v>
      </c>
      <c r="AC28">
        <v>1</v>
      </c>
      <c r="AD28">
        <v>0.05</v>
      </c>
      <c r="AE28">
        <v>0.95</v>
      </c>
      <c r="AF28">
        <v>0.66666666666666663</v>
      </c>
      <c r="AG28">
        <v>0.33333333333333331</v>
      </c>
      <c r="AH28">
        <v>9.7560975609756101E-2</v>
      </c>
      <c r="AI28">
        <v>0.90243902439024393</v>
      </c>
      <c r="AJ28">
        <v>0.44117647058823528</v>
      </c>
      <c r="AK28">
        <v>0.55882352941176472</v>
      </c>
      <c r="AL28">
        <v>5.4054054054054057E-2</v>
      </c>
      <c r="AM28">
        <v>0.94594594594594594</v>
      </c>
      <c r="AN28">
        <v>5.8823529411764705E-2</v>
      </c>
      <c r="AO28">
        <v>0.94117647058823528</v>
      </c>
      <c r="AP28">
        <v>0.125</v>
      </c>
      <c r="AQ28">
        <v>0.875</v>
      </c>
      <c r="AR28">
        <v>0</v>
      </c>
      <c r="AS28">
        <v>1</v>
      </c>
      <c r="AT28">
        <v>0.125</v>
      </c>
      <c r="AU28">
        <v>0.875</v>
      </c>
      <c r="AV28">
        <v>0.78947368421052633</v>
      </c>
      <c r="AW28">
        <v>0.21052631578947367</v>
      </c>
      <c r="AX28">
        <v>0.61111111111111116</v>
      </c>
      <c r="AY28">
        <v>0.3888888888888889</v>
      </c>
      <c r="AZ28">
        <v>0.55000000000000004</v>
      </c>
      <c r="BA28">
        <v>0.45</v>
      </c>
      <c r="BB28">
        <v>0.25</v>
      </c>
      <c r="BC28">
        <v>0.75</v>
      </c>
      <c r="BD28">
        <v>0.1</v>
      </c>
      <c r="BE28">
        <v>0.9</v>
      </c>
      <c r="BF28">
        <v>9.5238095238095233E-2</v>
      </c>
      <c r="BG28">
        <v>0.90476190476190477</v>
      </c>
      <c r="BH28">
        <v>0.16666666666666666</v>
      </c>
      <c r="BI28">
        <v>0.83333333333333337</v>
      </c>
      <c r="BJ28">
        <v>8.3333333333333329E-2</v>
      </c>
      <c r="BK28">
        <v>0.91666666666666663</v>
      </c>
      <c r="BL28">
        <v>0</v>
      </c>
      <c r="BM28">
        <v>1</v>
      </c>
      <c r="BN28">
        <v>0.1111111111111111</v>
      </c>
      <c r="BO28">
        <v>0.88888888888888884</v>
      </c>
      <c r="BP28">
        <v>0.10526315789473684</v>
      </c>
      <c r="BQ28">
        <v>0.89473684210526316</v>
      </c>
      <c r="BR28">
        <v>0</v>
      </c>
      <c r="BS28">
        <v>1</v>
      </c>
      <c r="BT28">
        <v>0.22222222222222221</v>
      </c>
      <c r="BU28">
        <v>0.77777777777777779</v>
      </c>
      <c r="BV28">
        <v>0</v>
      </c>
      <c r="BW28">
        <v>1</v>
      </c>
      <c r="BX28">
        <v>0</v>
      </c>
      <c r="BY28">
        <v>1</v>
      </c>
      <c r="BZ28">
        <v>0</v>
      </c>
      <c r="CA28">
        <v>1</v>
      </c>
      <c r="CB28">
        <v>0.04</v>
      </c>
      <c r="CC28">
        <v>0.96</v>
      </c>
      <c r="CD28">
        <v>0</v>
      </c>
      <c r="CE28">
        <v>1</v>
      </c>
      <c r="CF28">
        <v>0.19230769230769232</v>
      </c>
      <c r="CG28">
        <v>0.80769230769230771</v>
      </c>
      <c r="CH28">
        <v>0.26666666666666666</v>
      </c>
      <c r="CI28">
        <v>0.73333333333333328</v>
      </c>
      <c r="CJ28">
        <v>9.0909090909090912E-2</v>
      </c>
      <c r="CK28">
        <v>0.90909090909090906</v>
      </c>
      <c r="CL28">
        <v>0</v>
      </c>
      <c r="CM28">
        <v>1</v>
      </c>
      <c r="CN28">
        <v>8.3333333333333329E-2</v>
      </c>
      <c r="CO28">
        <v>0.91666666666666663</v>
      </c>
      <c r="CP28">
        <v>0</v>
      </c>
      <c r="CQ28">
        <v>1</v>
      </c>
      <c r="CR28">
        <v>0</v>
      </c>
      <c r="CS28">
        <v>1</v>
      </c>
      <c r="CT28">
        <v>0.6</v>
      </c>
      <c r="CU28">
        <v>0.4</v>
      </c>
      <c r="CV28">
        <v>0.91304347826086951</v>
      </c>
      <c r="CW28">
        <v>8.6956521739130432E-2</v>
      </c>
      <c r="CX28">
        <v>0.66666666666666663</v>
      </c>
      <c r="CY28">
        <v>0.33333333333333331</v>
      </c>
      <c r="CZ28">
        <v>0.93333333333333335</v>
      </c>
      <c r="DA28">
        <v>6.6666666666666666E-2</v>
      </c>
      <c r="DB28">
        <v>0.11538461538461539</v>
      </c>
      <c r="DC28">
        <v>0.88461538461538458</v>
      </c>
      <c r="DD28">
        <v>0.6</v>
      </c>
      <c r="DE28">
        <v>0.4</v>
      </c>
      <c r="DF28">
        <v>0.125</v>
      </c>
      <c r="DG28">
        <v>0.875</v>
      </c>
      <c r="DH28">
        <v>0.6216216216216216</v>
      </c>
      <c r="DI28">
        <v>0.3783783783783784</v>
      </c>
      <c r="DJ28">
        <f>TemplateData__3[[#This Row],[FA]]*2</f>
        <v>2.5316455696202531E-2</v>
      </c>
      <c r="DK28">
        <f>_xlfn.NORM.S.INV(IF(TemplateData__3[[#This Row],[ Hit (CRH) ]]=1,0.99,TemplateData__3[[#This Row],[ Hit (CRH) ]]))-_xlfn.NORM.S.INV(IF(TemplateData__3[[#This Row],[FA * 2]]=0,0.01,TemplateData__3[[#This Row],[FA * 2]]))</f>
        <v>2.2079250076151138</v>
      </c>
      <c r="DL28">
        <f>_xlfn.NORM.S.INV(IF(TemplateData__3[[#This Row],[ Hit (FAH) ]]=1,0.99,TemplateData__3[[#This Row],[ Hit (FAH) ]]))-_xlfn.NORM.S.INV(IF(TemplateData__3[[#This Row],[FA * 2]]=0,0.01,TemplateData__3[[#This Row],[FA * 2]]))</f>
        <v>2.3853052037747715</v>
      </c>
      <c r="DM28">
        <f>_xlfn.NORM.S.INV(IF(TemplateData__3[[#This Row],[ Hit (HFA)]]=1,0.99,TemplateData__3[[#This Row],[ Hit (HFA)]]))-_xlfn.NORM.S.INV(IF(TemplateData__3[[#This Row],[FA * 2]]=0,0.01,TemplateData__3[[#This Row],[FA * 2]]))</f>
        <v>2.2079250076151138</v>
      </c>
      <c r="DN28">
        <f>_xlfn.NORM.S.INV(IF(TemplateData__3[[#This Row],[ Hit (HCR)]]=1,0.99,TemplateData__3[[#This Row],[ Hit (HCR)]]))-_xlfn.NORM.S.INV(IF(TemplateData__3[[#This Row],[FA * 2]]=0,0.01,TemplateData__3[[#This Row],[FA * 2]]))</f>
        <v>2.2643204360178442</v>
      </c>
      <c r="DO28">
        <f>TemplateData__3[[#This Row],[ CR (CRM)]]-TemplateData__3[[#This Row],[MISS]]</f>
        <v>0.47468731387730789</v>
      </c>
      <c r="DP28">
        <f>TemplateData__3[[#This Row],[ CR (CRH)]]-TemplateData__3[[#This Row],[MISS]]</f>
        <v>0.49497716894977173</v>
      </c>
      <c r="DQ28">
        <f>TemplateData__3[[#This Row],[ CR (HCR)]]-TemplateData__3[[#This Row],[MISS]]</f>
        <v>-0.3229715489989462</v>
      </c>
      <c r="DR28">
        <f>TemplateData__3[[#This Row],[ CR (MCR)]]-TemplateData__3[[#This Row],[MISS]]</f>
        <v>-0.31335616438356162</v>
      </c>
    </row>
    <row r="29" spans="1:122" x14ac:dyDescent="0.2">
      <c r="A29">
        <v>203</v>
      </c>
      <c r="B29">
        <v>0.48717948717948717</v>
      </c>
      <c r="C29">
        <v>0.51282051282051277</v>
      </c>
      <c r="D29">
        <v>6.25E-2</v>
      </c>
      <c r="E29">
        <v>0.9375</v>
      </c>
      <c r="F29">
        <v>0.13750000000000001</v>
      </c>
      <c r="G29">
        <v>0.86250000000000004</v>
      </c>
      <c r="H29">
        <v>0.1</v>
      </c>
      <c r="I29">
        <v>0.9</v>
      </c>
      <c r="J29">
        <v>0.17499999999999999</v>
      </c>
      <c r="K29">
        <v>0.82499999999999996</v>
      </c>
      <c r="L29">
        <v>0.58536585365853655</v>
      </c>
      <c r="M29">
        <v>0.41463414634146339</v>
      </c>
      <c r="N29">
        <v>7.4999999999999997E-2</v>
      </c>
      <c r="O29">
        <v>0.92500000000000004</v>
      </c>
      <c r="P29">
        <v>0.3783783783783784</v>
      </c>
      <c r="Q29">
        <v>0.6216216216216216</v>
      </c>
      <c r="R29">
        <v>0.05</v>
      </c>
      <c r="S29">
        <v>0.95</v>
      </c>
      <c r="T29">
        <v>0.12195121951219512</v>
      </c>
      <c r="U29">
        <v>0.87804878048780488</v>
      </c>
      <c r="V29">
        <v>0.15384615384615385</v>
      </c>
      <c r="W29">
        <v>0.84615384615384615</v>
      </c>
      <c r="X29">
        <v>0.19047619047619047</v>
      </c>
      <c r="Y29">
        <v>0.80952380952380953</v>
      </c>
      <c r="Z29">
        <v>0.15789473684210525</v>
      </c>
      <c r="AA29">
        <v>0.84210526315789469</v>
      </c>
      <c r="AB29">
        <v>0.05</v>
      </c>
      <c r="AC29">
        <v>0.95</v>
      </c>
      <c r="AD29">
        <v>0.15</v>
      </c>
      <c r="AE29">
        <v>0.85</v>
      </c>
      <c r="AF29">
        <v>0.44736842105263158</v>
      </c>
      <c r="AG29">
        <v>0.55263157894736847</v>
      </c>
      <c r="AH29">
        <v>0.17499999999999999</v>
      </c>
      <c r="AI29">
        <v>0.82499999999999996</v>
      </c>
      <c r="AJ29">
        <v>0.52500000000000002</v>
      </c>
      <c r="AK29">
        <v>0.47499999999999998</v>
      </c>
      <c r="AL29">
        <v>0.1</v>
      </c>
      <c r="AM29">
        <v>0.9</v>
      </c>
      <c r="AN29">
        <v>0.10526315789473684</v>
      </c>
      <c r="AO29">
        <v>0.89473684210526316</v>
      </c>
      <c r="AP29">
        <v>0.23809523809523808</v>
      </c>
      <c r="AQ29">
        <v>0.76190476190476186</v>
      </c>
      <c r="AR29">
        <v>9.5238095238095233E-2</v>
      </c>
      <c r="AS29">
        <v>0.90476190476190477</v>
      </c>
      <c r="AT29">
        <v>0.10526315789473684</v>
      </c>
      <c r="AU29">
        <v>0.89473684210526316</v>
      </c>
      <c r="AV29">
        <v>0.55000000000000004</v>
      </c>
      <c r="AW29">
        <v>0.45</v>
      </c>
      <c r="AX29">
        <v>0.61904761904761907</v>
      </c>
      <c r="AY29">
        <v>0.38095238095238093</v>
      </c>
      <c r="AZ29">
        <v>0.33333333333333331</v>
      </c>
      <c r="BA29">
        <v>0.66666666666666663</v>
      </c>
      <c r="BB29">
        <v>0.42105263157894735</v>
      </c>
      <c r="BC29">
        <v>0.57894736842105265</v>
      </c>
      <c r="BD29">
        <v>0.15</v>
      </c>
      <c r="BE29">
        <v>0.85</v>
      </c>
      <c r="BF29">
        <v>0.2</v>
      </c>
      <c r="BG29">
        <v>0.8</v>
      </c>
      <c r="BH29">
        <v>0.3</v>
      </c>
      <c r="BI29">
        <v>0.7</v>
      </c>
      <c r="BJ29">
        <v>0.18181818181818182</v>
      </c>
      <c r="BK29">
        <v>0.81818181818181823</v>
      </c>
      <c r="BL29">
        <v>0</v>
      </c>
      <c r="BM29">
        <v>1</v>
      </c>
      <c r="BN29">
        <v>0.22222222222222221</v>
      </c>
      <c r="BO29">
        <v>0.77777777777777779</v>
      </c>
      <c r="BP29">
        <v>9.5238095238095233E-2</v>
      </c>
      <c r="BQ29">
        <v>0.90476190476190477</v>
      </c>
      <c r="BR29">
        <v>0.10526315789473684</v>
      </c>
      <c r="BS29">
        <v>0.89473684210526316</v>
      </c>
      <c r="BT29">
        <v>9.0909090909090912E-2</v>
      </c>
      <c r="BU29">
        <v>0.90909090909090906</v>
      </c>
      <c r="BV29">
        <v>0.125</v>
      </c>
      <c r="BW29">
        <v>0.875</v>
      </c>
      <c r="BX29">
        <v>0.1</v>
      </c>
      <c r="BY29">
        <v>0.9</v>
      </c>
      <c r="BZ29">
        <v>9.0909090909090912E-2</v>
      </c>
      <c r="CA29">
        <v>0.90909090909090906</v>
      </c>
      <c r="CB29">
        <v>0.15384615384615385</v>
      </c>
      <c r="CC29">
        <v>0.84615384615384615</v>
      </c>
      <c r="CD29">
        <v>0.10714285714285714</v>
      </c>
      <c r="CE29">
        <v>0.8928571428571429</v>
      </c>
      <c r="CF29">
        <v>0.15384615384615385</v>
      </c>
      <c r="CG29">
        <v>0.84615384615384615</v>
      </c>
      <c r="CH29">
        <v>0.2</v>
      </c>
      <c r="CI29">
        <v>0.8</v>
      </c>
      <c r="CJ29">
        <v>9.0909090909090912E-2</v>
      </c>
      <c r="CK29">
        <v>0.90909090909090906</v>
      </c>
      <c r="CL29">
        <v>7.1428571428571425E-2</v>
      </c>
      <c r="CM29">
        <v>0.9285714285714286</v>
      </c>
      <c r="CN29">
        <v>0.25</v>
      </c>
      <c r="CO29">
        <v>0.75</v>
      </c>
      <c r="CP29">
        <v>8.3333333333333329E-2</v>
      </c>
      <c r="CQ29">
        <v>0.91666666666666663</v>
      </c>
      <c r="CR29">
        <v>0.125</v>
      </c>
      <c r="CS29">
        <v>0.875</v>
      </c>
      <c r="CT29">
        <v>0.47222222222222221</v>
      </c>
      <c r="CU29">
        <v>0.52777777777777779</v>
      </c>
      <c r="CV29">
        <v>0.89473684210526316</v>
      </c>
      <c r="CW29">
        <v>0.10526315789473684</v>
      </c>
      <c r="CX29">
        <v>0.5</v>
      </c>
      <c r="CY29">
        <v>0.5</v>
      </c>
      <c r="CZ29">
        <v>0.90476190476190477</v>
      </c>
      <c r="DA29">
        <v>9.5238095238095233E-2</v>
      </c>
      <c r="DB29">
        <v>0.23529411764705882</v>
      </c>
      <c r="DC29">
        <v>0.76470588235294112</v>
      </c>
      <c r="DD29">
        <v>0.5714285714285714</v>
      </c>
      <c r="DE29">
        <v>0.42857142857142855</v>
      </c>
      <c r="DF29">
        <v>0.13043478260869565</v>
      </c>
      <c r="DG29">
        <v>0.86956521739130432</v>
      </c>
      <c r="DH29">
        <v>0.39393939393939392</v>
      </c>
      <c r="DI29">
        <v>0.60606060606060608</v>
      </c>
      <c r="DJ29">
        <f>TemplateData__3[[#This Row],[FA]]*2</f>
        <v>0.125</v>
      </c>
      <c r="DK29">
        <f>_xlfn.NORM.S.INV(IF(TemplateData__3[[#This Row],[ Hit (CRH) ]]=1,0.99,TemplateData__3[[#This Row],[ Hit (CRH) ]]))-_xlfn.NORM.S.INV(IF(TemplateData__3[[#This Row],[FA * 2]]=0,0.01,TemplateData__3[[#This Row],[FA * 2]]))</f>
        <v>1.0806644600575526</v>
      </c>
      <c r="DL29">
        <f>_xlfn.NORM.S.INV(IF(TemplateData__3[[#This Row],[ Hit (FAH) ]]=1,0.99,TemplateData__3[[#This Row],[ Hit (FAH) ]]))-_xlfn.NORM.S.INV(IF(TemplateData__3[[#This Row],[FA * 2]]=0,0.01,TemplateData__3[[#This Row],[FA * 2]]))</f>
        <v>1.1503493803760083</v>
      </c>
      <c r="DM29">
        <f>_xlfn.NORM.S.INV(IF(TemplateData__3[[#This Row],[ Hit (HFA)]]=1,0.99,TemplateData__3[[#This Row],[ Hit (HFA)]]))-_xlfn.NORM.S.INV(IF(TemplateData__3[[#This Row],[FA * 2]]=0,0.01,TemplateData__3[[#This Row],[FA * 2]]))</f>
        <v>1.3303617501687133</v>
      </c>
      <c r="DN29">
        <f>_xlfn.NORM.S.INV(IF(TemplateData__3[[#This Row],[ Hit (HCR)]]=1,0.99,TemplateData__3[[#This Row],[ Hit (HCR)]]))-_xlfn.NORM.S.INV(IF(TemplateData__3[[#This Row],[FA * 2]]=0,0.01,TemplateData__3[[#This Row],[FA * 2]]))</f>
        <v>0.8812832425216941</v>
      </c>
      <c r="DO29">
        <f>TemplateData__3[[#This Row],[ CR (CRM)]]-TemplateData__3[[#This Row],[MISS]]</f>
        <v>0.38191632928475039</v>
      </c>
      <c r="DP29">
        <f>TemplateData__3[[#This Row],[ CR (CRH)]]-TemplateData__3[[#This Row],[MISS]]</f>
        <v>0.39194139194139199</v>
      </c>
      <c r="DQ29">
        <f>TemplateData__3[[#This Row],[ CR (HCR)]]-TemplateData__3[[#This Row],[MISS]]</f>
        <v>-0.27752639517345395</v>
      </c>
      <c r="DR29">
        <f>TemplateData__3[[#This Row],[ CR (MCR)]]-TemplateData__3[[#This Row],[MISS]]</f>
        <v>-0.3823857302118171</v>
      </c>
    </row>
    <row r="30" spans="1:122" x14ac:dyDescent="0.2">
      <c r="A30">
        <v>204</v>
      </c>
      <c r="B30">
        <v>0.45</v>
      </c>
      <c r="C30">
        <v>0.55000000000000004</v>
      </c>
      <c r="D30">
        <v>0</v>
      </c>
      <c r="E30">
        <v>1</v>
      </c>
      <c r="F30">
        <v>0.1875</v>
      </c>
      <c r="G30">
        <v>0.8125</v>
      </c>
      <c r="H30">
        <v>7.4999999999999997E-2</v>
      </c>
      <c r="I30">
        <v>0.92500000000000004</v>
      </c>
      <c r="J30">
        <v>0.3</v>
      </c>
      <c r="K30">
        <v>0.7</v>
      </c>
      <c r="L30">
        <v>0.63414634146341464</v>
      </c>
      <c r="M30">
        <v>0.36585365853658536</v>
      </c>
      <c r="N30">
        <v>0</v>
      </c>
      <c r="O30">
        <v>1</v>
      </c>
      <c r="P30">
        <v>0.25641025641025639</v>
      </c>
      <c r="Q30">
        <v>0.74358974358974361</v>
      </c>
      <c r="R30">
        <v>0</v>
      </c>
      <c r="S30">
        <v>1</v>
      </c>
      <c r="T30">
        <v>0.26829268292682928</v>
      </c>
      <c r="U30">
        <v>0.73170731707317072</v>
      </c>
      <c r="V30">
        <v>0.10256410256410256</v>
      </c>
      <c r="W30">
        <v>0.89743589743589747</v>
      </c>
      <c r="X30">
        <v>0.38095238095238093</v>
      </c>
      <c r="Y30">
        <v>0.61904761904761907</v>
      </c>
      <c r="Z30">
        <v>0.21052631578947367</v>
      </c>
      <c r="AA30">
        <v>0.78947368421052633</v>
      </c>
      <c r="AB30">
        <v>0.15</v>
      </c>
      <c r="AC30">
        <v>0.85</v>
      </c>
      <c r="AD30">
        <v>0</v>
      </c>
      <c r="AE30">
        <v>1</v>
      </c>
      <c r="AF30">
        <v>0.5</v>
      </c>
      <c r="AG30">
        <v>0.5</v>
      </c>
      <c r="AH30">
        <v>0.125</v>
      </c>
      <c r="AI30">
        <v>0.875</v>
      </c>
      <c r="AJ30">
        <v>0.375</v>
      </c>
      <c r="AK30">
        <v>0.625</v>
      </c>
      <c r="AL30">
        <v>0.28125</v>
      </c>
      <c r="AM30">
        <v>0.71875</v>
      </c>
      <c r="AN30">
        <v>0.04</v>
      </c>
      <c r="AO30">
        <v>0.96</v>
      </c>
      <c r="AP30">
        <v>0.21739130434782608</v>
      </c>
      <c r="AQ30">
        <v>0.78260869565217395</v>
      </c>
      <c r="AR30">
        <v>0.13333333333333333</v>
      </c>
      <c r="AS30">
        <v>0.8666666666666667</v>
      </c>
      <c r="AT30">
        <v>0.41176470588235292</v>
      </c>
      <c r="AU30">
        <v>0.58823529411764708</v>
      </c>
      <c r="AV30">
        <v>0.65217391304347827</v>
      </c>
      <c r="AW30">
        <v>0.34782608695652173</v>
      </c>
      <c r="AX30">
        <v>0.61111111111111116</v>
      </c>
      <c r="AY30">
        <v>0.3888888888888889</v>
      </c>
      <c r="AZ30">
        <v>0.36</v>
      </c>
      <c r="BA30">
        <v>0.64</v>
      </c>
      <c r="BB30">
        <v>7.1428571428571425E-2</v>
      </c>
      <c r="BC30">
        <v>0.9285714285714286</v>
      </c>
      <c r="BD30">
        <v>0.17391304347826086</v>
      </c>
      <c r="BE30">
        <v>0.82608695652173914</v>
      </c>
      <c r="BF30">
        <v>0.08</v>
      </c>
      <c r="BG30">
        <v>0.92</v>
      </c>
      <c r="BH30">
        <v>0.27272727272727271</v>
      </c>
      <c r="BI30">
        <v>0.72727272727272729</v>
      </c>
      <c r="BJ30">
        <v>0.16666666666666666</v>
      </c>
      <c r="BK30">
        <v>0.83333333333333337</v>
      </c>
      <c r="BL30">
        <v>8.3333333333333329E-2</v>
      </c>
      <c r="BM30">
        <v>0.91666666666666663</v>
      </c>
      <c r="BN30">
        <v>0</v>
      </c>
      <c r="BO30">
        <v>1</v>
      </c>
      <c r="BP30">
        <v>0.3888888888888889</v>
      </c>
      <c r="BQ30">
        <v>0.61111111111111116</v>
      </c>
      <c r="BR30">
        <v>0.14285714285714285</v>
      </c>
      <c r="BS30">
        <v>0.8571428571428571</v>
      </c>
      <c r="BT30">
        <v>0.5</v>
      </c>
      <c r="BU30">
        <v>0.5</v>
      </c>
      <c r="BV30">
        <v>0.2857142857142857</v>
      </c>
      <c r="BW30">
        <v>0.7142857142857143</v>
      </c>
      <c r="BX30">
        <v>0.25</v>
      </c>
      <c r="BY30">
        <v>0.75</v>
      </c>
      <c r="BZ30">
        <v>0</v>
      </c>
      <c r="CA30">
        <v>1</v>
      </c>
      <c r="CB30">
        <v>0.11538461538461539</v>
      </c>
      <c r="CC30">
        <v>0.88461538461538458</v>
      </c>
      <c r="CD30">
        <v>0.21428571428571427</v>
      </c>
      <c r="CE30">
        <v>0.7857142857142857</v>
      </c>
      <c r="CF30">
        <v>0.23076923076923078</v>
      </c>
      <c r="CG30">
        <v>0.76923076923076927</v>
      </c>
      <c r="CH30">
        <v>0.33333333333333331</v>
      </c>
      <c r="CI30">
        <v>0.66666666666666663</v>
      </c>
      <c r="CJ30">
        <v>9.0909090909090912E-2</v>
      </c>
      <c r="CK30">
        <v>0.90909090909090906</v>
      </c>
      <c r="CL30">
        <v>0.21428571428571427</v>
      </c>
      <c r="CM30">
        <v>0.7857142857142857</v>
      </c>
      <c r="CN30">
        <v>0</v>
      </c>
      <c r="CO30">
        <v>1</v>
      </c>
      <c r="CP30">
        <v>0.25</v>
      </c>
      <c r="CQ30">
        <v>0.75</v>
      </c>
      <c r="CR30">
        <v>0.1875</v>
      </c>
      <c r="CS30">
        <v>0.8125</v>
      </c>
      <c r="CT30">
        <v>0.78260869565217395</v>
      </c>
      <c r="CU30">
        <v>0.21739130434782608</v>
      </c>
      <c r="CV30">
        <v>0.9</v>
      </c>
      <c r="CW30">
        <v>0.1</v>
      </c>
      <c r="CX30">
        <v>0.22222222222222221</v>
      </c>
      <c r="CY30">
        <v>0.77777777777777779</v>
      </c>
      <c r="CZ30">
        <v>0.41666666666666669</v>
      </c>
      <c r="DA30">
        <v>0.58333333333333337</v>
      </c>
      <c r="DB30">
        <v>0.16666666666666666</v>
      </c>
      <c r="DC30">
        <v>0.83333333333333337</v>
      </c>
      <c r="DD30">
        <v>0.66666666666666663</v>
      </c>
      <c r="DE30">
        <v>0.33333333333333331</v>
      </c>
      <c r="DF30">
        <v>8.3333333333333329E-2</v>
      </c>
      <c r="DG30">
        <v>0.91666666666666663</v>
      </c>
      <c r="DH30">
        <v>0.47619047619047616</v>
      </c>
      <c r="DI30">
        <v>0.52380952380952384</v>
      </c>
      <c r="DJ30">
        <f>TemplateData__3[[#This Row],[FA]]*2</f>
        <v>0</v>
      </c>
      <c r="DK30">
        <f>_xlfn.NORM.S.INV(IF(TemplateData__3[[#This Row],[ Hit (CRH) ]]=1,0.99,TemplateData__3[[#This Row],[ Hit (CRH) ]]))-_xlfn.NORM.S.INV(IF(TemplateData__3[[#This Row],[FA * 2]]=0,0.01,TemplateData__3[[#This Row],[FA * 2]]))</f>
        <v>3.1073816855635492</v>
      </c>
      <c r="DL30">
        <f>_xlfn.NORM.S.INV(IF(TemplateData__3[[#This Row],[ Hit (FAH) ]]=1,0.99,TemplateData__3[[#This Row],[ Hit (FAH) ]]))-_xlfn.NORM.S.INV(IF(TemplateData__3[[#This Row],[FA * 2]]=0,0.01,TemplateData__3[[#This Row],[FA * 2]]))</f>
        <v>1.5616382002544535</v>
      </c>
      <c r="DM30">
        <f>_xlfn.NORM.S.INV(IF(TemplateData__3[[#This Row],[ Hit (HFA)]]=1,0.99,TemplateData__3[[#This Row],[ Hit (HFA)]]))-_xlfn.NORM.S.INV(IF(TemplateData__3[[#This Row],[FA * 2]]=0,0.01,TemplateData__3[[#This Row],[FA * 2]]))</f>
        <v>2.7570751733362981</v>
      </c>
      <c r="DN30">
        <f>_xlfn.NORM.S.INV(IF(TemplateData__3[[#This Row],[ Hit (HCR)]]=1,0.99,TemplateData__3[[#This Row],[ Hit (HCR)]]))-_xlfn.NORM.S.INV(IF(TemplateData__3[[#This Row],[FA * 2]]=0,0.01,TemplateData__3[[#This Row],[FA * 2]]))</f>
        <v>2.2666307742555181</v>
      </c>
      <c r="DO30">
        <f>TemplateData__3[[#This Row],[ CR (CRM)]]-TemplateData__3[[#This Row],[MISS]]</f>
        <v>0.35</v>
      </c>
      <c r="DP30">
        <f>TemplateData__3[[#This Row],[ CR (CRH)]]-TemplateData__3[[#This Row],[MISS]]</f>
        <v>-0.13333333333333336</v>
      </c>
      <c r="DQ30">
        <f>TemplateData__3[[#This Row],[ CR (HCR)]]-TemplateData__3[[#This Row],[MISS]]</f>
        <v>-0.38333333333333341</v>
      </c>
      <c r="DR30">
        <f>TemplateData__3[[#This Row],[ CR (MCR)]]-TemplateData__3[[#This Row],[MISS]]</f>
        <v>-0.46666666666666673</v>
      </c>
    </row>
    <row r="31" spans="1:122" x14ac:dyDescent="0.2">
      <c r="A31">
        <v>205</v>
      </c>
      <c r="B31">
        <v>0.43421052631578949</v>
      </c>
      <c r="C31">
        <v>0.56578947368421051</v>
      </c>
      <c r="D31">
        <v>3.7974683544303799E-2</v>
      </c>
      <c r="E31">
        <v>0.96202531645569622</v>
      </c>
      <c r="F31">
        <v>0.189873417721519</v>
      </c>
      <c r="G31">
        <v>0.810126582278481</v>
      </c>
      <c r="H31">
        <v>0.125</v>
      </c>
      <c r="I31">
        <v>0.875</v>
      </c>
      <c r="J31">
        <v>0.25641025641025639</v>
      </c>
      <c r="K31">
        <v>0.74358974358974361</v>
      </c>
      <c r="L31">
        <v>0.625</v>
      </c>
      <c r="M31">
        <v>0.375</v>
      </c>
      <c r="N31">
        <v>2.564102564102564E-2</v>
      </c>
      <c r="O31">
        <v>0.97435897435897434</v>
      </c>
      <c r="P31">
        <v>0.22222222222222221</v>
      </c>
      <c r="Q31">
        <v>0.77777777777777779</v>
      </c>
      <c r="R31">
        <v>0.05</v>
      </c>
      <c r="S31">
        <v>0.95</v>
      </c>
      <c r="T31">
        <v>0.1951219512195122</v>
      </c>
      <c r="U31">
        <v>0.80487804878048785</v>
      </c>
      <c r="V31">
        <v>0.18421052631578946</v>
      </c>
      <c r="W31">
        <v>0.81578947368421051</v>
      </c>
      <c r="X31">
        <v>0.33333333333333331</v>
      </c>
      <c r="Y31">
        <v>0.66666666666666663</v>
      </c>
      <c r="Z31">
        <v>0.16666666666666666</v>
      </c>
      <c r="AA31">
        <v>0.83333333333333337</v>
      </c>
      <c r="AB31">
        <v>0.05</v>
      </c>
      <c r="AC31">
        <v>0.95</v>
      </c>
      <c r="AD31">
        <v>0.2</v>
      </c>
      <c r="AE31">
        <v>0.8</v>
      </c>
      <c r="AF31">
        <v>0.47368421052631576</v>
      </c>
      <c r="AG31">
        <v>0.52631578947368418</v>
      </c>
      <c r="AH31">
        <v>0.24324324324324326</v>
      </c>
      <c r="AI31">
        <v>0.7567567567567568</v>
      </c>
      <c r="AJ31">
        <v>0.39473684210526316</v>
      </c>
      <c r="AK31">
        <v>0.60526315789473684</v>
      </c>
      <c r="AL31">
        <v>0.14285714285714285</v>
      </c>
      <c r="AM31">
        <v>0.8571428571428571</v>
      </c>
      <c r="AN31">
        <v>0.15</v>
      </c>
      <c r="AO31">
        <v>0.85</v>
      </c>
      <c r="AP31">
        <v>0.35294117647058826</v>
      </c>
      <c r="AQ31">
        <v>0.6470588235294118</v>
      </c>
      <c r="AR31">
        <v>0.1</v>
      </c>
      <c r="AS31">
        <v>0.9</v>
      </c>
      <c r="AT31">
        <v>0.18181818181818182</v>
      </c>
      <c r="AU31">
        <v>0.81818181818181823</v>
      </c>
      <c r="AV31">
        <v>0.75</v>
      </c>
      <c r="AW31">
        <v>0.25</v>
      </c>
      <c r="AX31">
        <v>0.54166666666666663</v>
      </c>
      <c r="AY31">
        <v>0.45833333333333331</v>
      </c>
      <c r="AZ31">
        <v>0.27272727272727271</v>
      </c>
      <c r="BA31">
        <v>0.72727272727272729</v>
      </c>
      <c r="BB31">
        <v>0.14285714285714285</v>
      </c>
      <c r="BC31">
        <v>0.8571428571428571</v>
      </c>
      <c r="BD31">
        <v>0.3125</v>
      </c>
      <c r="BE31">
        <v>0.6875</v>
      </c>
      <c r="BF31">
        <v>0.19047619047619047</v>
      </c>
      <c r="BG31">
        <v>0.80952380952380953</v>
      </c>
      <c r="BH31">
        <v>0.7142857142857143</v>
      </c>
      <c r="BI31">
        <v>0.2857142857142857</v>
      </c>
      <c r="BJ31">
        <v>0.1</v>
      </c>
      <c r="BK31">
        <v>0.9</v>
      </c>
      <c r="BL31">
        <v>0</v>
      </c>
      <c r="BM31">
        <v>1</v>
      </c>
      <c r="BN31">
        <v>0.27272727272727271</v>
      </c>
      <c r="BO31">
        <v>0.72727272727272729</v>
      </c>
      <c r="BP31">
        <v>0.12</v>
      </c>
      <c r="BQ31">
        <v>0.88</v>
      </c>
      <c r="BR31">
        <v>0.17647058823529413</v>
      </c>
      <c r="BS31">
        <v>0.82352941176470584</v>
      </c>
      <c r="BT31">
        <v>0.14285714285714285</v>
      </c>
      <c r="BU31">
        <v>0.8571428571428571</v>
      </c>
      <c r="BV31">
        <v>0.25</v>
      </c>
      <c r="BW31">
        <v>0.75</v>
      </c>
      <c r="BX31">
        <v>9.0909090909090912E-2</v>
      </c>
      <c r="BY31">
        <v>0.90909090909090906</v>
      </c>
      <c r="BZ31">
        <v>0.1111111111111111</v>
      </c>
      <c r="CA31">
        <v>0.88888888888888884</v>
      </c>
      <c r="CB31">
        <v>7.6923076923076927E-2</v>
      </c>
      <c r="CC31">
        <v>0.92307692307692313</v>
      </c>
      <c r="CD31">
        <v>0.17857142857142858</v>
      </c>
      <c r="CE31">
        <v>0.8214285714285714</v>
      </c>
      <c r="CF31">
        <v>0.32</v>
      </c>
      <c r="CG31">
        <v>0.68</v>
      </c>
      <c r="CH31">
        <v>0.4</v>
      </c>
      <c r="CI31">
        <v>0.6</v>
      </c>
      <c r="CJ31">
        <v>0.2</v>
      </c>
      <c r="CK31">
        <v>0.8</v>
      </c>
      <c r="CL31">
        <v>0</v>
      </c>
      <c r="CM31">
        <v>1</v>
      </c>
      <c r="CN31">
        <v>0.16666666666666666</v>
      </c>
      <c r="CO31">
        <v>0.83333333333333337</v>
      </c>
      <c r="CP31">
        <v>0.16666666666666666</v>
      </c>
      <c r="CQ31">
        <v>0.83333333333333337</v>
      </c>
      <c r="CR31">
        <v>0.1875</v>
      </c>
      <c r="CS31">
        <v>0.8125</v>
      </c>
      <c r="CT31">
        <v>0.66666666666666663</v>
      </c>
      <c r="CU31">
        <v>0.33333333333333331</v>
      </c>
      <c r="CV31">
        <v>0.88888888888888884</v>
      </c>
      <c r="CW31">
        <v>0.1111111111111111</v>
      </c>
      <c r="CX31">
        <v>0.5</v>
      </c>
      <c r="CY31">
        <v>0.5</v>
      </c>
      <c r="CZ31">
        <v>0.8</v>
      </c>
      <c r="DA31">
        <v>0.2</v>
      </c>
      <c r="DB31">
        <v>0.3888888888888889</v>
      </c>
      <c r="DC31">
        <v>0.61111111111111116</v>
      </c>
      <c r="DD31">
        <v>0.7</v>
      </c>
      <c r="DE31">
        <v>0.3</v>
      </c>
      <c r="DF31">
        <v>0.15</v>
      </c>
      <c r="DG31">
        <v>0.85</v>
      </c>
      <c r="DH31">
        <v>0.39285714285714285</v>
      </c>
      <c r="DI31">
        <v>0.6071428571428571</v>
      </c>
      <c r="DJ31">
        <f>TemplateData__3[[#This Row],[FA]]*2</f>
        <v>7.5949367088607597E-2</v>
      </c>
      <c r="DK31">
        <f>_xlfn.NORM.S.INV(IF(TemplateData__3[[#This Row],[ Hit (CRH) ]]=1,0.99,TemplateData__3[[#This Row],[ Hit (CRH) ]]))-_xlfn.NORM.S.INV(IF(TemplateData__3[[#This Row],[FA * 2]]=0,0.01,TemplateData__3[[#This Row],[FA * 2]]))</f>
        <v>1.8635842074820204</v>
      </c>
      <c r="DL31">
        <f>_xlfn.NORM.S.INV(IF(TemplateData__3[[#This Row],[ Hit (FAH) ]]=1,0.99,TemplateData__3[[#This Row],[ Hit (FAH) ]]))-_xlfn.NORM.S.INV(IF(TemplateData__3[[#This Row],[FA * 2]]=0,0.01,TemplateData__3[[#This Row],[FA * 2]]))</f>
        <v>1.4328569081865627</v>
      </c>
      <c r="DM31">
        <f>_xlfn.NORM.S.INV(IF(TemplateData__3[[#This Row],[ Hit (HFA)]]=1,0.99,TemplateData__3[[#This Row],[ Hit (HFA)]]))-_xlfn.NORM.S.INV(IF(TemplateData__3[[#This Row],[FA * 2]]=0,0.01,TemplateData__3[[#This Row],[FA * 2]]))</f>
        <v>1.9572574208946034</v>
      </c>
      <c r="DN31">
        <f>_xlfn.NORM.S.INV(IF(TemplateData__3[[#This Row],[ Hit (HCR)]]=1,0.99,TemplateData__3[[#This Row],[ Hit (HCR)]]))-_xlfn.NORM.S.INV(IF(TemplateData__3[[#This Row],[FA * 2]]=0,0.01,TemplateData__3[[#This Row],[FA * 2]]))</f>
        <v>1.1609769027873018</v>
      </c>
      <c r="DO31">
        <f>TemplateData__3[[#This Row],[ CR (CRM)]]-TemplateData__3[[#This Row],[MISS]]</f>
        <v>0.32309941520467833</v>
      </c>
      <c r="DP31">
        <f>TemplateData__3[[#This Row],[ CR (CRH)]]-TemplateData__3[[#This Row],[MISS]]</f>
        <v>0.23421052631578954</v>
      </c>
      <c r="DQ31">
        <f>TemplateData__3[[#This Row],[ CR (HCR)]]-TemplateData__3[[#This Row],[MISS]]</f>
        <v>-0.17690058479532161</v>
      </c>
      <c r="DR31">
        <f>TemplateData__3[[#This Row],[ CR (MCR)]]-TemplateData__3[[#This Row],[MISS]]</f>
        <v>-0.41578947368421049</v>
      </c>
    </row>
    <row r="32" spans="1:122" x14ac:dyDescent="0.2">
      <c r="A32">
        <v>206</v>
      </c>
      <c r="B32">
        <v>0.41772151898734178</v>
      </c>
      <c r="C32">
        <v>0.58227848101265822</v>
      </c>
      <c r="D32">
        <v>2.5000000000000001E-2</v>
      </c>
      <c r="E32">
        <v>0.97499999999999998</v>
      </c>
      <c r="F32">
        <v>0.22500000000000001</v>
      </c>
      <c r="G32">
        <v>0.77500000000000002</v>
      </c>
      <c r="H32">
        <v>0.1</v>
      </c>
      <c r="I32">
        <v>0.9</v>
      </c>
      <c r="J32">
        <v>0.35</v>
      </c>
      <c r="K32">
        <v>0.65</v>
      </c>
      <c r="L32">
        <v>0.5</v>
      </c>
      <c r="M32">
        <v>0.5</v>
      </c>
      <c r="N32">
        <v>2.5000000000000001E-2</v>
      </c>
      <c r="O32">
        <v>0.97499999999999998</v>
      </c>
      <c r="P32">
        <v>0.33333333333333331</v>
      </c>
      <c r="Q32">
        <v>0.66666666666666663</v>
      </c>
      <c r="R32">
        <v>2.5000000000000001E-2</v>
      </c>
      <c r="S32">
        <v>0.97499999999999998</v>
      </c>
      <c r="T32">
        <v>0.31707317073170732</v>
      </c>
      <c r="U32">
        <v>0.68292682926829273</v>
      </c>
      <c r="V32">
        <v>0.12820512820512819</v>
      </c>
      <c r="W32">
        <v>0.87179487179487181</v>
      </c>
      <c r="X32">
        <v>0.47619047619047616</v>
      </c>
      <c r="Y32">
        <v>0.52380952380952384</v>
      </c>
      <c r="Z32">
        <v>0.21052631578947367</v>
      </c>
      <c r="AA32">
        <v>0.78947368421052633</v>
      </c>
      <c r="AB32">
        <v>0.15</v>
      </c>
      <c r="AC32">
        <v>0.85</v>
      </c>
      <c r="AD32">
        <v>0.05</v>
      </c>
      <c r="AE32">
        <v>0.95</v>
      </c>
      <c r="AF32">
        <v>0.4</v>
      </c>
      <c r="AG32">
        <v>0.6</v>
      </c>
      <c r="AH32">
        <v>0.26829268292682928</v>
      </c>
      <c r="AI32">
        <v>0.73170731707317072</v>
      </c>
      <c r="AJ32">
        <v>0.4358974358974359</v>
      </c>
      <c r="AK32">
        <v>0.5641025641025641</v>
      </c>
      <c r="AL32">
        <v>0.17948717948717949</v>
      </c>
      <c r="AM32">
        <v>0.82051282051282048</v>
      </c>
      <c r="AN32">
        <v>9.5238095238095233E-2</v>
      </c>
      <c r="AO32">
        <v>0.90476190476190477</v>
      </c>
      <c r="AP32">
        <v>0.45</v>
      </c>
      <c r="AQ32">
        <v>0.55000000000000004</v>
      </c>
      <c r="AR32">
        <v>0.10526315789473684</v>
      </c>
      <c r="AS32">
        <v>0.89473684210526316</v>
      </c>
      <c r="AT32">
        <v>0.25</v>
      </c>
      <c r="AU32">
        <v>0.75</v>
      </c>
      <c r="AV32">
        <v>0.5</v>
      </c>
      <c r="AW32">
        <v>0.5</v>
      </c>
      <c r="AX32">
        <v>0.5</v>
      </c>
      <c r="AY32">
        <v>0.5</v>
      </c>
      <c r="AZ32">
        <v>0.31818181818181818</v>
      </c>
      <c r="BA32">
        <v>0.68181818181818177</v>
      </c>
      <c r="BB32">
        <v>0.35294117647058826</v>
      </c>
      <c r="BC32">
        <v>0.6470588235294118</v>
      </c>
      <c r="BD32">
        <v>0.42105263157894735</v>
      </c>
      <c r="BE32">
        <v>0.57894736842105265</v>
      </c>
      <c r="BF32">
        <v>0.13636363636363635</v>
      </c>
      <c r="BG32">
        <v>0.86363636363636365</v>
      </c>
      <c r="BH32">
        <v>0.54545454545454541</v>
      </c>
      <c r="BI32">
        <v>0.45454545454545453</v>
      </c>
      <c r="BJ32">
        <v>0.33333333333333331</v>
      </c>
      <c r="BK32">
        <v>0.66666666666666663</v>
      </c>
      <c r="BL32">
        <v>0.25</v>
      </c>
      <c r="BM32">
        <v>0.75</v>
      </c>
      <c r="BN32">
        <v>0</v>
      </c>
      <c r="BO32">
        <v>1</v>
      </c>
      <c r="BP32">
        <v>0.22727272727272727</v>
      </c>
      <c r="BQ32">
        <v>0.77272727272727271</v>
      </c>
      <c r="BR32">
        <v>0.11764705882352941</v>
      </c>
      <c r="BS32">
        <v>0.88235294117647056</v>
      </c>
      <c r="BT32">
        <v>0.4</v>
      </c>
      <c r="BU32">
        <v>0.6</v>
      </c>
      <c r="BV32">
        <v>0.1</v>
      </c>
      <c r="BW32">
        <v>0.9</v>
      </c>
      <c r="BX32">
        <v>8.3333333333333329E-2</v>
      </c>
      <c r="BY32">
        <v>0.91666666666666663</v>
      </c>
      <c r="BZ32">
        <v>0.14285714285714285</v>
      </c>
      <c r="CA32">
        <v>0.8571428571428571</v>
      </c>
      <c r="CB32">
        <v>0.11538461538461539</v>
      </c>
      <c r="CC32">
        <v>0.88461538461538458</v>
      </c>
      <c r="CD32">
        <v>0.17857142857142858</v>
      </c>
      <c r="CE32">
        <v>0.8214285714285714</v>
      </c>
      <c r="CF32">
        <v>0.38461538461538464</v>
      </c>
      <c r="CG32">
        <v>0.61538461538461542</v>
      </c>
      <c r="CH32">
        <v>0.53333333333333333</v>
      </c>
      <c r="CI32">
        <v>0.46666666666666667</v>
      </c>
      <c r="CJ32">
        <v>0.18181818181818182</v>
      </c>
      <c r="CK32">
        <v>0.81818181818181823</v>
      </c>
      <c r="CL32">
        <v>0.14285714285714285</v>
      </c>
      <c r="CM32">
        <v>0.8571428571428571</v>
      </c>
      <c r="CN32">
        <v>8.3333333333333329E-2</v>
      </c>
      <c r="CO32">
        <v>0.91666666666666663</v>
      </c>
      <c r="CP32">
        <v>0.25</v>
      </c>
      <c r="CQ32">
        <v>0.75</v>
      </c>
      <c r="CR32">
        <v>0.125</v>
      </c>
      <c r="CS32">
        <v>0.875</v>
      </c>
      <c r="CT32">
        <v>0.65625</v>
      </c>
      <c r="CU32">
        <v>0.34375</v>
      </c>
      <c r="CV32">
        <v>0.95454545454545459</v>
      </c>
      <c r="CW32">
        <v>4.5454545454545456E-2</v>
      </c>
      <c r="CX32">
        <v>0.14285714285714285</v>
      </c>
      <c r="CY32">
        <v>0.8571428571428571</v>
      </c>
      <c r="CZ32">
        <v>0.6470588235294118</v>
      </c>
      <c r="DA32">
        <v>0.35294117647058826</v>
      </c>
      <c r="DB32">
        <v>0.5</v>
      </c>
      <c r="DC32">
        <v>0.5</v>
      </c>
      <c r="DD32">
        <v>0.72727272727272729</v>
      </c>
      <c r="DE32">
        <v>0.27272727272727271</v>
      </c>
      <c r="DF32">
        <v>0.12</v>
      </c>
      <c r="DG32">
        <v>0.88</v>
      </c>
      <c r="DH32">
        <v>0.26666666666666666</v>
      </c>
      <c r="DI32">
        <v>0.73333333333333328</v>
      </c>
      <c r="DJ32">
        <f>TemplateData__3[[#This Row],[FA]]*2</f>
        <v>0.05</v>
      </c>
      <c r="DK32">
        <f>_xlfn.NORM.S.INV(IF(TemplateData__3[[#This Row],[ Hit (CRH) ]]=1,0.99,TemplateData__3[[#This Row],[ Hit (CRH) ]]))-_xlfn.NORM.S.INV(IF(TemplateData__3[[#This Row],[FA * 2]]=0,0.01,TemplateData__3[[#This Row],[FA * 2]]))</f>
        <v>2.0471036922731978</v>
      </c>
      <c r="DL32">
        <f>_xlfn.NORM.S.INV(IF(TemplateData__3[[#This Row],[ Hit (FAH) ]]=1,0.99,TemplateData__3[[#This Row],[ Hit (FAH) ]]))-_xlfn.NORM.S.INV(IF(TemplateData__3[[#This Row],[FA * 2]]=0,0.01,TemplateData__3[[#This Row],[FA * 2]]))</f>
        <v>0.57728310307333075</v>
      </c>
      <c r="DM32">
        <f>_xlfn.NORM.S.INV(IF(TemplateData__3[[#This Row],[ Hit (HFA)]]=1,0.99,TemplateData__3[[#This Row],[ Hit (HFA)]]))-_xlfn.NORM.S.INV(IF(TemplateData__3[[#This Row],[FA * 2]]=0,0.01,TemplateData__3[[#This Row],[FA * 2]]))</f>
        <v>2.2494389735347098</v>
      </c>
      <c r="DN32">
        <f>_xlfn.NORM.S.INV(IF(TemplateData__3[[#This Row],[ Hit (HCR)]]=1,0.99,TemplateData__3[[#This Row],[ Hit (HCR)]]))-_xlfn.NORM.S.INV(IF(TemplateData__3[[#This Row],[FA * 2]]=0,0.01,TemplateData__3[[#This Row],[FA * 2]]))</f>
        <v>1.0219279037413846</v>
      </c>
      <c r="DO32">
        <f>TemplateData__3[[#This Row],[ CR (CRM)]]-TemplateData__3[[#This Row],[MISS]]</f>
        <v>0.37226697353279636</v>
      </c>
      <c r="DP32">
        <f>TemplateData__3[[#This Row],[ CR (CRH)]]-TemplateData__3[[#This Row],[MISS]]</f>
        <v>6.4780342516753575E-2</v>
      </c>
      <c r="DQ32">
        <f>TemplateData__3[[#This Row],[ CR (HCR)]]-TemplateData__3[[#This Row],[MISS]]</f>
        <v>-8.2278481012658222E-2</v>
      </c>
      <c r="DR32">
        <f>TemplateData__3[[#This Row],[ CR (MCR)]]-TemplateData__3[[#This Row],[MISS]]</f>
        <v>-0.46227848101265823</v>
      </c>
    </row>
    <row r="33" spans="1:122" x14ac:dyDescent="0.2">
      <c r="A33">
        <v>207</v>
      </c>
      <c r="B33">
        <v>0.67088607594936711</v>
      </c>
      <c r="C33">
        <v>0.32911392405063289</v>
      </c>
      <c r="D33">
        <v>6.4102564102564097E-2</v>
      </c>
      <c r="E33">
        <v>0.9358974358974359</v>
      </c>
      <c r="F33">
        <v>0.31645569620253167</v>
      </c>
      <c r="G33">
        <v>0.68354430379746833</v>
      </c>
      <c r="H33">
        <v>0.27500000000000002</v>
      </c>
      <c r="I33">
        <v>0.72499999999999998</v>
      </c>
      <c r="J33">
        <v>0.35897435897435898</v>
      </c>
      <c r="K33">
        <v>0.64102564102564108</v>
      </c>
      <c r="L33">
        <v>0.70731707317073167</v>
      </c>
      <c r="M33">
        <v>0.29268292682926828</v>
      </c>
      <c r="N33">
        <v>2.6315789473684209E-2</v>
      </c>
      <c r="O33">
        <v>0.97368421052631582</v>
      </c>
      <c r="P33">
        <v>0.63157894736842102</v>
      </c>
      <c r="Q33">
        <v>0.36842105263157893</v>
      </c>
      <c r="R33">
        <v>0.1</v>
      </c>
      <c r="S33">
        <v>0.9</v>
      </c>
      <c r="T33">
        <v>0.26829268292682928</v>
      </c>
      <c r="U33">
        <v>0.73170731707317072</v>
      </c>
      <c r="V33">
        <v>0.36842105263157893</v>
      </c>
      <c r="W33">
        <v>0.63157894736842102</v>
      </c>
      <c r="X33">
        <v>0.38095238095238093</v>
      </c>
      <c r="Y33">
        <v>0.61904761904761907</v>
      </c>
      <c r="Z33">
        <v>0.33333333333333331</v>
      </c>
      <c r="AA33">
        <v>0.66666666666666663</v>
      </c>
      <c r="AB33">
        <v>0.15</v>
      </c>
      <c r="AC33">
        <v>0.85</v>
      </c>
      <c r="AD33">
        <v>0.4</v>
      </c>
      <c r="AE33">
        <v>0.6</v>
      </c>
      <c r="AF33">
        <v>0.69047619047619047</v>
      </c>
      <c r="AG33">
        <v>0.30952380952380953</v>
      </c>
      <c r="AH33">
        <v>0.26190476190476192</v>
      </c>
      <c r="AI33">
        <v>0.73809523809523814</v>
      </c>
      <c r="AJ33">
        <v>0.64864864864864868</v>
      </c>
      <c r="AK33">
        <v>0.35135135135135137</v>
      </c>
      <c r="AL33">
        <v>0.3783783783783784</v>
      </c>
      <c r="AM33">
        <v>0.6216216216216216</v>
      </c>
      <c r="AN33">
        <v>0.22727272727272727</v>
      </c>
      <c r="AO33">
        <v>0.77272727272727271</v>
      </c>
      <c r="AP33">
        <v>0.3</v>
      </c>
      <c r="AQ33">
        <v>0.7</v>
      </c>
      <c r="AR33">
        <v>0.33333333333333331</v>
      </c>
      <c r="AS33">
        <v>0.66666666666666663</v>
      </c>
      <c r="AT33">
        <v>0.42105263157894735</v>
      </c>
      <c r="AU33">
        <v>0.57894736842105265</v>
      </c>
      <c r="AV33">
        <v>0.75</v>
      </c>
      <c r="AW33">
        <v>0.25</v>
      </c>
      <c r="AX33">
        <v>0.66666666666666663</v>
      </c>
      <c r="AY33">
        <v>0.33333333333333331</v>
      </c>
      <c r="AZ33">
        <v>0.63636363636363635</v>
      </c>
      <c r="BA33">
        <v>0.36363636363636365</v>
      </c>
      <c r="BB33">
        <v>0.625</v>
      </c>
      <c r="BC33">
        <v>0.375</v>
      </c>
      <c r="BD33">
        <v>0.3</v>
      </c>
      <c r="BE33">
        <v>0.7</v>
      </c>
      <c r="BF33">
        <v>0.22727272727272727</v>
      </c>
      <c r="BG33">
        <v>0.77272727272727271</v>
      </c>
      <c r="BH33">
        <v>0.45454545454545453</v>
      </c>
      <c r="BI33">
        <v>0.54545454545454541</v>
      </c>
      <c r="BJ33">
        <v>0.1111111111111111</v>
      </c>
      <c r="BK33">
        <v>0.88888888888888884</v>
      </c>
      <c r="BL33">
        <v>0.1111111111111111</v>
      </c>
      <c r="BM33">
        <v>0.88888888888888884</v>
      </c>
      <c r="BN33">
        <v>0.30769230769230771</v>
      </c>
      <c r="BO33">
        <v>0.69230769230769229</v>
      </c>
      <c r="BP33">
        <v>0.23809523809523808</v>
      </c>
      <c r="BQ33">
        <v>0.76190476190476186</v>
      </c>
      <c r="BR33">
        <v>0.5625</v>
      </c>
      <c r="BS33">
        <v>0.4375</v>
      </c>
      <c r="BT33">
        <v>0.3</v>
      </c>
      <c r="BU33">
        <v>0.7</v>
      </c>
      <c r="BV33">
        <v>0.55555555555555558</v>
      </c>
      <c r="BW33">
        <v>0.44444444444444442</v>
      </c>
      <c r="BX33">
        <v>0.18181818181818182</v>
      </c>
      <c r="BY33">
        <v>0.81818181818181823</v>
      </c>
      <c r="BZ33">
        <v>0.5714285714285714</v>
      </c>
      <c r="CA33">
        <v>0.42857142857142855</v>
      </c>
      <c r="CB33">
        <v>0.34615384615384615</v>
      </c>
      <c r="CC33">
        <v>0.65384615384615385</v>
      </c>
      <c r="CD33">
        <v>0.22222222222222221</v>
      </c>
      <c r="CE33">
        <v>0.77777777777777779</v>
      </c>
      <c r="CF33">
        <v>0.38461538461538464</v>
      </c>
      <c r="CG33">
        <v>0.61538461538461542</v>
      </c>
      <c r="CH33">
        <v>0.33333333333333331</v>
      </c>
      <c r="CI33">
        <v>0.66666666666666663</v>
      </c>
      <c r="CJ33">
        <v>0.45454545454545453</v>
      </c>
      <c r="CK33">
        <v>0.54545454545454541</v>
      </c>
      <c r="CL33">
        <v>7.1428571428571425E-2</v>
      </c>
      <c r="CM33">
        <v>0.9285714285714286</v>
      </c>
      <c r="CN33">
        <v>0.66666666666666663</v>
      </c>
      <c r="CO33">
        <v>0.33333333333333331</v>
      </c>
      <c r="CP33">
        <v>0.41666666666666669</v>
      </c>
      <c r="CQ33">
        <v>0.58333333333333337</v>
      </c>
      <c r="CR33">
        <v>6.6666666666666666E-2</v>
      </c>
      <c r="CS33">
        <v>0.93333333333333335</v>
      </c>
      <c r="CT33">
        <v>0.34782608695652173</v>
      </c>
      <c r="CU33">
        <v>0.65217391304347827</v>
      </c>
      <c r="CV33">
        <v>0.61538461538461542</v>
      </c>
      <c r="CW33">
        <v>0.38461538461538464</v>
      </c>
      <c r="CX33">
        <v>0.35714285714285715</v>
      </c>
      <c r="CY33">
        <v>0.6428571428571429</v>
      </c>
      <c r="CZ33">
        <v>0.625</v>
      </c>
      <c r="DA33">
        <v>0.375</v>
      </c>
      <c r="DB33">
        <v>0.34482758620689657</v>
      </c>
      <c r="DC33">
        <v>0.65517241379310343</v>
      </c>
      <c r="DD33">
        <v>0.83333333333333337</v>
      </c>
      <c r="DE33">
        <v>0.16666666666666666</v>
      </c>
      <c r="DF33">
        <v>0.14285714285714285</v>
      </c>
      <c r="DG33">
        <v>0.8571428571428571</v>
      </c>
      <c r="DH33">
        <v>0.61290322580645162</v>
      </c>
      <c r="DI33">
        <v>0.38709677419354838</v>
      </c>
      <c r="DJ33">
        <f>TemplateData__3[[#This Row],[FA]]*2</f>
        <v>0.12820512820512819</v>
      </c>
      <c r="DK33">
        <f>_xlfn.NORM.S.INV(IF(TemplateData__3[[#This Row],[ Hit (CRH) ]]=1,0.99,TemplateData__3[[#This Row],[ Hit (CRH) ]]))-_xlfn.NORM.S.INV(IF(TemplateData__3[[#This Row],[FA * 2]]=0,0.01,TemplateData__3[[#This Row],[FA * 2]]))</f>
        <v>0.74372035980401985</v>
      </c>
      <c r="DL33">
        <f>_xlfn.NORM.S.INV(IF(TemplateData__3[[#This Row],[ Hit (FAH) ]]=1,0.99,TemplateData__3[[#This Row],[ Hit (FAH) ]]))-_xlfn.NORM.S.INV(IF(TemplateData__3[[#This Row],[FA * 2]]=0,0.01,TemplateData__3[[#This Row],[FA * 2]]))</f>
        <v>0.76881026119292184</v>
      </c>
      <c r="DM33">
        <f>_xlfn.NORM.S.INV(IF(TemplateData__3[[#This Row],[ Hit (HFA)]]=1,0.99,TemplateData__3[[#This Row],[ Hit (HFA)]]))-_xlfn.NORM.S.INV(IF(TemplateData__3[[#This Row],[FA * 2]]=0,0.01,TemplateData__3[[#This Row],[FA * 2]]))</f>
        <v>2.102338184095192</v>
      </c>
      <c r="DN33">
        <f>_xlfn.NORM.S.INV(IF(TemplateData__3[[#This Row],[ Hit (HCR)]]=1,0.99,TemplateData__3[[#This Row],[ Hit (HCR)]]))-_xlfn.NORM.S.INV(IF(TemplateData__3[[#This Row],[FA * 2]]=0,0.01,TemplateData__3[[#This Row],[FA * 2]]))</f>
        <v>1.4218105349165309</v>
      </c>
      <c r="DO33">
        <f>TemplateData__3[[#This Row],[ CR (CRM)]]-TemplateData__3[[#This Row],[MISS]]</f>
        <v>0.28627069133398253</v>
      </c>
      <c r="DP33">
        <f>TemplateData__3[[#This Row],[ CR (CRH)]]-TemplateData__3[[#This Row],[MISS]]</f>
        <v>0.29588607594936711</v>
      </c>
      <c r="DQ33">
        <f>TemplateData__3[[#This Row],[ CR (HCR)]]-TemplateData__3[[#This Row],[MISS]]</f>
        <v>1.5713662156263686E-2</v>
      </c>
      <c r="DR33">
        <f>TemplateData__3[[#This Row],[ CR (MCR)]]-TemplateData__3[[#This Row],[MISS]]</f>
        <v>-0.18625678119349004</v>
      </c>
    </row>
    <row r="34" spans="1:122" x14ac:dyDescent="0.2">
      <c r="A34">
        <v>208</v>
      </c>
      <c r="B34">
        <v>0.40259740259740262</v>
      </c>
      <c r="C34">
        <v>0.59740259740259738</v>
      </c>
      <c r="D34">
        <v>6.7567567567567571E-2</v>
      </c>
      <c r="E34">
        <v>0.93243243243243246</v>
      </c>
      <c r="F34">
        <v>0.20270270270270271</v>
      </c>
      <c r="G34">
        <v>0.79729729729729726</v>
      </c>
      <c r="H34">
        <v>0.1891891891891892</v>
      </c>
      <c r="I34">
        <v>0.81081081081081086</v>
      </c>
      <c r="J34">
        <v>0.21621621621621623</v>
      </c>
      <c r="K34">
        <v>0.78378378378378377</v>
      </c>
      <c r="L34">
        <v>0.48780487804878048</v>
      </c>
      <c r="M34">
        <v>0.51219512195121952</v>
      </c>
      <c r="N34">
        <v>0.10810810810810811</v>
      </c>
      <c r="O34">
        <v>0.89189189189189189</v>
      </c>
      <c r="P34">
        <v>0.30555555555555558</v>
      </c>
      <c r="Q34">
        <v>0.69444444444444442</v>
      </c>
      <c r="R34">
        <v>2.7027027027027029E-2</v>
      </c>
      <c r="S34">
        <v>0.97297297297297303</v>
      </c>
      <c r="T34">
        <v>0.17499999999999999</v>
      </c>
      <c r="U34">
        <v>0.82499999999999996</v>
      </c>
      <c r="V34">
        <v>0.23529411764705882</v>
      </c>
      <c r="W34">
        <v>0.76470588235294112</v>
      </c>
      <c r="X34">
        <v>0.15</v>
      </c>
      <c r="Y34">
        <v>0.85</v>
      </c>
      <c r="Z34">
        <v>0.29411764705882354</v>
      </c>
      <c r="AA34">
        <v>0.70588235294117652</v>
      </c>
      <c r="AB34">
        <v>0.2</v>
      </c>
      <c r="AC34">
        <v>0.8</v>
      </c>
      <c r="AD34">
        <v>0.17647058823529413</v>
      </c>
      <c r="AE34">
        <v>0.82352941176470584</v>
      </c>
      <c r="AF34">
        <v>0.40476190476190477</v>
      </c>
      <c r="AG34">
        <v>0.59523809523809523</v>
      </c>
      <c r="AH34">
        <v>0.14634146341463414</v>
      </c>
      <c r="AI34">
        <v>0.85365853658536583</v>
      </c>
      <c r="AJ34">
        <v>0.4</v>
      </c>
      <c r="AK34">
        <v>0.6</v>
      </c>
      <c r="AL34">
        <v>0.27272727272727271</v>
      </c>
      <c r="AM34">
        <v>0.72727272727272729</v>
      </c>
      <c r="AN34">
        <v>0.13043478260869565</v>
      </c>
      <c r="AO34">
        <v>0.86956521739130432</v>
      </c>
      <c r="AP34">
        <v>0.16666666666666666</v>
      </c>
      <c r="AQ34">
        <v>0.83333333333333337</v>
      </c>
      <c r="AR34">
        <v>0.2857142857142857</v>
      </c>
      <c r="AS34">
        <v>0.7142857142857143</v>
      </c>
      <c r="AT34">
        <v>0.26315789473684209</v>
      </c>
      <c r="AU34">
        <v>0.73684210526315785</v>
      </c>
      <c r="AV34">
        <v>0.5</v>
      </c>
      <c r="AW34">
        <v>0.5</v>
      </c>
      <c r="AX34">
        <v>0.47058823529411764</v>
      </c>
      <c r="AY34">
        <v>0.52941176470588236</v>
      </c>
      <c r="AZ34">
        <v>0.27777777777777779</v>
      </c>
      <c r="BA34">
        <v>0.72222222222222221</v>
      </c>
      <c r="BB34">
        <v>0.33333333333333331</v>
      </c>
      <c r="BC34">
        <v>0.66666666666666663</v>
      </c>
      <c r="BD34">
        <v>0.16666666666666666</v>
      </c>
      <c r="BE34">
        <v>0.83333333333333337</v>
      </c>
      <c r="BF34">
        <v>0.11764705882352941</v>
      </c>
      <c r="BG34">
        <v>0.88235294117647056</v>
      </c>
      <c r="BH34">
        <v>0.15384615384615385</v>
      </c>
      <c r="BI34">
        <v>0.84615384615384615</v>
      </c>
      <c r="BJ34">
        <v>0.2</v>
      </c>
      <c r="BK34">
        <v>0.8</v>
      </c>
      <c r="BL34">
        <v>0.18181818181818182</v>
      </c>
      <c r="BM34">
        <v>0.81818181818181823</v>
      </c>
      <c r="BN34">
        <v>8.3333333333333329E-2</v>
      </c>
      <c r="BO34">
        <v>0.91666666666666663</v>
      </c>
      <c r="BP34">
        <v>0.1875</v>
      </c>
      <c r="BQ34">
        <v>0.8125</v>
      </c>
      <c r="BR34">
        <v>0.35294117647058826</v>
      </c>
      <c r="BS34">
        <v>0.6470588235294118</v>
      </c>
      <c r="BT34">
        <v>0.14285714285714285</v>
      </c>
      <c r="BU34">
        <v>0.8571428571428571</v>
      </c>
      <c r="BV34">
        <v>0.33333333333333331</v>
      </c>
      <c r="BW34">
        <v>0.66666666666666663</v>
      </c>
      <c r="BX34">
        <v>0.22222222222222221</v>
      </c>
      <c r="BY34">
        <v>0.77777777777777779</v>
      </c>
      <c r="BZ34">
        <v>0.4</v>
      </c>
      <c r="CA34">
        <v>0.6</v>
      </c>
      <c r="CB34">
        <v>0.16</v>
      </c>
      <c r="CC34">
        <v>0.84</v>
      </c>
      <c r="CD34">
        <v>0.26923076923076922</v>
      </c>
      <c r="CE34">
        <v>0.73076923076923073</v>
      </c>
      <c r="CF34">
        <v>0.17391304347826086</v>
      </c>
      <c r="CG34">
        <v>0.82608695652173914</v>
      </c>
      <c r="CH34">
        <v>7.1428571428571425E-2</v>
      </c>
      <c r="CI34">
        <v>0.9285714285714286</v>
      </c>
      <c r="CJ34">
        <v>0.33333333333333331</v>
      </c>
      <c r="CK34">
        <v>0.66666666666666663</v>
      </c>
      <c r="CL34">
        <v>0.14285714285714285</v>
      </c>
      <c r="CM34">
        <v>0.8571428571428571</v>
      </c>
      <c r="CN34">
        <v>0.18181818181818182</v>
      </c>
      <c r="CO34">
        <v>0.81818181818181823</v>
      </c>
      <c r="CP34">
        <v>0.33333333333333331</v>
      </c>
      <c r="CQ34">
        <v>0.66666666666666663</v>
      </c>
      <c r="CR34">
        <v>0.21428571428571427</v>
      </c>
      <c r="CS34">
        <v>0.7857142857142857</v>
      </c>
      <c r="CT34">
        <v>0.58333333333333337</v>
      </c>
      <c r="CU34">
        <v>0.41666666666666669</v>
      </c>
      <c r="CV34">
        <v>0.60869565217391308</v>
      </c>
      <c r="CW34">
        <v>0.39130434782608697</v>
      </c>
      <c r="CX34">
        <v>0.69230769230769229</v>
      </c>
      <c r="CY34">
        <v>0.30769230769230771</v>
      </c>
      <c r="CZ34">
        <v>0.7142857142857143</v>
      </c>
      <c r="DA34">
        <v>0.2857142857142857</v>
      </c>
      <c r="DB34">
        <v>5.8823529411764705E-2</v>
      </c>
      <c r="DC34">
        <v>0.94117647058823528</v>
      </c>
      <c r="DD34">
        <v>0.125</v>
      </c>
      <c r="DE34">
        <v>0.875</v>
      </c>
      <c r="DF34">
        <v>0.26923076923076922</v>
      </c>
      <c r="DG34">
        <v>0.73076923076923073</v>
      </c>
      <c r="DH34">
        <v>0.45714285714285713</v>
      </c>
      <c r="DI34">
        <v>0.54285714285714282</v>
      </c>
      <c r="DJ34">
        <f>TemplateData__3[[#This Row],[FA]]*2</f>
        <v>0.13513513513513514</v>
      </c>
      <c r="DK34">
        <f>_xlfn.NORM.S.INV(IF(TemplateData__3[[#This Row],[ Hit (CRH) ]]=1,0.99,TemplateData__3[[#This Row],[ Hit (CRH) ]]))-_xlfn.NORM.S.INV(IF(TemplateData__3[[#This Row],[FA * 2]]=0,0.01,TemplateData__3[[#This Row],[FA * 2]]))</f>
        <v>1.3128687612630892</v>
      </c>
      <c r="DL34">
        <f>_xlfn.NORM.S.INV(IF(TemplateData__3[[#This Row],[ Hit (FAH) ]]=1,0.99,TemplateData__3[[#This Row],[ Hit (FAH) ]]))-_xlfn.NORM.S.INV(IF(TemplateData__3[[#This Row],[FA * 2]]=0,0.01,TemplateData__3[[#This Row],[FA * 2]]))</f>
        <v>1.6048425903885197</v>
      </c>
      <c r="DM34">
        <f>_xlfn.NORM.S.INV(IF(TemplateData__3[[#This Row],[ Hit (HFA)]]=1,0.99,TemplateData__3[[#This Row],[ Hit (HFA)]]))-_xlfn.NORM.S.INV(IF(TemplateData__3[[#This Row],[FA * 2]]=0,0.01,TemplateData__3[[#This Row],[FA * 2]]))</f>
        <v>-4.7909013360843966E-2</v>
      </c>
      <c r="DN34">
        <f>_xlfn.NORM.S.INV(IF(TemplateData__3[[#This Row],[ Hit (HCR)]]=1,0.99,TemplateData__3[[#This Row],[ Hit (HCR)]]))-_xlfn.NORM.S.INV(IF(TemplateData__3[[#This Row],[FA * 2]]=0,0.01,TemplateData__3[[#This Row],[FA * 2]]))</f>
        <v>0.99480597463206222</v>
      </c>
      <c r="DO34">
        <f>TemplateData__3[[#This Row],[ CR (CRM)]]-TemplateData__3[[#This Row],[MISS]]</f>
        <v>1.1293054771315703E-2</v>
      </c>
      <c r="DP34">
        <f>TemplateData__3[[#This Row],[ CR (CRH)]]-TemplateData__3[[#This Row],[MISS]]</f>
        <v>0.11688311688311692</v>
      </c>
      <c r="DQ34">
        <f>TemplateData__3[[#This Row],[ CR (HCR)]]-TemplateData__3[[#This Row],[MISS]]</f>
        <v>-0.53857906799083266</v>
      </c>
      <c r="DR34">
        <f>TemplateData__3[[#This Row],[ CR (MCR)]]-TemplateData__3[[#This Row],[MISS]]</f>
        <v>-0.32817182817182816</v>
      </c>
    </row>
    <row r="35" spans="1:122" x14ac:dyDescent="0.2">
      <c r="A35">
        <v>209</v>
      </c>
      <c r="B35">
        <v>0.48684210526315791</v>
      </c>
      <c r="C35">
        <v>0.51315789473684215</v>
      </c>
      <c r="D35">
        <v>1.2500000000000001E-2</v>
      </c>
      <c r="E35">
        <v>0.98750000000000004</v>
      </c>
      <c r="F35">
        <v>0.13924050632911392</v>
      </c>
      <c r="G35">
        <v>0.86075949367088611</v>
      </c>
      <c r="H35">
        <v>7.4999999999999997E-2</v>
      </c>
      <c r="I35">
        <v>0.92500000000000004</v>
      </c>
      <c r="J35">
        <v>0.20512820512820512</v>
      </c>
      <c r="K35">
        <v>0.79487179487179482</v>
      </c>
      <c r="L35">
        <v>0.56756756756756754</v>
      </c>
      <c r="M35">
        <v>0.43243243243243246</v>
      </c>
      <c r="N35">
        <v>0</v>
      </c>
      <c r="O35">
        <v>1</v>
      </c>
      <c r="P35">
        <v>0.41025641025641024</v>
      </c>
      <c r="Q35">
        <v>0.58974358974358976</v>
      </c>
      <c r="R35">
        <v>2.5000000000000001E-2</v>
      </c>
      <c r="S35">
        <v>0.97499999999999998</v>
      </c>
      <c r="T35">
        <v>9.7560975609756101E-2</v>
      </c>
      <c r="U35">
        <v>0.90243902439024393</v>
      </c>
      <c r="V35">
        <v>0.18421052631578946</v>
      </c>
      <c r="W35">
        <v>0.81578947368421051</v>
      </c>
      <c r="X35">
        <v>0.14285714285714285</v>
      </c>
      <c r="Y35">
        <v>0.8571428571428571</v>
      </c>
      <c r="Z35">
        <v>0.27777777777777779</v>
      </c>
      <c r="AA35">
        <v>0.72222222222222221</v>
      </c>
      <c r="AB35">
        <v>0.05</v>
      </c>
      <c r="AC35">
        <v>0.95</v>
      </c>
      <c r="AD35">
        <v>0.1</v>
      </c>
      <c r="AE35">
        <v>0.9</v>
      </c>
      <c r="AF35">
        <v>0.44444444444444442</v>
      </c>
      <c r="AG35">
        <v>0.55555555555555558</v>
      </c>
      <c r="AH35">
        <v>0.15217391304347827</v>
      </c>
      <c r="AI35">
        <v>0.84782608695652173</v>
      </c>
      <c r="AJ35">
        <v>0.54838709677419351</v>
      </c>
      <c r="AK35">
        <v>0.45161290322580644</v>
      </c>
      <c r="AL35">
        <v>0.12121212121212122</v>
      </c>
      <c r="AM35">
        <v>0.87878787878787878</v>
      </c>
      <c r="AN35">
        <v>0.13636363636363635</v>
      </c>
      <c r="AO35">
        <v>0.86363636363636365</v>
      </c>
      <c r="AP35">
        <v>0.16666666666666666</v>
      </c>
      <c r="AQ35">
        <v>0.83333333333333337</v>
      </c>
      <c r="AR35">
        <v>0</v>
      </c>
      <c r="AS35">
        <v>1</v>
      </c>
      <c r="AT35">
        <v>0.26666666666666666</v>
      </c>
      <c r="AU35">
        <v>0.73333333333333328</v>
      </c>
      <c r="AV35">
        <v>0.5</v>
      </c>
      <c r="AW35">
        <v>0.5</v>
      </c>
      <c r="AX35">
        <v>0.6470588235294118</v>
      </c>
      <c r="AY35">
        <v>0.35294117647058826</v>
      </c>
      <c r="AZ35">
        <v>0.4</v>
      </c>
      <c r="BA35">
        <v>0.6</v>
      </c>
      <c r="BB35">
        <v>0.42857142857142855</v>
      </c>
      <c r="BC35">
        <v>0.5714285714285714</v>
      </c>
      <c r="BD35">
        <v>4.7619047619047616E-2</v>
      </c>
      <c r="BE35">
        <v>0.95238095238095233</v>
      </c>
      <c r="BF35">
        <v>0.24</v>
      </c>
      <c r="BG35">
        <v>0.76</v>
      </c>
      <c r="BH35">
        <v>0</v>
      </c>
      <c r="BI35">
        <v>1</v>
      </c>
      <c r="BJ35">
        <v>0.30769230769230771</v>
      </c>
      <c r="BK35">
        <v>0.69230769230769229</v>
      </c>
      <c r="BL35">
        <v>0.1</v>
      </c>
      <c r="BM35">
        <v>0.9</v>
      </c>
      <c r="BN35">
        <v>0.16666666666666666</v>
      </c>
      <c r="BO35">
        <v>0.83333333333333337</v>
      </c>
      <c r="BP35">
        <v>0.15</v>
      </c>
      <c r="BQ35">
        <v>0.85</v>
      </c>
      <c r="BR35">
        <v>7.6923076923076927E-2</v>
      </c>
      <c r="BS35">
        <v>0.92307692307692313</v>
      </c>
      <c r="BT35">
        <v>0.3</v>
      </c>
      <c r="BU35">
        <v>0.7</v>
      </c>
      <c r="BV35">
        <v>0.2</v>
      </c>
      <c r="BW35">
        <v>0.8</v>
      </c>
      <c r="BX35">
        <v>0</v>
      </c>
      <c r="BY35">
        <v>1</v>
      </c>
      <c r="BZ35">
        <v>0</v>
      </c>
      <c r="CA35">
        <v>1</v>
      </c>
      <c r="CB35">
        <v>7.6923076923076927E-2</v>
      </c>
      <c r="CC35">
        <v>0.92307692307692313</v>
      </c>
      <c r="CD35">
        <v>0.17857142857142858</v>
      </c>
      <c r="CE35">
        <v>0.8214285714285714</v>
      </c>
      <c r="CF35">
        <v>0.16</v>
      </c>
      <c r="CG35">
        <v>0.84</v>
      </c>
      <c r="CH35">
        <v>0.13333333333333333</v>
      </c>
      <c r="CI35">
        <v>0.8666666666666667</v>
      </c>
      <c r="CJ35">
        <v>0.2</v>
      </c>
      <c r="CK35">
        <v>0.8</v>
      </c>
      <c r="CL35">
        <v>7.1428571428571425E-2</v>
      </c>
      <c r="CM35">
        <v>0.9285714285714286</v>
      </c>
      <c r="CN35">
        <v>8.3333333333333329E-2</v>
      </c>
      <c r="CO35">
        <v>0.91666666666666663</v>
      </c>
      <c r="CP35">
        <v>8.3333333333333329E-2</v>
      </c>
      <c r="CQ35">
        <v>0.91666666666666663</v>
      </c>
      <c r="CR35">
        <v>0.25</v>
      </c>
      <c r="CS35">
        <v>0.75</v>
      </c>
      <c r="CT35">
        <v>0.48275862068965519</v>
      </c>
      <c r="CU35">
        <v>0.51724137931034486</v>
      </c>
      <c r="CV35">
        <v>0.82352941176470584</v>
      </c>
      <c r="CW35">
        <v>0.17647058823529413</v>
      </c>
      <c r="CX35">
        <v>0.6</v>
      </c>
      <c r="CY35">
        <v>0.4</v>
      </c>
      <c r="CZ35">
        <v>0.88235294117647056</v>
      </c>
      <c r="DA35">
        <v>0.11764705882352941</v>
      </c>
      <c r="DB35">
        <v>0.15</v>
      </c>
      <c r="DC35">
        <v>0.85</v>
      </c>
      <c r="DD35">
        <v>0.42857142857142855</v>
      </c>
      <c r="DE35">
        <v>0.5714285714285714</v>
      </c>
      <c r="DF35">
        <v>0.15384615384615385</v>
      </c>
      <c r="DG35">
        <v>0.84615384615384615</v>
      </c>
      <c r="DH35">
        <v>0.4358974358974359</v>
      </c>
      <c r="DI35">
        <v>0.5641025641025641</v>
      </c>
      <c r="DJ35">
        <f>TemplateData__3[[#This Row],[FA]]*2</f>
        <v>2.5000000000000001E-2</v>
      </c>
      <c r="DK35">
        <f>_xlfn.NORM.S.INV(IF(TemplateData__3[[#This Row],[ Hit (CRH) ]]=1,0.99,TemplateData__3[[#This Row],[ Hit (CRH) ]]))-_xlfn.NORM.S.INV(IF(TemplateData__3[[#This Row],[FA * 2]]=0,0.01,TemplateData__3[[#This Row],[FA * 2]]))</f>
        <v>1.9167327933872367</v>
      </c>
      <c r="DL35">
        <f>_xlfn.NORM.S.INV(IF(TemplateData__3[[#This Row],[ Hit (FAH) ]]=1,0.99,TemplateData__3[[#This Row],[ Hit (FAH) ]]))-_xlfn.NORM.S.INV(IF(TemplateData__3[[#This Row],[FA * 2]]=0,0.01,TemplateData__3[[#This Row],[FA * 2]]))</f>
        <v>2.2133110876758537</v>
      </c>
      <c r="DM35">
        <f>_xlfn.NORM.S.INV(IF(TemplateData__3[[#This Row],[ Hit (HFA)]]=1,0.99,TemplateData__3[[#This Row],[ Hit (HFA)]]))-_xlfn.NORM.S.INV(IF(TemplateData__3[[#This Row],[FA * 2]]=0,0.01,TemplateData__3[[#This Row],[FA * 2]]))</f>
        <v>1.7799516147473486</v>
      </c>
      <c r="DN35">
        <f>_xlfn.NORM.S.INV(IF(TemplateData__3[[#This Row],[ Hit (HCR)]]=1,0.99,TemplateData__3[[#This Row],[ Hit (HCR)]]))-_xlfn.NORM.S.INV(IF(TemplateData__3[[#This Row],[FA * 2]]=0,0.01,TemplateData__3[[#This Row],[FA * 2]]))</f>
        <v>1.7985849418058146</v>
      </c>
      <c r="DO35">
        <f>TemplateData__3[[#This Row],[ CR (CRM)]]-TemplateData__3[[#This Row],[MISS]]</f>
        <v>0.3103715170278637</v>
      </c>
      <c r="DP35">
        <f>TemplateData__3[[#This Row],[ CR (CRH)]]-TemplateData__3[[#This Row],[MISS]]</f>
        <v>0.36919504643962842</v>
      </c>
      <c r="DQ35">
        <f>TemplateData__3[[#This Row],[ CR (HCR)]]-TemplateData__3[[#This Row],[MISS]]</f>
        <v>-0.36315789473684212</v>
      </c>
      <c r="DR35">
        <f>TemplateData__3[[#This Row],[ CR (MCR)]]-TemplateData__3[[#This Row],[MISS]]</f>
        <v>-0.35931174089068829</v>
      </c>
    </row>
    <row r="36" spans="1:122" x14ac:dyDescent="0.2">
      <c r="A36">
        <v>210</v>
      </c>
      <c r="B36">
        <v>0.45</v>
      </c>
      <c r="C36">
        <v>0.55000000000000004</v>
      </c>
      <c r="D36">
        <v>0</v>
      </c>
      <c r="E36">
        <v>1</v>
      </c>
      <c r="F36">
        <v>0.05</v>
      </c>
      <c r="G36">
        <v>0.95</v>
      </c>
      <c r="H36">
        <v>2.5000000000000001E-2</v>
      </c>
      <c r="I36">
        <v>0.97499999999999998</v>
      </c>
      <c r="J36">
        <v>7.4999999999999997E-2</v>
      </c>
      <c r="K36">
        <v>0.92500000000000004</v>
      </c>
      <c r="L36">
        <v>0.56097560975609762</v>
      </c>
      <c r="M36">
        <v>0.43902439024390244</v>
      </c>
      <c r="N36">
        <v>0</v>
      </c>
      <c r="O36">
        <v>1</v>
      </c>
      <c r="P36">
        <v>0.33333333333333331</v>
      </c>
      <c r="Q36">
        <v>0.66666666666666663</v>
      </c>
      <c r="R36">
        <v>0</v>
      </c>
      <c r="S36">
        <v>1</v>
      </c>
      <c r="T36">
        <v>7.3170731707317069E-2</v>
      </c>
      <c r="U36">
        <v>0.92682926829268297</v>
      </c>
      <c r="V36">
        <v>2.564102564102564E-2</v>
      </c>
      <c r="W36">
        <v>0.97435897435897434</v>
      </c>
      <c r="X36">
        <v>9.5238095238095233E-2</v>
      </c>
      <c r="Y36">
        <v>0.90476190476190477</v>
      </c>
      <c r="Z36">
        <v>5.2631578947368418E-2</v>
      </c>
      <c r="AA36">
        <v>0.94736842105263153</v>
      </c>
      <c r="AB36">
        <v>0.05</v>
      </c>
      <c r="AC36">
        <v>0.95</v>
      </c>
      <c r="AD36">
        <v>0</v>
      </c>
      <c r="AE36">
        <v>1</v>
      </c>
      <c r="AF36">
        <v>0.54347826086956519</v>
      </c>
      <c r="AG36">
        <v>0.45652173913043476</v>
      </c>
      <c r="AH36">
        <v>6.5217391304347824E-2</v>
      </c>
      <c r="AI36">
        <v>0.93478260869565222</v>
      </c>
      <c r="AJ36">
        <v>0.3235294117647059</v>
      </c>
      <c r="AK36">
        <v>0.67647058823529416</v>
      </c>
      <c r="AL36">
        <v>2.9411764705882353E-2</v>
      </c>
      <c r="AM36">
        <v>0.97058823529411764</v>
      </c>
      <c r="AN36">
        <v>0</v>
      </c>
      <c r="AO36">
        <v>1</v>
      </c>
      <c r="AP36">
        <v>0.13043478260869565</v>
      </c>
      <c r="AQ36">
        <v>0.86956521739130432</v>
      </c>
      <c r="AR36">
        <v>5.8823529411764705E-2</v>
      </c>
      <c r="AS36">
        <v>0.94117647058823528</v>
      </c>
      <c r="AT36">
        <v>0</v>
      </c>
      <c r="AU36">
        <v>1</v>
      </c>
      <c r="AV36">
        <v>0.625</v>
      </c>
      <c r="AW36">
        <v>0.375</v>
      </c>
      <c r="AX36">
        <v>0.47058823529411764</v>
      </c>
      <c r="AY36">
        <v>0.52941176470588236</v>
      </c>
      <c r="AZ36">
        <v>0.45454545454545453</v>
      </c>
      <c r="BA36">
        <v>0.54545454545454541</v>
      </c>
      <c r="BB36">
        <v>0.17647058823529413</v>
      </c>
      <c r="BC36">
        <v>0.82352941176470584</v>
      </c>
      <c r="BD36">
        <v>8.3333333333333329E-2</v>
      </c>
      <c r="BE36">
        <v>0.91666666666666663</v>
      </c>
      <c r="BF36">
        <v>4.5454545454545456E-2</v>
      </c>
      <c r="BG36">
        <v>0.95454545454545459</v>
      </c>
      <c r="BH36">
        <v>0.16666666666666666</v>
      </c>
      <c r="BI36">
        <v>0.83333333333333337</v>
      </c>
      <c r="BJ36">
        <v>9.0909090909090912E-2</v>
      </c>
      <c r="BK36">
        <v>0.90909090909090906</v>
      </c>
      <c r="BL36">
        <v>0</v>
      </c>
      <c r="BM36">
        <v>1</v>
      </c>
      <c r="BN36">
        <v>0</v>
      </c>
      <c r="BO36">
        <v>1</v>
      </c>
      <c r="BP36">
        <v>5.8823529411764705E-2</v>
      </c>
      <c r="BQ36">
        <v>0.94117647058823528</v>
      </c>
      <c r="BR36">
        <v>0</v>
      </c>
      <c r="BS36">
        <v>1</v>
      </c>
      <c r="BT36">
        <v>0</v>
      </c>
      <c r="BU36">
        <v>1</v>
      </c>
      <c r="BV36">
        <v>0</v>
      </c>
      <c r="BW36">
        <v>1</v>
      </c>
      <c r="BX36">
        <v>0.125</v>
      </c>
      <c r="BY36">
        <v>0.875</v>
      </c>
      <c r="BZ36">
        <v>0</v>
      </c>
      <c r="CA36">
        <v>1</v>
      </c>
      <c r="CB36">
        <v>3.8461538461538464E-2</v>
      </c>
      <c r="CC36">
        <v>0.96153846153846156</v>
      </c>
      <c r="CD36">
        <v>0</v>
      </c>
      <c r="CE36">
        <v>1</v>
      </c>
      <c r="CF36">
        <v>0.11538461538461539</v>
      </c>
      <c r="CG36">
        <v>0.88461538461538458</v>
      </c>
      <c r="CH36">
        <v>0.13333333333333333</v>
      </c>
      <c r="CI36">
        <v>0.8666666666666667</v>
      </c>
      <c r="CJ36">
        <v>9.0909090909090912E-2</v>
      </c>
      <c r="CK36">
        <v>0.90909090909090906</v>
      </c>
      <c r="CL36">
        <v>7.1428571428571425E-2</v>
      </c>
      <c r="CM36">
        <v>0.9285714285714286</v>
      </c>
      <c r="CN36">
        <v>0</v>
      </c>
      <c r="CO36">
        <v>1</v>
      </c>
      <c r="CP36">
        <v>0</v>
      </c>
      <c r="CQ36">
        <v>1</v>
      </c>
      <c r="CR36">
        <v>0</v>
      </c>
      <c r="CS36">
        <v>1</v>
      </c>
      <c r="CT36">
        <v>0.69696969696969702</v>
      </c>
      <c r="CU36">
        <v>0.30303030303030304</v>
      </c>
      <c r="CV36">
        <v>1</v>
      </c>
      <c r="CW36">
        <v>0</v>
      </c>
      <c r="CX36">
        <v>0</v>
      </c>
      <c r="CY36">
        <v>1</v>
      </c>
      <c r="CZ36">
        <v>0.90909090909090906</v>
      </c>
      <c r="DA36">
        <v>9.0909090909090912E-2</v>
      </c>
      <c r="DB36">
        <v>0.12</v>
      </c>
      <c r="DC36">
        <v>0.88</v>
      </c>
      <c r="DD36">
        <v>1</v>
      </c>
      <c r="DE36">
        <v>0</v>
      </c>
      <c r="DF36">
        <v>0</v>
      </c>
      <c r="DG36">
        <v>1</v>
      </c>
      <c r="DH36">
        <v>0.51162790697674421</v>
      </c>
      <c r="DI36">
        <v>0.48837209302325579</v>
      </c>
      <c r="DJ36">
        <f>TemplateData__3[[#This Row],[FA]]*2</f>
        <v>0</v>
      </c>
      <c r="DK36">
        <f>_xlfn.NORM.S.INV(IF(TemplateData__3[[#This Row],[ Hit (CRH) ]]=1,0.99,TemplateData__3[[#This Row],[ Hit (CRH) ]]))-_xlfn.NORM.S.INV(IF(TemplateData__3[[#This Row],[FA * 2]]=0,0.01,TemplateData__3[[#This Row],[FA * 2]]))</f>
        <v>2.8420526677338795</v>
      </c>
      <c r="DL36">
        <f>_xlfn.NORM.S.INV(IF(TemplateData__3[[#This Row],[ Hit (FAH) ]]=0,0.01,TemplateData__3[[#This Row],[ Hit (FAH) ]]))-_xlfn.NORM.S.INV(IF(TemplateData__3[[#This Row],[FA * 2]]=0,0.01,TemplateData__3[[#This Row],[FA * 2]]))</f>
        <v>0</v>
      </c>
      <c r="DM36">
        <f>_xlfn.NORM.S.INV(IF(TemplateData__3[[#This Row],[ Hit (HFA)]]=1,0.99,TemplateData__3[[#This Row],[ Hit (HFA)]]))-_xlfn.NORM.S.INV(IF(TemplateData__3[[#This Row],[FA * 2]]=0,0.01,TemplateData__3[[#This Row],[FA * 2]]))</f>
        <v>4.6526957480816815</v>
      </c>
      <c r="DN36">
        <f>_xlfn.NORM.S.INV(IF(TemplateData__3[[#This Row],[ Hit (HCR)]]=1,0.99,TemplateData__3[[#This Row],[ Hit (HCR)]]))-_xlfn.NORM.S.INV(IF(TemplateData__3[[#This Row],[FA * 2]]=0,0.01,TemplateData__3[[#This Row],[FA * 2]]))</f>
        <v>2.355498842563962</v>
      </c>
      <c r="DO36">
        <f>TemplateData__3[[#This Row],[ CR (CRM)]]-TemplateData__3[[#This Row],[MISS]]</f>
        <v>0.44999999999999996</v>
      </c>
      <c r="DP36">
        <f>TemplateData__3[[#This Row],[ CR (CRH)]]-TemplateData__3[[#This Row],[MISS]]</f>
        <v>0.35909090909090902</v>
      </c>
      <c r="DQ36">
        <f>TemplateData__3[[#This Row],[ CR (HCR)]]-TemplateData__3[[#This Row],[MISS]]</f>
        <v>-0.43000000000000005</v>
      </c>
      <c r="DR36">
        <f>TemplateData__3[[#This Row],[ CR (MCR)]]-TemplateData__3[[#This Row],[MISS]]</f>
        <v>-0.55000000000000004</v>
      </c>
    </row>
    <row r="37" spans="1:122" x14ac:dyDescent="0.2">
      <c r="A37">
        <v>211</v>
      </c>
      <c r="B37">
        <v>0.53749999999999998</v>
      </c>
      <c r="C37">
        <v>0.46250000000000002</v>
      </c>
      <c r="D37">
        <v>0.05</v>
      </c>
      <c r="E37">
        <v>0.95</v>
      </c>
      <c r="F37">
        <v>0.22784810126582278</v>
      </c>
      <c r="G37">
        <v>0.77215189873417722</v>
      </c>
      <c r="H37">
        <v>0.15</v>
      </c>
      <c r="I37">
        <v>0.85</v>
      </c>
      <c r="J37">
        <v>0.30769230769230771</v>
      </c>
      <c r="K37">
        <v>0.69230769230769229</v>
      </c>
      <c r="L37">
        <v>0.68292682926829273</v>
      </c>
      <c r="M37">
        <v>0.31707317073170732</v>
      </c>
      <c r="N37">
        <v>0.05</v>
      </c>
      <c r="O37">
        <v>0.95</v>
      </c>
      <c r="P37">
        <v>0.38461538461538464</v>
      </c>
      <c r="Q37">
        <v>0.61538461538461542</v>
      </c>
      <c r="R37">
        <v>0.05</v>
      </c>
      <c r="S37">
        <v>0.95</v>
      </c>
      <c r="T37">
        <v>0.3</v>
      </c>
      <c r="U37">
        <v>0.7</v>
      </c>
      <c r="V37">
        <v>0.15384615384615385</v>
      </c>
      <c r="W37">
        <v>0.84615384615384615</v>
      </c>
      <c r="X37">
        <v>0.35</v>
      </c>
      <c r="Y37">
        <v>0.65</v>
      </c>
      <c r="Z37">
        <v>0.26315789473684209</v>
      </c>
      <c r="AA37">
        <v>0.73684210526315785</v>
      </c>
      <c r="AB37">
        <v>0.25</v>
      </c>
      <c r="AC37">
        <v>0.75</v>
      </c>
      <c r="AD37">
        <v>0.05</v>
      </c>
      <c r="AE37">
        <v>0.95</v>
      </c>
      <c r="AF37">
        <v>0.62790697674418605</v>
      </c>
      <c r="AG37">
        <v>0.37209302325581395</v>
      </c>
      <c r="AH37">
        <v>0.2558139534883721</v>
      </c>
      <c r="AI37">
        <v>0.7441860465116279</v>
      </c>
      <c r="AJ37">
        <v>0.43243243243243246</v>
      </c>
      <c r="AK37">
        <v>0.56756756756756754</v>
      </c>
      <c r="AL37">
        <v>0.19444444444444445</v>
      </c>
      <c r="AM37">
        <v>0.80555555555555558</v>
      </c>
      <c r="AN37">
        <v>0.2</v>
      </c>
      <c r="AO37">
        <v>0.8</v>
      </c>
      <c r="AP37">
        <v>0.30434782608695654</v>
      </c>
      <c r="AQ37">
        <v>0.69565217391304346</v>
      </c>
      <c r="AR37">
        <v>0.1</v>
      </c>
      <c r="AS37">
        <v>0.9</v>
      </c>
      <c r="AT37">
        <v>0.3125</v>
      </c>
      <c r="AU37">
        <v>0.6875</v>
      </c>
      <c r="AV37">
        <v>0.72</v>
      </c>
      <c r="AW37">
        <v>0.28000000000000003</v>
      </c>
      <c r="AX37">
        <v>0.625</v>
      </c>
      <c r="AY37">
        <v>0.375</v>
      </c>
      <c r="AZ37">
        <v>0.5</v>
      </c>
      <c r="BA37">
        <v>0.5</v>
      </c>
      <c r="BB37">
        <v>0.2857142857142857</v>
      </c>
      <c r="BC37">
        <v>0.7142857142857143</v>
      </c>
      <c r="BD37">
        <v>0.28000000000000003</v>
      </c>
      <c r="BE37">
        <v>0.72</v>
      </c>
      <c r="BF37">
        <v>0.22222222222222221</v>
      </c>
      <c r="BG37">
        <v>0.77777777777777779</v>
      </c>
      <c r="BH37">
        <v>0.2857142857142857</v>
      </c>
      <c r="BI37">
        <v>0.7142857142857143</v>
      </c>
      <c r="BJ37">
        <v>0.33333333333333331</v>
      </c>
      <c r="BK37">
        <v>0.66666666666666663</v>
      </c>
      <c r="BL37">
        <v>0.27272727272727271</v>
      </c>
      <c r="BM37">
        <v>0.72727272727272729</v>
      </c>
      <c r="BN37">
        <v>0.1111111111111111</v>
      </c>
      <c r="BO37">
        <v>0.88888888888888884</v>
      </c>
      <c r="BP37">
        <v>0.33333333333333331</v>
      </c>
      <c r="BQ37">
        <v>0.66666666666666663</v>
      </c>
      <c r="BR37">
        <v>9.5238095238095233E-2</v>
      </c>
      <c r="BS37">
        <v>0.90476190476190477</v>
      </c>
      <c r="BT37">
        <v>0.5</v>
      </c>
      <c r="BU37">
        <v>0.5</v>
      </c>
      <c r="BV37">
        <v>0.2</v>
      </c>
      <c r="BW37">
        <v>0.8</v>
      </c>
      <c r="BX37">
        <v>0.22222222222222221</v>
      </c>
      <c r="BY37">
        <v>0.77777777777777779</v>
      </c>
      <c r="BZ37">
        <v>0</v>
      </c>
      <c r="CA37">
        <v>1</v>
      </c>
      <c r="CB37">
        <v>0.15384615384615385</v>
      </c>
      <c r="CC37">
        <v>0.84615384615384615</v>
      </c>
      <c r="CD37">
        <v>0.22222222222222221</v>
      </c>
      <c r="CE37">
        <v>0.77777777777777779</v>
      </c>
      <c r="CF37">
        <v>0.30769230769230771</v>
      </c>
      <c r="CG37">
        <v>0.69230769230769229</v>
      </c>
      <c r="CH37">
        <v>0.33333333333333331</v>
      </c>
      <c r="CI37">
        <v>0.66666666666666663</v>
      </c>
      <c r="CJ37">
        <v>0.27272727272727271</v>
      </c>
      <c r="CK37">
        <v>0.72727272727272729</v>
      </c>
      <c r="CL37">
        <v>0.2857142857142857</v>
      </c>
      <c r="CM37">
        <v>0.7142857142857143</v>
      </c>
      <c r="CN37">
        <v>0</v>
      </c>
      <c r="CO37">
        <v>1</v>
      </c>
      <c r="CP37">
        <v>0.27272727272727271</v>
      </c>
      <c r="CQ37">
        <v>0.72727272727272729</v>
      </c>
      <c r="CR37">
        <v>0.1875</v>
      </c>
      <c r="CS37">
        <v>0.8125</v>
      </c>
      <c r="CT37">
        <v>0.62068965517241381</v>
      </c>
      <c r="CU37">
        <v>0.37931034482758619</v>
      </c>
      <c r="CV37">
        <v>0.8571428571428571</v>
      </c>
      <c r="CW37">
        <v>0.14285714285714285</v>
      </c>
      <c r="CX37">
        <v>0.375</v>
      </c>
      <c r="CY37">
        <v>0.625</v>
      </c>
      <c r="CZ37">
        <v>0.6875</v>
      </c>
      <c r="DA37">
        <v>0.3125</v>
      </c>
      <c r="DB37">
        <v>0.37037037037037035</v>
      </c>
      <c r="DC37">
        <v>0.62962962962962965</v>
      </c>
      <c r="DD37">
        <v>0.90909090909090906</v>
      </c>
      <c r="DE37">
        <v>9.0909090909090912E-2</v>
      </c>
      <c r="DF37">
        <v>6.25E-2</v>
      </c>
      <c r="DG37">
        <v>0.9375</v>
      </c>
      <c r="DH37">
        <v>0.53125</v>
      </c>
      <c r="DI37">
        <v>0.46875</v>
      </c>
      <c r="DJ37">
        <f>TemplateData__3[[#This Row],[FA]]*2</f>
        <v>0.1</v>
      </c>
      <c r="DK37">
        <f>_xlfn.NORM.S.INV(IF(TemplateData__3[[#This Row],[ Hit (CRH) ]]=1,0.99,TemplateData__3[[#This Row],[ Hit (CRH) ]]))-_xlfn.NORM.S.INV(IF(TemplateData__3[[#This Row],[FA * 2]]=0,0.01,TemplateData__3[[#This Row],[FA * 2]]))</f>
        <v>1.5888441367457564</v>
      </c>
      <c r="DL37">
        <f>_xlfn.NORM.S.INV(IF(TemplateData__3[[#This Row],[ Hit (FAH) ]]=1,0.99,TemplateData__3[[#This Row],[ Hit (FAH) ]]))-_xlfn.NORM.S.INV(IF(TemplateData__3[[#This Row],[FA * 2]]=0,0.01,TemplateData__3[[#This Row],[FA * 2]]))</f>
        <v>0.96291220158022539</v>
      </c>
      <c r="DM37">
        <f>_xlfn.NORM.S.INV(IF(TemplateData__3[[#This Row],[ Hit (HFA)]]=1,0.99,TemplateData__3[[#This Row],[ Hit (HFA)]]))-_xlfn.NORM.S.INV(IF(TemplateData__3[[#This Row],[FA * 2]]=0,0.01,TemplateData__3[[#This Row],[FA * 2]]))</f>
        <v>2.6167293016635367</v>
      </c>
      <c r="DN37">
        <f>_xlfn.NORM.S.INV(IF(TemplateData__3[[#This Row],[ Hit (HCR)]]=1,0.99,TemplateData__3[[#This Row],[ Hit (HCR)]]))-_xlfn.NORM.S.INV(IF(TemplateData__3[[#This Row],[FA * 2]]=0,0.01,TemplateData__3[[#This Row],[FA * 2]]))</f>
        <v>1.3599639782777129</v>
      </c>
      <c r="DO37">
        <f>TemplateData__3[[#This Row],[ CR (CRM)]]-TemplateData__3[[#This Row],[MISS]]</f>
        <v>0.39464285714285707</v>
      </c>
      <c r="DP37">
        <f>TemplateData__3[[#This Row],[ CR (CRH)]]-TemplateData__3[[#This Row],[MISS]]</f>
        <v>0.22499999999999998</v>
      </c>
      <c r="DQ37">
        <f>TemplateData__3[[#This Row],[ CR (HCR)]]-TemplateData__3[[#This Row],[MISS]]</f>
        <v>-9.2129629629629672E-2</v>
      </c>
      <c r="DR37">
        <f>TemplateData__3[[#This Row],[ CR (MCR)]]-TemplateData__3[[#This Row],[MISS]]</f>
        <v>-0.4</v>
      </c>
    </row>
    <row r="38" spans="1:122" x14ac:dyDescent="0.2">
      <c r="A38">
        <v>212</v>
      </c>
      <c r="B38">
        <v>0.43421052631578949</v>
      </c>
      <c r="C38">
        <v>0.56578947368421051</v>
      </c>
      <c r="D38">
        <v>3.7499999999999999E-2</v>
      </c>
      <c r="E38">
        <v>0.96250000000000002</v>
      </c>
      <c r="F38">
        <v>7.792207792207792E-2</v>
      </c>
      <c r="G38">
        <v>0.92207792207792205</v>
      </c>
      <c r="H38">
        <v>7.4999999999999997E-2</v>
      </c>
      <c r="I38">
        <v>0.92500000000000004</v>
      </c>
      <c r="J38">
        <v>8.1081081081081086E-2</v>
      </c>
      <c r="K38">
        <v>0.91891891891891897</v>
      </c>
      <c r="L38">
        <v>0.53846153846153844</v>
      </c>
      <c r="M38">
        <v>0.46153846153846156</v>
      </c>
      <c r="N38">
        <v>2.5000000000000001E-2</v>
      </c>
      <c r="O38">
        <v>0.97499999999999998</v>
      </c>
      <c r="P38">
        <v>0.32432432432432434</v>
      </c>
      <c r="Q38">
        <v>0.67567567567567566</v>
      </c>
      <c r="R38">
        <v>0.05</v>
      </c>
      <c r="S38">
        <v>0.95</v>
      </c>
      <c r="T38">
        <v>0.1</v>
      </c>
      <c r="U38">
        <v>0.9</v>
      </c>
      <c r="V38">
        <v>5.4054054054054057E-2</v>
      </c>
      <c r="W38">
        <v>0.94594594594594594</v>
      </c>
      <c r="X38">
        <v>0.1</v>
      </c>
      <c r="Y38">
        <v>0.9</v>
      </c>
      <c r="Z38">
        <v>5.8823529411764705E-2</v>
      </c>
      <c r="AA38">
        <v>0.94117647058823528</v>
      </c>
      <c r="AB38">
        <v>0.1</v>
      </c>
      <c r="AC38">
        <v>0.9</v>
      </c>
      <c r="AD38">
        <v>0.05</v>
      </c>
      <c r="AE38">
        <v>0.95</v>
      </c>
      <c r="AF38">
        <v>0.5</v>
      </c>
      <c r="AG38">
        <v>0.5</v>
      </c>
      <c r="AH38">
        <v>7.8947368421052627E-2</v>
      </c>
      <c r="AI38">
        <v>0.92105263157894735</v>
      </c>
      <c r="AJ38">
        <v>0.36842105263157893</v>
      </c>
      <c r="AK38">
        <v>0.63157894736842102</v>
      </c>
      <c r="AL38">
        <v>7.6923076923076927E-2</v>
      </c>
      <c r="AM38">
        <v>0.92307692307692313</v>
      </c>
      <c r="AN38">
        <v>9.0909090909090912E-2</v>
      </c>
      <c r="AO38">
        <v>0.90909090909090906</v>
      </c>
      <c r="AP38">
        <v>6.25E-2</v>
      </c>
      <c r="AQ38">
        <v>0.9375</v>
      </c>
      <c r="AR38">
        <v>5.5555555555555552E-2</v>
      </c>
      <c r="AS38">
        <v>0.94444444444444442</v>
      </c>
      <c r="AT38">
        <v>9.5238095238095233E-2</v>
      </c>
      <c r="AU38">
        <v>0.90476190476190477</v>
      </c>
      <c r="AV38">
        <v>0.57894736842105265</v>
      </c>
      <c r="AW38">
        <v>0.42105263157894735</v>
      </c>
      <c r="AX38">
        <v>0.5</v>
      </c>
      <c r="AY38">
        <v>0.5</v>
      </c>
      <c r="AZ38">
        <v>0.42105263157894735</v>
      </c>
      <c r="BA38">
        <v>0.57894736842105265</v>
      </c>
      <c r="BB38">
        <v>0.22222222222222221</v>
      </c>
      <c r="BC38">
        <v>0.77777777777777779</v>
      </c>
      <c r="BD38">
        <v>5.5555555555555552E-2</v>
      </c>
      <c r="BE38">
        <v>0.94444444444444442</v>
      </c>
      <c r="BF38">
        <v>0.1</v>
      </c>
      <c r="BG38">
        <v>0.9</v>
      </c>
      <c r="BH38">
        <v>0</v>
      </c>
      <c r="BI38">
        <v>1</v>
      </c>
      <c r="BJ38">
        <v>0.14285714285714285</v>
      </c>
      <c r="BK38">
        <v>0.8571428571428571</v>
      </c>
      <c r="BL38">
        <v>0.1111111111111111</v>
      </c>
      <c r="BM38">
        <v>0.88888888888888884</v>
      </c>
      <c r="BN38">
        <v>7.6923076923076927E-2</v>
      </c>
      <c r="BO38">
        <v>0.92307692307692313</v>
      </c>
      <c r="BP38">
        <v>0.13636363636363635</v>
      </c>
      <c r="BQ38">
        <v>0.86363636363636365</v>
      </c>
      <c r="BR38">
        <v>0</v>
      </c>
      <c r="BS38">
        <v>1</v>
      </c>
      <c r="BT38">
        <v>0.18181818181818182</v>
      </c>
      <c r="BU38">
        <v>0.81818181818181823</v>
      </c>
      <c r="BV38">
        <v>0</v>
      </c>
      <c r="BW38">
        <v>1</v>
      </c>
      <c r="BX38">
        <v>9.0909090909090912E-2</v>
      </c>
      <c r="BY38">
        <v>0.90909090909090906</v>
      </c>
      <c r="BZ38">
        <v>0</v>
      </c>
      <c r="CA38">
        <v>1</v>
      </c>
      <c r="CB38">
        <v>0.11538461538461539</v>
      </c>
      <c r="CC38">
        <v>0.88461538461538458</v>
      </c>
      <c r="CD38">
        <v>3.7037037037037035E-2</v>
      </c>
      <c r="CE38">
        <v>0.96296296296296291</v>
      </c>
      <c r="CF38">
        <v>8.3333333333333329E-2</v>
      </c>
      <c r="CG38">
        <v>0.91666666666666663</v>
      </c>
      <c r="CH38">
        <v>7.1428571428571425E-2</v>
      </c>
      <c r="CI38">
        <v>0.9285714285714286</v>
      </c>
      <c r="CJ38">
        <v>0.1</v>
      </c>
      <c r="CK38">
        <v>0.9</v>
      </c>
      <c r="CL38">
        <v>0.14285714285714285</v>
      </c>
      <c r="CM38">
        <v>0.8571428571428571</v>
      </c>
      <c r="CN38">
        <v>8.3333333333333329E-2</v>
      </c>
      <c r="CO38">
        <v>0.91666666666666663</v>
      </c>
      <c r="CP38">
        <v>8.3333333333333329E-2</v>
      </c>
      <c r="CQ38">
        <v>0.91666666666666663</v>
      </c>
      <c r="CR38">
        <v>0</v>
      </c>
      <c r="CS38">
        <v>1</v>
      </c>
      <c r="CT38">
        <v>0.72222222222222221</v>
      </c>
      <c r="CU38">
        <v>0.27777777777777779</v>
      </c>
      <c r="CV38">
        <v>1</v>
      </c>
      <c r="CW38">
        <v>0</v>
      </c>
      <c r="CX38">
        <v>0</v>
      </c>
      <c r="CY38">
        <v>1</v>
      </c>
      <c r="CZ38">
        <v>0.7142857142857143</v>
      </c>
      <c r="DA38">
        <v>0.2857142857142857</v>
      </c>
      <c r="DB38">
        <v>0.15789473684210525</v>
      </c>
      <c r="DC38">
        <v>0.84210526315789469</v>
      </c>
      <c r="DD38">
        <v>0.6</v>
      </c>
      <c r="DE38">
        <v>0.4</v>
      </c>
      <c r="DF38">
        <v>9.5238095238095233E-2</v>
      </c>
      <c r="DG38">
        <v>0.90476190476190477</v>
      </c>
      <c r="DH38">
        <v>0.45714285714285713</v>
      </c>
      <c r="DI38">
        <v>0.54285714285714282</v>
      </c>
      <c r="DJ38">
        <f>TemplateData__3[[#This Row],[FA]]*2</f>
        <v>7.4999999999999997E-2</v>
      </c>
      <c r="DK38">
        <f>_xlfn.NORM.S.INV(IF(TemplateData__3[[#This Row],[ Hit (CRH) ]]=1,0.99,TemplateData__3[[#This Row],[ Hit (CRH) ]]))-_xlfn.NORM.S.INV(IF(TemplateData__3[[#This Row],[FA * 2]]=0,0.01,TemplateData__3[[#This Row],[FA * 2]]))</f>
        <v>2.0289872687882355</v>
      </c>
      <c r="DL38">
        <f>_xlfn.NORM.S.INV(IF(TemplateData__3[[#This Row],[ Hit (FAH) ]]=0,0.01,TemplateData__3[[#This Row],[ Hit (FAH) ]]))-_xlfn.NORM.S.INV(IF(TemplateData__3[[#This Row],[FA * 2]]=0,0.01,TemplateData__3[[#This Row],[FA * 2]]))</f>
        <v>-0.88681640310238352</v>
      </c>
      <c r="DM38">
        <f>_xlfn.NORM.S.INV(IF(TemplateData__3[[#This Row],[ Hit (HFA)]]=1,0.99,TemplateData__3[[#This Row],[ Hit (HFA)]]))-_xlfn.NORM.S.INV(IF(TemplateData__3[[#This Row],[FA * 2]]=0,0.01,TemplateData__3[[#This Row],[FA * 2]]))</f>
        <v>1.6928785740742569</v>
      </c>
      <c r="DN38">
        <f>_xlfn.NORM.S.INV(IF(TemplateData__3[[#This Row],[ Hit (HCR)]]=1,0.99,TemplateData__3[[#This Row],[ Hit (HCR)]]))-_xlfn.NORM.S.INV(IF(TemplateData__3[[#This Row],[FA * 2]]=0,0.01,TemplateData__3[[#This Row],[FA * 2]]))</f>
        <v>1.331897078555355</v>
      </c>
      <c r="DO38">
        <f>TemplateData__3[[#This Row],[ CR (CRM)]]-TemplateData__3[[#This Row],[MISS]]</f>
        <v>0.43421052631578949</v>
      </c>
      <c r="DP38">
        <f>TemplateData__3[[#This Row],[ CR (CRH)]]-TemplateData__3[[#This Row],[MISS]]</f>
        <v>0.14849624060150379</v>
      </c>
      <c r="DQ38">
        <f>TemplateData__3[[#This Row],[ CR (HCR)]]-TemplateData__3[[#This Row],[MISS]]</f>
        <v>-0.40789473684210525</v>
      </c>
      <c r="DR38">
        <f>TemplateData__3[[#This Row],[ CR (MCR)]]-TemplateData__3[[#This Row],[MISS]]</f>
        <v>-0.47055137844611528</v>
      </c>
    </row>
    <row r="39" spans="1:122" x14ac:dyDescent="0.2">
      <c r="A39">
        <v>213</v>
      </c>
      <c r="B39">
        <v>0.37179487179487181</v>
      </c>
      <c r="C39">
        <v>0.62820512820512819</v>
      </c>
      <c r="D39">
        <v>1.2658227848101266E-2</v>
      </c>
      <c r="E39">
        <v>0.98734177215189878</v>
      </c>
      <c r="F39">
        <v>2.5974025974025976E-2</v>
      </c>
      <c r="G39">
        <v>0.97402597402597402</v>
      </c>
      <c r="H39">
        <v>5.128205128205128E-2</v>
      </c>
      <c r="I39">
        <v>0.94871794871794868</v>
      </c>
      <c r="J39">
        <v>0</v>
      </c>
      <c r="K39">
        <v>1</v>
      </c>
      <c r="L39">
        <v>0.46153846153846156</v>
      </c>
      <c r="M39">
        <v>0.53846153846153844</v>
      </c>
      <c r="N39">
        <v>0</v>
      </c>
      <c r="O39">
        <v>1</v>
      </c>
      <c r="P39">
        <v>0.28205128205128205</v>
      </c>
      <c r="Q39">
        <v>0.71794871794871795</v>
      </c>
      <c r="R39">
        <v>2.564102564102564E-2</v>
      </c>
      <c r="S39">
        <v>0.97435897435897434</v>
      </c>
      <c r="T39">
        <v>2.564102564102564E-2</v>
      </c>
      <c r="U39">
        <v>0.97435897435897434</v>
      </c>
      <c r="V39">
        <v>2.6315789473684209E-2</v>
      </c>
      <c r="W39">
        <v>0.97368421052631582</v>
      </c>
      <c r="X39">
        <v>0</v>
      </c>
      <c r="Y39">
        <v>1</v>
      </c>
      <c r="Z39">
        <v>0</v>
      </c>
      <c r="AA39">
        <v>1</v>
      </c>
      <c r="AB39">
        <v>5.2631578947368418E-2</v>
      </c>
      <c r="AC39">
        <v>0.94736842105263153</v>
      </c>
      <c r="AD39">
        <v>0.05</v>
      </c>
      <c r="AE39">
        <v>0.95</v>
      </c>
      <c r="AF39">
        <v>0.42857142857142855</v>
      </c>
      <c r="AG39">
        <v>0.5714285714285714</v>
      </c>
      <c r="AH39">
        <v>2.3255813953488372E-2</v>
      </c>
      <c r="AI39">
        <v>0.97674418604651159</v>
      </c>
      <c r="AJ39">
        <v>0.30555555555555558</v>
      </c>
      <c r="AK39">
        <v>0.69444444444444442</v>
      </c>
      <c r="AL39">
        <v>2.9411764705882353E-2</v>
      </c>
      <c r="AM39">
        <v>0.97058823529411764</v>
      </c>
      <c r="AN39">
        <v>4.3478260869565216E-2</v>
      </c>
      <c r="AO39">
        <v>0.95652173913043481</v>
      </c>
      <c r="AP39">
        <v>0</v>
      </c>
      <c r="AQ39">
        <v>1</v>
      </c>
      <c r="AR39">
        <v>6.25E-2</v>
      </c>
      <c r="AS39">
        <v>0.9375</v>
      </c>
      <c r="AT39">
        <v>0</v>
      </c>
      <c r="AU39">
        <v>1</v>
      </c>
      <c r="AV39">
        <v>0.5</v>
      </c>
      <c r="AW39">
        <v>0.5</v>
      </c>
      <c r="AX39">
        <v>0.42857142857142855</v>
      </c>
      <c r="AY39">
        <v>0.5714285714285714</v>
      </c>
      <c r="AZ39">
        <v>0.375</v>
      </c>
      <c r="BA39">
        <v>0.625</v>
      </c>
      <c r="BB39">
        <v>0.13333333333333333</v>
      </c>
      <c r="BC39">
        <v>0.8666666666666667</v>
      </c>
      <c r="BD39">
        <v>0</v>
      </c>
      <c r="BE39">
        <v>1</v>
      </c>
      <c r="BF39">
        <v>4.1666666666666664E-2</v>
      </c>
      <c r="BG39">
        <v>0.95833333333333337</v>
      </c>
      <c r="BH39">
        <v>0</v>
      </c>
      <c r="BI39">
        <v>1</v>
      </c>
      <c r="BJ39">
        <v>0</v>
      </c>
      <c r="BK39">
        <v>1</v>
      </c>
      <c r="BL39">
        <v>0</v>
      </c>
      <c r="BM39">
        <v>1</v>
      </c>
      <c r="BN39">
        <v>7.6923076923076927E-2</v>
      </c>
      <c r="BO39">
        <v>0.92307692307692313</v>
      </c>
      <c r="BP39">
        <v>0.05</v>
      </c>
      <c r="BQ39">
        <v>0.95</v>
      </c>
      <c r="BR39">
        <v>0</v>
      </c>
      <c r="BS39">
        <v>1</v>
      </c>
      <c r="BT39">
        <v>0</v>
      </c>
      <c r="BU39">
        <v>1</v>
      </c>
      <c r="BV39">
        <v>0</v>
      </c>
      <c r="BW39">
        <v>1</v>
      </c>
      <c r="BX39">
        <v>0.1111111111111111</v>
      </c>
      <c r="BY39">
        <v>0.88888888888888884</v>
      </c>
      <c r="BZ39">
        <v>0</v>
      </c>
      <c r="CA39">
        <v>1</v>
      </c>
      <c r="CB39">
        <v>0</v>
      </c>
      <c r="CC39">
        <v>1</v>
      </c>
      <c r="CD39">
        <v>7.407407407407407E-2</v>
      </c>
      <c r="CE39">
        <v>0.92592592592592593</v>
      </c>
      <c r="CF39">
        <v>0</v>
      </c>
      <c r="CG39">
        <v>1</v>
      </c>
      <c r="CH39">
        <v>0</v>
      </c>
      <c r="CI39">
        <v>1</v>
      </c>
      <c r="CJ39">
        <v>0</v>
      </c>
      <c r="CK39">
        <v>1</v>
      </c>
      <c r="CL39">
        <v>0</v>
      </c>
      <c r="CM39">
        <v>1</v>
      </c>
      <c r="CN39">
        <v>0</v>
      </c>
      <c r="CO39">
        <v>1</v>
      </c>
      <c r="CP39">
        <v>9.0909090909090912E-2</v>
      </c>
      <c r="CQ39">
        <v>0.90909090909090906</v>
      </c>
      <c r="CR39">
        <v>6.25E-2</v>
      </c>
      <c r="CS39">
        <v>0.9375</v>
      </c>
      <c r="CT39">
        <v>0.75757575757575757</v>
      </c>
      <c r="CU39">
        <v>0.24242424242424243</v>
      </c>
      <c r="CV39">
        <v>0.96153846153846156</v>
      </c>
      <c r="CW39">
        <v>3.8461538461538464E-2</v>
      </c>
      <c r="CX39">
        <v>0.25</v>
      </c>
      <c r="CY39">
        <v>0.75</v>
      </c>
      <c r="CZ39">
        <v>0.72727272727272729</v>
      </c>
      <c r="DA39">
        <v>0.27272727272727271</v>
      </c>
      <c r="DB39">
        <v>5.5555555555555552E-2</v>
      </c>
      <c r="DC39">
        <v>0.94444444444444442</v>
      </c>
      <c r="DD39">
        <v>1</v>
      </c>
      <c r="DE39">
        <v>0</v>
      </c>
      <c r="DF39">
        <v>0</v>
      </c>
      <c r="DG39">
        <v>1</v>
      </c>
      <c r="DH39">
        <v>0.40476190476190477</v>
      </c>
      <c r="DI39">
        <v>0.59523809523809523</v>
      </c>
      <c r="DJ39">
        <f>TemplateData__3[[#This Row],[FA]]*2</f>
        <v>2.5316455696202531E-2</v>
      </c>
      <c r="DK39">
        <f>_xlfn.NORM.S.INV(IF(TemplateData__3[[#This Row],[ Hit (CRH) ]]=1,0.99,TemplateData__3[[#This Row],[ Hit (CRH) ]]))-_xlfn.NORM.S.INV(IF(TemplateData__3[[#This Row],[FA * 2]]=0,0.01,TemplateData__3[[#This Row],[FA * 2]]))</f>
        <v>2.6531036148243743</v>
      </c>
      <c r="DL39">
        <f>_xlfn.NORM.S.INV(IF(TemplateData__3[[#This Row],[ Hit (FAH) ]]=1,0.99,TemplateData__3[[#This Row],[ Hit (FAH) ]]))-_xlfn.NORM.S.INV(IF(TemplateData__3[[#This Row],[FA * 2]]=0,0.01,TemplateData__3[[#This Row],[FA * 2]]))</f>
        <v>1.2800881542832321</v>
      </c>
      <c r="DM39">
        <f>_xlfn.NORM.S.INV(IF(TemplateData__3[[#This Row],[ Hit (HFA)]]=1,0.99,TemplateData__3[[#This Row],[ Hit (HFA)]]))-_xlfn.NORM.S.INV(IF(TemplateData__3[[#This Row],[FA * 2]]=0,0.01,TemplateData__3[[#This Row],[FA * 2]]))</f>
        <v>4.2809257785201549</v>
      </c>
      <c r="DN39">
        <f>_xlfn.NORM.S.INV(IF(TemplateData__3[[#This Row],[ Hit (HCR)]]=1,0.99,TemplateData__3[[#This Row],[ Hit (HCR)]]))-_xlfn.NORM.S.INV(IF(TemplateData__3[[#This Row],[FA * 2]]=0,0.01,TemplateData__3[[#This Row],[FA * 2]]))</f>
        <v>1.7135375105932873</v>
      </c>
      <c r="DO39">
        <f>TemplateData__3[[#This Row],[ CR (CRM)]]-TemplateData__3[[#This Row],[MISS]]</f>
        <v>0.33333333333333337</v>
      </c>
      <c r="DP39">
        <f>TemplateData__3[[#This Row],[ CR (CRH)]]-TemplateData__3[[#This Row],[MISS]]</f>
        <v>9.9067599067599099E-2</v>
      </c>
      <c r="DQ39">
        <f>TemplateData__3[[#This Row],[ CR (HCR)]]-TemplateData__3[[#This Row],[MISS]]</f>
        <v>-0.57264957264957261</v>
      </c>
      <c r="DR39">
        <f>TemplateData__3[[#This Row],[ CR (MCR)]]-TemplateData__3[[#This Row],[MISS]]</f>
        <v>-0.62820512820512819</v>
      </c>
    </row>
    <row r="40" spans="1:122" x14ac:dyDescent="0.2">
      <c r="A40">
        <v>214</v>
      </c>
      <c r="B40">
        <v>0.35064935064935066</v>
      </c>
      <c r="C40">
        <v>0.64935064935064934</v>
      </c>
      <c r="D40">
        <v>5.0632911392405063E-2</v>
      </c>
      <c r="E40">
        <v>0.94936708860759489</v>
      </c>
      <c r="F40">
        <v>0.17105263157894737</v>
      </c>
      <c r="G40">
        <v>0.82894736842105265</v>
      </c>
      <c r="H40">
        <v>0.15</v>
      </c>
      <c r="I40">
        <v>0.85</v>
      </c>
      <c r="J40">
        <v>0.19444444444444445</v>
      </c>
      <c r="K40">
        <v>0.80555555555555558</v>
      </c>
      <c r="L40">
        <v>0.53846153846153844</v>
      </c>
      <c r="M40">
        <v>0.46153846153846156</v>
      </c>
      <c r="N40">
        <v>2.564102564102564E-2</v>
      </c>
      <c r="O40">
        <v>0.97435897435897434</v>
      </c>
      <c r="P40">
        <v>0.15789473684210525</v>
      </c>
      <c r="Q40">
        <v>0.84210526315789469</v>
      </c>
      <c r="R40">
        <v>7.4999999999999997E-2</v>
      </c>
      <c r="S40">
        <v>0.92500000000000004</v>
      </c>
      <c r="T40">
        <v>0.21621621621621623</v>
      </c>
      <c r="U40">
        <v>0.78378378378378377</v>
      </c>
      <c r="V40">
        <v>0.12820512820512819</v>
      </c>
      <c r="W40">
        <v>0.87179487179487181</v>
      </c>
      <c r="X40">
        <v>0.29411764705882354</v>
      </c>
      <c r="Y40">
        <v>0.70588235294117652</v>
      </c>
      <c r="Z40">
        <v>0.10526315789473684</v>
      </c>
      <c r="AA40">
        <v>0.89473684210526316</v>
      </c>
      <c r="AB40">
        <v>0.15</v>
      </c>
      <c r="AC40">
        <v>0.85</v>
      </c>
      <c r="AD40">
        <v>0.15</v>
      </c>
      <c r="AE40">
        <v>0.85</v>
      </c>
      <c r="AF40">
        <v>0.37209302325581395</v>
      </c>
      <c r="AG40">
        <v>0.62790697674418605</v>
      </c>
      <c r="AH40">
        <v>0.21428571428571427</v>
      </c>
      <c r="AI40">
        <v>0.7857142857142857</v>
      </c>
      <c r="AJ40">
        <v>0.3235294117647059</v>
      </c>
      <c r="AK40">
        <v>0.67647058823529416</v>
      </c>
      <c r="AL40">
        <v>0.11764705882352941</v>
      </c>
      <c r="AM40">
        <v>0.88235294117647056</v>
      </c>
      <c r="AN40">
        <v>0.17391304347826086</v>
      </c>
      <c r="AO40">
        <v>0.82608695652173914</v>
      </c>
      <c r="AP40">
        <v>0.26315789473684209</v>
      </c>
      <c r="AQ40">
        <v>0.73684210526315785</v>
      </c>
      <c r="AR40">
        <v>0.11764705882352941</v>
      </c>
      <c r="AS40">
        <v>0.88235294117647056</v>
      </c>
      <c r="AT40">
        <v>0.11764705882352941</v>
      </c>
      <c r="AU40">
        <v>0.88235294117647056</v>
      </c>
      <c r="AV40">
        <v>0.5</v>
      </c>
      <c r="AW40">
        <v>0.5</v>
      </c>
      <c r="AX40">
        <v>0.58823529411764708</v>
      </c>
      <c r="AY40">
        <v>0.41176470588235292</v>
      </c>
      <c r="AZ40">
        <v>0.23809523809523808</v>
      </c>
      <c r="BA40">
        <v>0.76190476190476186</v>
      </c>
      <c r="BB40">
        <v>5.8823529411764705E-2</v>
      </c>
      <c r="BC40">
        <v>0.94117647058823528</v>
      </c>
      <c r="BD40">
        <v>0.25</v>
      </c>
      <c r="BE40">
        <v>0.75</v>
      </c>
      <c r="BF40">
        <v>0.18181818181818182</v>
      </c>
      <c r="BG40">
        <v>0.81818181818181823</v>
      </c>
      <c r="BH40">
        <v>0.375</v>
      </c>
      <c r="BI40">
        <v>0.625</v>
      </c>
      <c r="BJ40">
        <v>0.18181818181818182</v>
      </c>
      <c r="BK40">
        <v>0.81818181818181823</v>
      </c>
      <c r="BL40">
        <v>0.16666666666666666</v>
      </c>
      <c r="BM40">
        <v>0.83333333333333337</v>
      </c>
      <c r="BN40">
        <v>0.18181818181818182</v>
      </c>
      <c r="BO40">
        <v>0.81818181818181823</v>
      </c>
      <c r="BP40">
        <v>0.17647058823529413</v>
      </c>
      <c r="BQ40">
        <v>0.82352941176470584</v>
      </c>
      <c r="BR40">
        <v>5.8823529411764705E-2</v>
      </c>
      <c r="BS40">
        <v>0.94117647058823528</v>
      </c>
      <c r="BT40">
        <v>0.22222222222222221</v>
      </c>
      <c r="BU40">
        <v>0.77777777777777779</v>
      </c>
      <c r="BV40">
        <v>0</v>
      </c>
      <c r="BW40">
        <v>1</v>
      </c>
      <c r="BX40">
        <v>0.125</v>
      </c>
      <c r="BY40">
        <v>0.875</v>
      </c>
      <c r="BZ40">
        <v>0.1111111111111111</v>
      </c>
      <c r="CA40">
        <v>0.88888888888888884</v>
      </c>
      <c r="CB40">
        <v>0.11538461538461539</v>
      </c>
      <c r="CC40">
        <v>0.88461538461538458</v>
      </c>
      <c r="CD40">
        <v>0.18518518518518517</v>
      </c>
      <c r="CE40">
        <v>0.81481481481481477</v>
      </c>
      <c r="CF40">
        <v>0.21739130434782608</v>
      </c>
      <c r="CG40">
        <v>0.78260869565217395</v>
      </c>
      <c r="CH40">
        <v>0.33333333333333331</v>
      </c>
      <c r="CI40">
        <v>0.66666666666666663</v>
      </c>
      <c r="CJ40">
        <v>9.0909090909090912E-2</v>
      </c>
      <c r="CK40">
        <v>0.90909090909090906</v>
      </c>
      <c r="CL40">
        <v>7.1428571428571425E-2</v>
      </c>
      <c r="CM40">
        <v>0.9285714285714286</v>
      </c>
      <c r="CN40">
        <v>0.16666666666666666</v>
      </c>
      <c r="CO40">
        <v>0.83333333333333337</v>
      </c>
      <c r="CP40">
        <v>0.27272727272727271</v>
      </c>
      <c r="CQ40">
        <v>0.72727272727272729</v>
      </c>
      <c r="CR40">
        <v>0.125</v>
      </c>
      <c r="CS40">
        <v>0.875</v>
      </c>
      <c r="CT40">
        <v>0.66666666666666663</v>
      </c>
      <c r="CU40">
        <v>0.33333333333333331</v>
      </c>
      <c r="CV40">
        <v>0.8</v>
      </c>
      <c r="CW40">
        <v>0.2</v>
      </c>
      <c r="CX40">
        <v>0.83333333333333337</v>
      </c>
      <c r="CY40">
        <v>0.16666666666666666</v>
      </c>
      <c r="CZ40">
        <v>0.90909090909090906</v>
      </c>
      <c r="DA40">
        <v>9.0909090909090912E-2</v>
      </c>
      <c r="DB40">
        <v>0.375</v>
      </c>
      <c r="DC40">
        <v>0.625</v>
      </c>
      <c r="DD40">
        <v>0.54545454545454541</v>
      </c>
      <c r="DE40">
        <v>0.45454545454545453</v>
      </c>
      <c r="DF40">
        <v>0.17857142857142858</v>
      </c>
      <c r="DG40">
        <v>0.8214285714285714</v>
      </c>
      <c r="DH40">
        <v>0.30303030303030304</v>
      </c>
      <c r="DI40">
        <v>0.69696969696969702</v>
      </c>
      <c r="DJ40">
        <f>TemplateData__3[[#This Row],[FA]]*2</f>
        <v>0.10126582278481013</v>
      </c>
      <c r="DK40">
        <f>_xlfn.NORM.S.INV(IF(TemplateData__3[[#This Row],[ Hit (CRH) ]]=1,0.99,TemplateData__3[[#This Row],[ Hit (CRH) ]]))-_xlfn.NORM.S.INV(IF(TemplateData__3[[#This Row],[FA * 2]]=0,0.01,TemplateData__3[[#This Row],[FA * 2]]))</f>
        <v>1.7050992007138475</v>
      </c>
      <c r="DL40">
        <f>_xlfn.NORM.S.INV(IF(TemplateData__3[[#This Row],[ Hit (FAH) ]]=1,0.99,TemplateData__3[[#This Row],[ Hit (FAH) ]]))-_xlfn.NORM.S.INV(IF(TemplateData__3[[#This Row],[FA * 2]]=0,0.01,TemplateData__3[[#This Row],[FA * 2]]))</f>
        <v>2.2417934675200906</v>
      </c>
      <c r="DM40">
        <f>_xlfn.NORM.S.INV(IF(TemplateData__3[[#This Row],[ Hit (HFA)]]=1,0.99,TemplateData__3[[#This Row],[ Hit (HFA)]]))-_xlfn.NORM.S.INV(IF(TemplateData__3[[#This Row],[FA * 2]]=0,0.01,TemplateData__3[[#This Row],[FA * 2]]))</f>
        <v>1.3885571957398184</v>
      </c>
      <c r="DN40">
        <f>_xlfn.NORM.S.INV(IF(TemplateData__3[[#This Row],[ Hit (HCR)]]=1,0.99,TemplateData__3[[#This Row],[ Hit (HCR)]]))-_xlfn.NORM.S.INV(IF(TemplateData__3[[#This Row],[FA * 2]]=0,0.01,TemplateData__3[[#This Row],[FA * 2]]))</f>
        <v>0.75866710772535162</v>
      </c>
      <c r="DO40">
        <f>TemplateData__3[[#This Row],[ CR (CRM)]]-TemplateData__3[[#This Row],[MISS]]</f>
        <v>0.1506493506493507</v>
      </c>
      <c r="DP40">
        <f>TemplateData__3[[#This Row],[ CR (CRH)]]-TemplateData__3[[#This Row],[MISS]]</f>
        <v>0.25974025974025972</v>
      </c>
      <c r="DQ40">
        <f>TemplateData__3[[#This Row],[ CR (HCR)]]-TemplateData__3[[#This Row],[MISS]]</f>
        <v>-0.27435064935064934</v>
      </c>
      <c r="DR40">
        <f>TemplateData__3[[#This Row],[ CR (MCR)]]-TemplateData__3[[#This Row],[MISS]]</f>
        <v>-0.47077922077922074</v>
      </c>
    </row>
    <row r="41" spans="1:122" x14ac:dyDescent="0.2">
      <c r="A41">
        <v>215</v>
      </c>
      <c r="B41">
        <v>0.47368421052631576</v>
      </c>
      <c r="C41">
        <v>0.52631578947368418</v>
      </c>
      <c r="D41">
        <v>2.5316455696202531E-2</v>
      </c>
      <c r="E41">
        <v>0.97468354430379744</v>
      </c>
      <c r="F41">
        <v>7.4999999999999997E-2</v>
      </c>
      <c r="G41">
        <v>0.92500000000000004</v>
      </c>
      <c r="H41">
        <v>2.5000000000000001E-2</v>
      </c>
      <c r="I41">
        <v>0.97499999999999998</v>
      </c>
      <c r="J41">
        <v>0.125</v>
      </c>
      <c r="K41">
        <v>0.875</v>
      </c>
      <c r="L41">
        <v>0.7</v>
      </c>
      <c r="M41">
        <v>0.3</v>
      </c>
      <c r="N41">
        <v>2.564102564102564E-2</v>
      </c>
      <c r="O41">
        <v>0.97435897435897434</v>
      </c>
      <c r="P41">
        <v>0.22222222222222221</v>
      </c>
      <c r="Q41">
        <v>0.77777777777777779</v>
      </c>
      <c r="R41">
        <v>2.5000000000000001E-2</v>
      </c>
      <c r="S41">
        <v>0.97499999999999998</v>
      </c>
      <c r="T41">
        <v>9.7560975609756101E-2</v>
      </c>
      <c r="U41">
        <v>0.90243902439024393</v>
      </c>
      <c r="V41">
        <v>5.128205128205128E-2</v>
      </c>
      <c r="W41">
        <v>0.94871794871794868</v>
      </c>
      <c r="X41">
        <v>0.14285714285714285</v>
      </c>
      <c r="Y41">
        <v>0.8571428571428571</v>
      </c>
      <c r="Z41">
        <v>0.10526315789473684</v>
      </c>
      <c r="AA41">
        <v>0.89473684210526316</v>
      </c>
      <c r="AB41">
        <v>0.05</v>
      </c>
      <c r="AC41">
        <v>0.95</v>
      </c>
      <c r="AD41">
        <v>0</v>
      </c>
      <c r="AE41">
        <v>1</v>
      </c>
      <c r="AF41">
        <v>0.44444444444444442</v>
      </c>
      <c r="AG41">
        <v>0.55555555555555558</v>
      </c>
      <c r="AH41">
        <v>8.1081081081081086E-2</v>
      </c>
      <c r="AI41">
        <v>0.91891891891891897</v>
      </c>
      <c r="AJ41">
        <v>0.5</v>
      </c>
      <c r="AK41">
        <v>0.5</v>
      </c>
      <c r="AL41">
        <v>6.9767441860465115E-2</v>
      </c>
      <c r="AM41">
        <v>0.93023255813953487</v>
      </c>
      <c r="AN41">
        <v>0.05</v>
      </c>
      <c r="AO41">
        <v>0.95</v>
      </c>
      <c r="AP41">
        <v>0.11764705882352941</v>
      </c>
      <c r="AQ41">
        <v>0.88235294117647056</v>
      </c>
      <c r="AR41">
        <v>0</v>
      </c>
      <c r="AS41">
        <v>1</v>
      </c>
      <c r="AT41">
        <v>0.13043478260869565</v>
      </c>
      <c r="AU41">
        <v>0.86956521739130432</v>
      </c>
      <c r="AV41">
        <v>0.8571428571428571</v>
      </c>
      <c r="AW41">
        <v>0.14285714285714285</v>
      </c>
      <c r="AX41">
        <v>0.61538461538461542</v>
      </c>
      <c r="AY41">
        <v>0.38461538461538464</v>
      </c>
      <c r="AZ41">
        <v>0.18181818181818182</v>
      </c>
      <c r="BA41">
        <v>0.81818181818181823</v>
      </c>
      <c r="BB41">
        <v>0.2857142857142857</v>
      </c>
      <c r="BC41">
        <v>0.7142857142857143</v>
      </c>
      <c r="BD41">
        <v>0.13333333333333333</v>
      </c>
      <c r="BE41">
        <v>0.8666666666666667</v>
      </c>
      <c r="BF41">
        <v>4.5454545454545456E-2</v>
      </c>
      <c r="BG41">
        <v>0.95454545454545459</v>
      </c>
      <c r="BH41">
        <v>0.125</v>
      </c>
      <c r="BI41">
        <v>0.875</v>
      </c>
      <c r="BJ41">
        <v>0.1111111111111111</v>
      </c>
      <c r="BK41">
        <v>0.88888888888888884</v>
      </c>
      <c r="BL41">
        <v>0.14285714285714285</v>
      </c>
      <c r="BM41">
        <v>0.8571428571428571</v>
      </c>
      <c r="BN41">
        <v>0</v>
      </c>
      <c r="BO41">
        <v>1</v>
      </c>
      <c r="BP41">
        <v>7.6923076923076927E-2</v>
      </c>
      <c r="BQ41">
        <v>0.92307692307692313</v>
      </c>
      <c r="BR41">
        <v>5.8823529411764705E-2</v>
      </c>
      <c r="BS41">
        <v>0.94117647058823528</v>
      </c>
      <c r="BT41">
        <v>0.15384615384615385</v>
      </c>
      <c r="BU41">
        <v>0.84615384615384615</v>
      </c>
      <c r="BV41">
        <v>0.1</v>
      </c>
      <c r="BW41">
        <v>0.9</v>
      </c>
      <c r="BX41">
        <v>0</v>
      </c>
      <c r="BY41">
        <v>1</v>
      </c>
      <c r="BZ41">
        <v>0</v>
      </c>
      <c r="CA41">
        <v>1</v>
      </c>
      <c r="CB41">
        <v>0</v>
      </c>
      <c r="CC41">
        <v>1</v>
      </c>
      <c r="CD41">
        <v>3.5714285714285712E-2</v>
      </c>
      <c r="CE41">
        <v>0.9642857142857143</v>
      </c>
      <c r="CF41">
        <v>0.19230769230769232</v>
      </c>
      <c r="CG41">
        <v>0.80769230769230771</v>
      </c>
      <c r="CH41">
        <v>0.2</v>
      </c>
      <c r="CI41">
        <v>0.8</v>
      </c>
      <c r="CJ41">
        <v>0.18181818181818182</v>
      </c>
      <c r="CK41">
        <v>0.81818181818181823</v>
      </c>
      <c r="CL41">
        <v>0</v>
      </c>
      <c r="CM41">
        <v>1</v>
      </c>
      <c r="CN41">
        <v>0</v>
      </c>
      <c r="CO41">
        <v>1</v>
      </c>
      <c r="CP41">
        <v>8.3333333333333329E-2</v>
      </c>
      <c r="CQ41">
        <v>0.91666666666666663</v>
      </c>
      <c r="CR41">
        <v>0</v>
      </c>
      <c r="CS41">
        <v>1</v>
      </c>
      <c r="CT41">
        <v>0.5</v>
      </c>
      <c r="CU41">
        <v>0.5</v>
      </c>
      <c r="CV41">
        <v>0.86956521739130432</v>
      </c>
      <c r="CW41">
        <v>0.13043478260869565</v>
      </c>
      <c r="CX41">
        <v>1</v>
      </c>
      <c r="CY41">
        <v>0</v>
      </c>
      <c r="CZ41">
        <v>1</v>
      </c>
      <c r="DA41">
        <v>0</v>
      </c>
      <c r="DB41">
        <v>0.1875</v>
      </c>
      <c r="DC41">
        <v>0.8125</v>
      </c>
      <c r="DD41">
        <v>1</v>
      </c>
      <c r="DE41">
        <v>0</v>
      </c>
      <c r="DF41">
        <v>0</v>
      </c>
      <c r="DG41">
        <v>1</v>
      </c>
      <c r="DH41">
        <v>0.38235294117647056</v>
      </c>
      <c r="DI41">
        <v>0.61764705882352944</v>
      </c>
      <c r="DJ41">
        <f>TemplateData__3[[#This Row],[FA]]*2</f>
        <v>5.0632911392405063E-2</v>
      </c>
      <c r="DK41">
        <f>_xlfn.NORM.S.INV(IF(TemplateData__3[[#This Row],[ Hit (CRH) ]]=1,0.99,TemplateData__3[[#This Row],[ Hit (CRH) ]]))-_xlfn.NORM.S.INV(IF(TemplateData__3[[#This Row],[FA * 2]]=0,0.01,TemplateData__3[[#This Row],[FA * 2]]))</f>
        <v>1.6387476645753798</v>
      </c>
      <c r="DL41">
        <f>_xlfn.NORM.S.INV(IF(TemplateData__3[[#This Row],[ Hit (FAH) ]]=1,0.99,TemplateData__3[[#This Row],[ Hit (FAH) ]]))-_xlfn.NORM.S.INV(IF(TemplateData__3[[#This Row],[FA * 2]]=0,0.01,TemplateData__3[[#This Row],[FA * 2]]))</f>
        <v>3.9650955386162208</v>
      </c>
      <c r="DM41">
        <f>_xlfn.NORM.S.INV(IF(TemplateData__3[[#This Row],[ Hit (HFA)]]=1,0.99,TemplateData__3[[#This Row],[ Hit (HFA)]]))-_xlfn.NORM.S.INV(IF(TemplateData__3[[#This Row],[FA * 2]]=0,0.01,TemplateData__3[[#This Row],[FA * 2]]))</f>
        <v>3.9650955386162208</v>
      </c>
      <c r="DN41">
        <f>_xlfn.NORM.S.INV(IF(TemplateData__3[[#This Row],[ Hit (HCR)]]=1,0.99,TemplateData__3[[#This Row],[ Hit (HCR)]]))-_xlfn.NORM.S.INV(IF(TemplateData__3[[#This Row],[FA * 2]]=0,0.01,TemplateData__3[[#This Row],[FA * 2]]))</f>
        <v>1.3394407541097126</v>
      </c>
      <c r="DO41">
        <f>TemplateData__3[[#This Row],[ CR (CRM)]]-TemplateData__3[[#This Row],[MISS]]</f>
        <v>0.34324942791762014</v>
      </c>
      <c r="DP41">
        <f>TemplateData__3[[#This Row],[ CR (CRH)]]-TemplateData__3[[#This Row],[MISS]]</f>
        <v>0.47368421052631582</v>
      </c>
      <c r="DQ41">
        <f>TemplateData__3[[#This Row],[ CR (HCR)]]-TemplateData__3[[#This Row],[MISS]]</f>
        <v>-0.33881578947368418</v>
      </c>
      <c r="DR41">
        <f>TemplateData__3[[#This Row],[ CR (MCR)]]-TemplateData__3[[#This Row],[MISS]]</f>
        <v>-0.52631578947368418</v>
      </c>
    </row>
    <row r="42" spans="1:122" x14ac:dyDescent="0.2">
      <c r="A42">
        <v>216</v>
      </c>
      <c r="B42">
        <v>0.16666666666666666</v>
      </c>
      <c r="C42">
        <v>0.83333333333333337</v>
      </c>
      <c r="D42">
        <v>0</v>
      </c>
      <c r="E42">
        <v>1</v>
      </c>
      <c r="F42">
        <v>2.5316455696202531E-2</v>
      </c>
      <c r="G42">
        <v>0.97468354430379744</v>
      </c>
      <c r="H42">
        <v>2.564102564102564E-2</v>
      </c>
      <c r="I42">
        <v>0.97435897435897434</v>
      </c>
      <c r="J42">
        <v>2.5000000000000001E-2</v>
      </c>
      <c r="K42">
        <v>0.97499999999999998</v>
      </c>
      <c r="L42">
        <v>0.2</v>
      </c>
      <c r="M42">
        <v>0.8</v>
      </c>
      <c r="N42">
        <v>0</v>
      </c>
      <c r="O42">
        <v>1</v>
      </c>
      <c r="P42">
        <v>0.13157894736842105</v>
      </c>
      <c r="Q42">
        <v>0.86842105263157898</v>
      </c>
      <c r="R42">
        <v>0</v>
      </c>
      <c r="S42">
        <v>1</v>
      </c>
      <c r="T42">
        <v>0</v>
      </c>
      <c r="U42">
        <v>1</v>
      </c>
      <c r="V42">
        <v>5.2631578947368418E-2</v>
      </c>
      <c r="W42">
        <v>0.94736842105263153</v>
      </c>
      <c r="X42">
        <v>0</v>
      </c>
      <c r="Y42">
        <v>1</v>
      </c>
      <c r="Z42">
        <v>5.2631578947368418E-2</v>
      </c>
      <c r="AA42">
        <v>0.94736842105263153</v>
      </c>
      <c r="AB42">
        <v>0</v>
      </c>
      <c r="AC42">
        <v>1</v>
      </c>
      <c r="AD42">
        <v>5.2631578947368418E-2</v>
      </c>
      <c r="AE42">
        <v>0.94736842105263153</v>
      </c>
      <c r="AF42">
        <v>0.14000000000000001</v>
      </c>
      <c r="AG42">
        <v>0.86</v>
      </c>
      <c r="AH42">
        <v>3.9215686274509803E-2</v>
      </c>
      <c r="AI42">
        <v>0.96078431372549022</v>
      </c>
      <c r="AJ42">
        <v>0.21428571428571427</v>
      </c>
      <c r="AK42">
        <v>0.7857142857142857</v>
      </c>
      <c r="AL42">
        <v>0</v>
      </c>
      <c r="AM42">
        <v>1</v>
      </c>
      <c r="AN42">
        <v>4.3478260869565216E-2</v>
      </c>
      <c r="AO42">
        <v>0.95652173913043481</v>
      </c>
      <c r="AP42">
        <v>3.5714285714285712E-2</v>
      </c>
      <c r="AQ42">
        <v>0.9642857142857143</v>
      </c>
      <c r="AR42">
        <v>0</v>
      </c>
      <c r="AS42">
        <v>1</v>
      </c>
      <c r="AT42">
        <v>0</v>
      </c>
      <c r="AU42">
        <v>1</v>
      </c>
      <c r="AV42">
        <v>0.23809523809523808</v>
      </c>
      <c r="AW42">
        <v>0.76190476190476186</v>
      </c>
      <c r="AX42">
        <v>0.15789473684210525</v>
      </c>
      <c r="AY42">
        <v>0.84210526315789469</v>
      </c>
      <c r="AZ42">
        <v>6.8965517241379309E-2</v>
      </c>
      <c r="BA42">
        <v>0.93103448275862066</v>
      </c>
      <c r="BB42">
        <v>0.33333333333333331</v>
      </c>
      <c r="BC42">
        <v>0.66666666666666663</v>
      </c>
      <c r="BD42">
        <v>0</v>
      </c>
      <c r="BE42">
        <v>1</v>
      </c>
      <c r="BF42">
        <v>6.8965517241379309E-2</v>
      </c>
      <c r="BG42">
        <v>0.93103448275862066</v>
      </c>
      <c r="BH42">
        <v>0</v>
      </c>
      <c r="BI42">
        <v>1</v>
      </c>
      <c r="BJ42">
        <v>6.6666666666666666E-2</v>
      </c>
      <c r="BK42">
        <v>0.93333333333333335</v>
      </c>
      <c r="BL42">
        <v>0</v>
      </c>
      <c r="BM42">
        <v>1</v>
      </c>
      <c r="BN42">
        <v>7.1428571428571425E-2</v>
      </c>
      <c r="BO42">
        <v>0.9285714285714286</v>
      </c>
      <c r="BP42">
        <v>0</v>
      </c>
      <c r="BQ42">
        <v>1</v>
      </c>
      <c r="BR42">
        <v>0</v>
      </c>
      <c r="BS42">
        <v>1</v>
      </c>
      <c r="BT42">
        <v>0</v>
      </c>
      <c r="BU42">
        <v>1</v>
      </c>
      <c r="BV42">
        <v>0</v>
      </c>
      <c r="BW42">
        <v>1</v>
      </c>
      <c r="BX42">
        <v>0</v>
      </c>
      <c r="BY42">
        <v>1</v>
      </c>
      <c r="BZ42">
        <v>0</v>
      </c>
      <c r="CA42">
        <v>1</v>
      </c>
      <c r="CB42">
        <v>0</v>
      </c>
      <c r="CC42">
        <v>1</v>
      </c>
      <c r="CD42">
        <v>3.5714285714285712E-2</v>
      </c>
      <c r="CE42">
        <v>0.9642857142857143</v>
      </c>
      <c r="CF42">
        <v>3.8461538461538464E-2</v>
      </c>
      <c r="CG42">
        <v>0.96153846153846156</v>
      </c>
      <c r="CH42">
        <v>0</v>
      </c>
      <c r="CI42">
        <v>1</v>
      </c>
      <c r="CJ42">
        <v>9.0909090909090912E-2</v>
      </c>
      <c r="CK42">
        <v>0.90909090909090906</v>
      </c>
      <c r="CL42">
        <v>0</v>
      </c>
      <c r="CM42">
        <v>1</v>
      </c>
      <c r="CN42">
        <v>0</v>
      </c>
      <c r="CO42">
        <v>1</v>
      </c>
      <c r="CP42">
        <v>0</v>
      </c>
      <c r="CQ42">
        <v>1</v>
      </c>
      <c r="CR42">
        <v>6.25E-2</v>
      </c>
      <c r="CS42">
        <v>0.9375</v>
      </c>
      <c r="CT42">
        <v>0.7857142857142857</v>
      </c>
      <c r="CU42">
        <v>0.21428571428571427</v>
      </c>
      <c r="CV42">
        <v>1</v>
      </c>
      <c r="CW42">
        <v>0</v>
      </c>
      <c r="CX42" s="5"/>
      <c r="CY42" s="5"/>
      <c r="CZ42">
        <v>1</v>
      </c>
      <c r="DA42">
        <v>0</v>
      </c>
      <c r="DB42">
        <v>0</v>
      </c>
      <c r="DC42">
        <v>1</v>
      </c>
      <c r="DD42">
        <v>0</v>
      </c>
      <c r="DE42">
        <v>1</v>
      </c>
      <c r="DF42">
        <v>6.6666666666666666E-2</v>
      </c>
      <c r="DG42">
        <v>0.93333333333333335</v>
      </c>
      <c r="DH42">
        <v>0.14285714285714285</v>
      </c>
      <c r="DI42">
        <v>0.8571428571428571</v>
      </c>
      <c r="DJ42">
        <f>TemplateData__3[[#This Row],[FA]]*2</f>
        <v>0</v>
      </c>
      <c r="DK42">
        <f>_xlfn.NORM.S.INV(IF(TemplateData__3[[#This Row],[ Hit (CRH) ]]=1,0.99,TemplateData__3[[#This Row],[ Hit (CRH) ]]))-_xlfn.NORM.S.INV(IF(TemplateData__3[[#This Row],[FA * 2]]=0,0.01,TemplateData__3[[#This Row],[FA * 2]]))</f>
        <v>3.1179864817842153</v>
      </c>
      <c r="DL42" s="2"/>
      <c r="DM42">
        <f>_xlfn.NORM.S.INV(IF(TemplateData__3[[#This Row],[ Hit (HFA)]]=0,0.01,TemplateData__3[[#This Row],[ Hit (HFA)]]))-_xlfn.NORM.S.INV(IF(TemplateData__3[[#This Row],[FA * 2]]=0,0.01,TemplateData__3[[#This Row],[FA * 2]]))</f>
        <v>0</v>
      </c>
      <c r="DN42">
        <f>_xlfn.NORM.S.INV(IF(TemplateData__3[[#This Row],[ Hit (HCR)]]=1,0.99,TemplateData__3[[#This Row],[ Hit (HCR)]]))-_xlfn.NORM.S.INV(IF(TemplateData__3[[#This Row],[FA * 2]]=0,0.01,TemplateData__3[[#This Row],[FA * 2]]))</f>
        <v>1.2587773501626989</v>
      </c>
      <c r="DO42">
        <f>TemplateData__3[[#This Row],[ CR (CRM)]]-TemplateData__3[[#This Row],[MISS]]</f>
        <v>0.16666666666666663</v>
      </c>
      <c r="DP42">
        <f>TemplateData__3[[#This Row],[ CR (CRH)]]-TemplateData__3[[#This Row],[MISS]]</f>
        <v>0.16666666666666663</v>
      </c>
      <c r="DQ42">
        <f>TemplateData__3[[#This Row],[ CR (HCR)]]-TemplateData__3[[#This Row],[MISS]]</f>
        <v>-0.83333333333333337</v>
      </c>
      <c r="DR42">
        <f>TemplateData__3[[#This Row],[ CR (MCR)]]-TemplateData__3[[#This Row],[MISS]]</f>
        <v>-0.76666666666666672</v>
      </c>
    </row>
    <row r="43" spans="1:122" x14ac:dyDescent="0.2">
      <c r="A43">
        <v>217</v>
      </c>
      <c r="B43">
        <v>0.42499999999999999</v>
      </c>
      <c r="C43">
        <v>0.57499999999999996</v>
      </c>
      <c r="D43">
        <v>7.792207792207792E-2</v>
      </c>
      <c r="E43">
        <v>0.92207792207792205</v>
      </c>
      <c r="F43">
        <v>0.14285714285714285</v>
      </c>
      <c r="G43">
        <v>0.8571428571428571</v>
      </c>
      <c r="H43">
        <v>0.15384615384615385</v>
      </c>
      <c r="I43">
        <v>0.84615384615384615</v>
      </c>
      <c r="J43">
        <v>0.13157894736842105</v>
      </c>
      <c r="K43">
        <v>0.86842105263157898</v>
      </c>
      <c r="L43">
        <v>0.53658536585365857</v>
      </c>
      <c r="M43">
        <v>0.46341463414634149</v>
      </c>
      <c r="N43">
        <v>5.2631578947368418E-2</v>
      </c>
      <c r="O43">
        <v>0.94736842105263153</v>
      </c>
      <c r="P43">
        <v>0.30769230769230771</v>
      </c>
      <c r="Q43">
        <v>0.69230769230769229</v>
      </c>
      <c r="R43">
        <v>0.10256410256410256</v>
      </c>
      <c r="S43">
        <v>0.89743589743589747</v>
      </c>
      <c r="T43">
        <v>0.17948717948717949</v>
      </c>
      <c r="U43">
        <v>0.82051282051282048</v>
      </c>
      <c r="V43">
        <v>0.10526315789473684</v>
      </c>
      <c r="W43">
        <v>0.89473684210526316</v>
      </c>
      <c r="X43">
        <v>0.10526315789473684</v>
      </c>
      <c r="Y43">
        <v>0.89473684210526316</v>
      </c>
      <c r="Z43">
        <v>0.15789473684210525</v>
      </c>
      <c r="AA43">
        <v>0.84210526315789469</v>
      </c>
      <c r="AB43">
        <v>0.25</v>
      </c>
      <c r="AC43">
        <v>0.75</v>
      </c>
      <c r="AD43">
        <v>5.2631578947368418E-2</v>
      </c>
      <c r="AE43">
        <v>0.94736842105263153</v>
      </c>
      <c r="AF43">
        <v>0.45945945945945948</v>
      </c>
      <c r="AG43">
        <v>0.54054054054054057</v>
      </c>
      <c r="AH43">
        <v>0.1111111111111111</v>
      </c>
      <c r="AI43">
        <v>0.88888888888888884</v>
      </c>
      <c r="AJ43">
        <v>0.39534883720930231</v>
      </c>
      <c r="AK43">
        <v>0.60465116279069764</v>
      </c>
      <c r="AL43">
        <v>0.17073170731707318</v>
      </c>
      <c r="AM43">
        <v>0.82926829268292679</v>
      </c>
      <c r="AN43">
        <v>0.11764705882352941</v>
      </c>
      <c r="AO43">
        <v>0.88235294117647056</v>
      </c>
      <c r="AP43">
        <v>0.10526315789473684</v>
      </c>
      <c r="AQ43">
        <v>0.89473684210526316</v>
      </c>
      <c r="AR43">
        <v>0.18181818181818182</v>
      </c>
      <c r="AS43">
        <v>0.81818181818181823</v>
      </c>
      <c r="AT43">
        <v>0.15789473684210525</v>
      </c>
      <c r="AU43">
        <v>0.84210526315789469</v>
      </c>
      <c r="AV43">
        <v>0.57894736842105265</v>
      </c>
      <c r="AW43">
        <v>0.42105263157894735</v>
      </c>
      <c r="AX43">
        <v>0.5</v>
      </c>
      <c r="AY43">
        <v>0.5</v>
      </c>
      <c r="AZ43">
        <v>0.33333333333333331</v>
      </c>
      <c r="BA43">
        <v>0.66666666666666663</v>
      </c>
      <c r="BB43">
        <v>0.2857142857142857</v>
      </c>
      <c r="BC43">
        <v>0.7142857142857143</v>
      </c>
      <c r="BD43">
        <v>0.15789473684210525</v>
      </c>
      <c r="BE43">
        <v>0.84210526315789469</v>
      </c>
      <c r="BF43">
        <v>5.8823529411764705E-2</v>
      </c>
      <c r="BG43">
        <v>0.94117647058823528</v>
      </c>
      <c r="BH43">
        <v>0.16666666666666666</v>
      </c>
      <c r="BI43">
        <v>0.83333333333333337</v>
      </c>
      <c r="BJ43">
        <v>0</v>
      </c>
      <c r="BK43">
        <v>1</v>
      </c>
      <c r="BL43">
        <v>0.14285714285714285</v>
      </c>
      <c r="BM43">
        <v>0.8571428571428571</v>
      </c>
      <c r="BN43">
        <v>0.1</v>
      </c>
      <c r="BO43">
        <v>0.9</v>
      </c>
      <c r="BP43">
        <v>0.2</v>
      </c>
      <c r="BQ43">
        <v>0.8</v>
      </c>
      <c r="BR43">
        <v>0.14285714285714285</v>
      </c>
      <c r="BS43">
        <v>0.8571428571428571</v>
      </c>
      <c r="BT43">
        <v>0</v>
      </c>
      <c r="BU43">
        <v>1</v>
      </c>
      <c r="BV43">
        <v>0.25</v>
      </c>
      <c r="BW43">
        <v>0.75</v>
      </c>
      <c r="BX43">
        <v>0.30769230769230771</v>
      </c>
      <c r="BY43">
        <v>0.69230769230769229</v>
      </c>
      <c r="BZ43">
        <v>0</v>
      </c>
      <c r="CA43">
        <v>1</v>
      </c>
      <c r="CB43">
        <v>0.15384615384615385</v>
      </c>
      <c r="CC43">
        <v>0.84615384615384615</v>
      </c>
      <c r="CD43">
        <v>0.1111111111111111</v>
      </c>
      <c r="CE43">
        <v>0.88888888888888884</v>
      </c>
      <c r="CF43">
        <v>0.16666666666666666</v>
      </c>
      <c r="CG43">
        <v>0.83333333333333337</v>
      </c>
      <c r="CH43">
        <v>0.15384615384615385</v>
      </c>
      <c r="CI43">
        <v>0.84615384615384615</v>
      </c>
      <c r="CJ43">
        <v>0.18181818181818182</v>
      </c>
      <c r="CK43">
        <v>0.81818181818181823</v>
      </c>
      <c r="CL43">
        <v>0.2857142857142857</v>
      </c>
      <c r="CM43">
        <v>0.7142857142857143</v>
      </c>
      <c r="CN43">
        <v>0</v>
      </c>
      <c r="CO43">
        <v>1</v>
      </c>
      <c r="CP43">
        <v>8.3333333333333329E-2</v>
      </c>
      <c r="CQ43">
        <v>0.91666666666666663</v>
      </c>
      <c r="CR43">
        <v>0.13333333333333333</v>
      </c>
      <c r="CS43">
        <v>0.8666666666666667</v>
      </c>
      <c r="CT43">
        <v>0.6470588235294118</v>
      </c>
      <c r="CU43">
        <v>0.35294117647058826</v>
      </c>
      <c r="CV43">
        <v>0.84615384615384615</v>
      </c>
      <c r="CW43">
        <v>0.15384615384615385</v>
      </c>
      <c r="CX43">
        <v>0.44444444444444442</v>
      </c>
      <c r="CY43">
        <v>0.55555555555555558</v>
      </c>
      <c r="CZ43">
        <v>0.70588235294117652</v>
      </c>
      <c r="DA43">
        <v>0.29411764705882354</v>
      </c>
      <c r="DB43">
        <v>0.11764705882352941</v>
      </c>
      <c r="DC43">
        <v>0.88235294117647056</v>
      </c>
      <c r="DD43">
        <v>0.4</v>
      </c>
      <c r="DE43">
        <v>0.6</v>
      </c>
      <c r="DF43">
        <v>0.15</v>
      </c>
      <c r="DG43">
        <v>0.85</v>
      </c>
      <c r="DH43">
        <v>0.46875</v>
      </c>
      <c r="DI43">
        <v>0.53125</v>
      </c>
      <c r="DJ43">
        <f>TemplateData__3[[#This Row],[FA]]*2</f>
        <v>0.15584415584415584</v>
      </c>
      <c r="DK43">
        <f>_xlfn.NORM.S.INV(IF(TemplateData__3[[#This Row],[ Hit (CRH) ]]=1,0.99,TemplateData__3[[#This Row],[ Hit (CRH) ]]))-_xlfn.NORM.S.INV(IF(TemplateData__3[[#This Row],[FA * 2]]=0,0.01,TemplateData__3[[#This Row],[FA * 2]]))</f>
        <v>1.3890777343329674</v>
      </c>
      <c r="DL43">
        <f>_xlfn.NORM.S.INV(IF(TemplateData__3[[#This Row],[ Hit (FAH) ]]=1,0.99,TemplateData__3[[#This Row],[ Hit (FAH) ]]))-_xlfn.NORM.S.INV(IF(TemplateData__3[[#This Row],[FA * 2]]=0,0.01,TemplateData__3[[#This Row],[FA * 2]]))</f>
        <v>0.87197549162255128</v>
      </c>
      <c r="DM43">
        <f>_xlfn.NORM.S.INV(IF(TemplateData__3[[#This Row],[ Hit (HFA)]]=1,0.99,TemplateData__3[[#This Row],[ Hit (HFA)]]))-_xlfn.NORM.S.INV(IF(TemplateData__3[[#This Row],[FA * 2]]=0,0.01,TemplateData__3[[#This Row],[FA * 2]]))</f>
        <v>0.75833868736861365</v>
      </c>
      <c r="DN43">
        <f>_xlfn.NORM.S.INV(IF(TemplateData__3[[#This Row],[ Hit (HCR)]]=1,0.99,TemplateData__3[[#This Row],[ Hit (HCR)]]))-_xlfn.NORM.S.INV(IF(TemplateData__3[[#This Row],[FA * 2]]=0,0.01,TemplateData__3[[#This Row],[FA * 2]]))</f>
        <v>0.93327337777130126</v>
      </c>
      <c r="DO43">
        <f>TemplateData__3[[#This Row],[ CR (CRM)]]-TemplateData__3[[#This Row],[MISS]]</f>
        <v>0.27115384615384619</v>
      </c>
      <c r="DP43">
        <f>TemplateData__3[[#This Row],[ CR (CRH)]]-TemplateData__3[[#This Row],[MISS]]</f>
        <v>0.13088235294117656</v>
      </c>
      <c r="DQ43">
        <f>TemplateData__3[[#This Row],[ CR (HCR)]]-TemplateData__3[[#This Row],[MISS]]</f>
        <v>-0.45735294117647052</v>
      </c>
      <c r="DR43">
        <f>TemplateData__3[[#This Row],[ CR (MCR)]]-TemplateData__3[[#This Row],[MISS]]</f>
        <v>-0.42499999999999993</v>
      </c>
    </row>
    <row r="44" spans="1:122" x14ac:dyDescent="0.2">
      <c r="A44">
        <v>218</v>
      </c>
      <c r="B44">
        <v>0.5</v>
      </c>
      <c r="C44">
        <v>0.5</v>
      </c>
      <c r="D44">
        <v>6.4102564102564097E-2</v>
      </c>
      <c r="E44">
        <v>0.9358974358974359</v>
      </c>
      <c r="F44">
        <v>0.26923076923076922</v>
      </c>
      <c r="G44">
        <v>0.73076923076923073</v>
      </c>
      <c r="H44">
        <v>0.15384615384615385</v>
      </c>
      <c r="I44">
        <v>0.84615384615384615</v>
      </c>
      <c r="J44">
        <v>0.38461538461538464</v>
      </c>
      <c r="K44">
        <v>0.61538461538461542</v>
      </c>
      <c r="L44">
        <v>0.57499999999999996</v>
      </c>
      <c r="M44">
        <v>0.42499999999999999</v>
      </c>
      <c r="N44">
        <v>7.8947368421052627E-2</v>
      </c>
      <c r="O44">
        <v>0.92105263157894735</v>
      </c>
      <c r="P44">
        <v>0.42105263157894735</v>
      </c>
      <c r="Q44">
        <v>0.57894736842105265</v>
      </c>
      <c r="R44">
        <v>0.05</v>
      </c>
      <c r="S44">
        <v>0.95</v>
      </c>
      <c r="T44">
        <v>0.29268292682926828</v>
      </c>
      <c r="U44">
        <v>0.70731707317073167</v>
      </c>
      <c r="V44">
        <v>0.24324324324324326</v>
      </c>
      <c r="W44">
        <v>0.7567567567567568</v>
      </c>
      <c r="X44">
        <v>0.38095238095238093</v>
      </c>
      <c r="Y44">
        <v>0.61904761904761907</v>
      </c>
      <c r="Z44">
        <v>0.3888888888888889</v>
      </c>
      <c r="AA44">
        <v>0.61111111111111116</v>
      </c>
      <c r="AB44">
        <v>0.2</v>
      </c>
      <c r="AC44">
        <v>0.8</v>
      </c>
      <c r="AD44">
        <v>0.10526315789473684</v>
      </c>
      <c r="AE44">
        <v>0.89473684210526316</v>
      </c>
      <c r="AF44">
        <v>0.48648648648648651</v>
      </c>
      <c r="AG44">
        <v>0.51351351351351349</v>
      </c>
      <c r="AH44">
        <v>0.27027027027027029</v>
      </c>
      <c r="AI44">
        <v>0.72972972972972971</v>
      </c>
      <c r="AJ44">
        <v>0.51219512195121952</v>
      </c>
      <c r="AK44">
        <v>0.48780487804878048</v>
      </c>
      <c r="AL44">
        <v>0.26829268292682928</v>
      </c>
      <c r="AM44">
        <v>0.73170731707317072</v>
      </c>
      <c r="AN44">
        <v>0.1875</v>
      </c>
      <c r="AO44">
        <v>0.8125</v>
      </c>
      <c r="AP44">
        <v>0.33333333333333331</v>
      </c>
      <c r="AQ44">
        <v>0.66666666666666663</v>
      </c>
      <c r="AR44">
        <v>0.13043478260869565</v>
      </c>
      <c r="AS44">
        <v>0.86956521739130432</v>
      </c>
      <c r="AT44">
        <v>0.44444444444444442</v>
      </c>
      <c r="AU44">
        <v>0.55555555555555558</v>
      </c>
      <c r="AV44">
        <v>0.52631578947368418</v>
      </c>
      <c r="AW44">
        <v>0.47368421052631576</v>
      </c>
      <c r="AX44">
        <v>0.61904761904761907</v>
      </c>
      <c r="AY44">
        <v>0.38095238095238093</v>
      </c>
      <c r="AZ44">
        <v>0.44444444444444442</v>
      </c>
      <c r="BA44">
        <v>0.55555555555555558</v>
      </c>
      <c r="BB44">
        <v>0.4</v>
      </c>
      <c r="BC44">
        <v>0.6</v>
      </c>
      <c r="BD44">
        <v>0.31578947368421051</v>
      </c>
      <c r="BE44">
        <v>0.68421052631578949</v>
      </c>
      <c r="BF44">
        <v>0.22222222222222221</v>
      </c>
      <c r="BG44">
        <v>0.77777777777777779</v>
      </c>
      <c r="BH44">
        <v>0.41666666666666669</v>
      </c>
      <c r="BI44">
        <v>0.58333333333333337</v>
      </c>
      <c r="BJ44">
        <v>0.22222222222222221</v>
      </c>
      <c r="BK44">
        <v>0.77777777777777779</v>
      </c>
      <c r="BL44">
        <v>0.14285714285714285</v>
      </c>
      <c r="BM44">
        <v>0.8571428571428571</v>
      </c>
      <c r="BN44">
        <v>0.22222222222222221</v>
      </c>
      <c r="BO44">
        <v>0.77777777777777779</v>
      </c>
      <c r="BP44">
        <v>0.27272727272727271</v>
      </c>
      <c r="BQ44">
        <v>0.72727272727272729</v>
      </c>
      <c r="BR44">
        <v>0.26315789473684209</v>
      </c>
      <c r="BS44">
        <v>0.73684210526315785</v>
      </c>
      <c r="BT44">
        <v>0.33333333333333331</v>
      </c>
      <c r="BU44">
        <v>0.66666666666666663</v>
      </c>
      <c r="BV44">
        <v>0.55555555555555558</v>
      </c>
      <c r="BW44">
        <v>0.44444444444444442</v>
      </c>
      <c r="BX44">
        <v>0.23076923076923078</v>
      </c>
      <c r="BY44">
        <v>0.76923076923076927</v>
      </c>
      <c r="BZ44">
        <v>0</v>
      </c>
      <c r="CA44">
        <v>1</v>
      </c>
      <c r="CB44">
        <v>0.2</v>
      </c>
      <c r="CC44">
        <v>0.8</v>
      </c>
      <c r="CD44">
        <v>0.25</v>
      </c>
      <c r="CE44">
        <v>0.75</v>
      </c>
      <c r="CF44">
        <v>0.36</v>
      </c>
      <c r="CG44">
        <v>0.64</v>
      </c>
      <c r="CH44">
        <v>0.33333333333333331</v>
      </c>
      <c r="CI44">
        <v>0.66666666666666663</v>
      </c>
      <c r="CJ44">
        <v>0.4</v>
      </c>
      <c r="CK44">
        <v>0.6</v>
      </c>
      <c r="CL44">
        <v>0.2857142857142857</v>
      </c>
      <c r="CM44">
        <v>0.7142857142857143</v>
      </c>
      <c r="CN44">
        <v>9.0909090909090912E-2</v>
      </c>
      <c r="CO44">
        <v>0.90909090909090906</v>
      </c>
      <c r="CP44">
        <v>0.25</v>
      </c>
      <c r="CQ44">
        <v>0.75</v>
      </c>
      <c r="CR44">
        <v>0.25</v>
      </c>
      <c r="CS44">
        <v>0.75</v>
      </c>
      <c r="CT44">
        <v>0.56666666666666665</v>
      </c>
      <c r="CU44">
        <v>0.43333333333333335</v>
      </c>
      <c r="CV44">
        <v>0.77272727272727271</v>
      </c>
      <c r="CW44">
        <v>0.22727272727272727</v>
      </c>
      <c r="CX44">
        <v>0.38461538461538464</v>
      </c>
      <c r="CY44">
        <v>0.61538461538461542</v>
      </c>
      <c r="CZ44">
        <v>0.61904761904761907</v>
      </c>
      <c r="DA44">
        <v>0.38095238095238093</v>
      </c>
      <c r="DB44">
        <v>0.3888888888888889</v>
      </c>
      <c r="DC44">
        <v>0.61111111111111116</v>
      </c>
      <c r="DD44">
        <v>0.7</v>
      </c>
      <c r="DE44">
        <v>0.3</v>
      </c>
      <c r="DF44">
        <v>0.15789473684210525</v>
      </c>
      <c r="DG44">
        <v>0.84210526315789469</v>
      </c>
      <c r="DH44">
        <v>0.40740740740740738</v>
      </c>
      <c r="DI44">
        <v>0.59259259259259256</v>
      </c>
      <c r="DJ44">
        <f>TemplateData__3[[#This Row],[FA]]*2</f>
        <v>0.12820512820512819</v>
      </c>
      <c r="DK44">
        <f>_xlfn.NORM.S.INV(IF(TemplateData__3[[#This Row],[ Hit (CRH) ]]=1,0.99,TemplateData__3[[#This Row],[ Hit (CRH) ]]))-_xlfn.NORM.S.INV(IF(TemplateData__3[[#This Row],[FA * 2]]=0,0.01,TemplateData__3[[#This Row],[FA * 2]]))</f>
        <v>1.302810622781597</v>
      </c>
      <c r="DL44">
        <f>_xlfn.NORM.S.INV(IF(TemplateData__3[[#This Row],[ Hit (FAH) ]]=1,0.99,TemplateData__3[[#This Row],[ Hit (FAH) ]]))-_xlfn.NORM.S.INV(IF(TemplateData__3[[#This Row],[FA * 2]]=0,0.01,TemplateData__3[[#This Row],[FA * 2]]))</f>
        <v>0.84153538587229826</v>
      </c>
      <c r="DM44">
        <f>_xlfn.NORM.S.INV(IF(TemplateData__3[[#This Row],[ Hit (HFA)]]=1,0.99,TemplateData__3[[#This Row],[ Hit (HFA)]]))-_xlfn.NORM.S.INV(IF(TemplateData__3[[#This Row],[FA * 2]]=0,0.01,TemplateData__3[[#This Row],[FA * 2]]))</f>
        <v>1.6593171307015324</v>
      </c>
      <c r="DN44">
        <f>_xlfn.NORM.S.INV(IF(TemplateData__3[[#This Row],[ Hit (HCR)]]=1,0.99,TemplateData__3[[#This Row],[ Hit (HCR)]]))-_xlfn.NORM.S.INV(IF(TemplateData__3[[#This Row],[FA * 2]]=0,0.01,TemplateData__3[[#This Row],[FA * 2]]))</f>
        <v>0.90069742407887188</v>
      </c>
      <c r="DO44">
        <f>TemplateData__3[[#This Row],[ CR (CRM)]]-TemplateData__3[[#This Row],[MISS]]</f>
        <v>0.27272727272727271</v>
      </c>
      <c r="DP44">
        <f>TemplateData__3[[#This Row],[ CR (CRH)]]-TemplateData__3[[#This Row],[MISS]]</f>
        <v>0.11904761904761907</v>
      </c>
      <c r="DQ44">
        <f>TemplateData__3[[#This Row],[ CR (HCR)]]-TemplateData__3[[#This Row],[MISS]]</f>
        <v>-0.1111111111111111</v>
      </c>
      <c r="DR44">
        <f>TemplateData__3[[#This Row],[ CR (MCR)]]-TemplateData__3[[#This Row],[MISS]]</f>
        <v>-0.34210526315789475</v>
      </c>
    </row>
    <row r="45" spans="1:122" x14ac:dyDescent="0.2">
      <c r="A45">
        <v>219</v>
      </c>
      <c r="B45">
        <v>0.48101265822784811</v>
      </c>
      <c r="C45">
        <v>0.51898734177215189</v>
      </c>
      <c r="D45">
        <v>3.8461538461538464E-2</v>
      </c>
      <c r="E45">
        <v>0.96153846153846156</v>
      </c>
      <c r="F45">
        <v>0.13513513513513514</v>
      </c>
      <c r="G45">
        <v>0.86486486486486491</v>
      </c>
      <c r="H45">
        <v>0.1111111111111111</v>
      </c>
      <c r="I45">
        <v>0.88888888888888884</v>
      </c>
      <c r="J45">
        <v>0.15789473684210525</v>
      </c>
      <c r="K45">
        <v>0.84210526315789469</v>
      </c>
      <c r="L45">
        <v>0.52500000000000002</v>
      </c>
      <c r="M45">
        <v>0.47499999999999998</v>
      </c>
      <c r="N45">
        <v>2.6315789473684209E-2</v>
      </c>
      <c r="O45">
        <v>0.97368421052631582</v>
      </c>
      <c r="P45">
        <v>0.4358974358974359</v>
      </c>
      <c r="Q45">
        <v>0.5641025641025641</v>
      </c>
      <c r="R45">
        <v>0.05</v>
      </c>
      <c r="S45">
        <v>0.95</v>
      </c>
      <c r="T45">
        <v>0.10810810810810811</v>
      </c>
      <c r="U45">
        <v>0.89189189189189189</v>
      </c>
      <c r="V45">
        <v>0.16216216216216217</v>
      </c>
      <c r="W45">
        <v>0.83783783783783783</v>
      </c>
      <c r="X45">
        <v>0.15</v>
      </c>
      <c r="Y45">
        <v>0.85</v>
      </c>
      <c r="Z45">
        <v>0.16666666666666666</v>
      </c>
      <c r="AA45">
        <v>0.83333333333333337</v>
      </c>
      <c r="AB45">
        <v>5.8823529411764705E-2</v>
      </c>
      <c r="AC45">
        <v>0.94117647058823528</v>
      </c>
      <c r="AD45">
        <v>0.15789473684210525</v>
      </c>
      <c r="AE45">
        <v>0.84210526315789469</v>
      </c>
      <c r="AF45">
        <v>0.43181818181818182</v>
      </c>
      <c r="AG45">
        <v>0.56818181818181823</v>
      </c>
      <c r="AH45">
        <v>0.125</v>
      </c>
      <c r="AI45">
        <v>0.875</v>
      </c>
      <c r="AJ45">
        <v>0.54285714285714282</v>
      </c>
      <c r="AK45">
        <v>0.45714285714285713</v>
      </c>
      <c r="AL45">
        <v>0.14705882352941177</v>
      </c>
      <c r="AM45">
        <v>0.8529411764705882</v>
      </c>
      <c r="AN45">
        <v>0.05</v>
      </c>
      <c r="AO45">
        <v>0.95</v>
      </c>
      <c r="AP45">
        <v>0.2</v>
      </c>
      <c r="AQ45">
        <v>0.8</v>
      </c>
      <c r="AR45">
        <v>0.1875</v>
      </c>
      <c r="AS45">
        <v>0.8125</v>
      </c>
      <c r="AT45">
        <v>0.1111111111111111</v>
      </c>
      <c r="AU45">
        <v>0.88888888888888884</v>
      </c>
      <c r="AV45">
        <v>0.47368421052631576</v>
      </c>
      <c r="AW45">
        <v>0.52631578947368418</v>
      </c>
      <c r="AX45">
        <v>0.5714285714285714</v>
      </c>
      <c r="AY45">
        <v>0.42857142857142855</v>
      </c>
      <c r="AZ45">
        <v>0.4</v>
      </c>
      <c r="BA45">
        <v>0.6</v>
      </c>
      <c r="BB45">
        <v>0.5</v>
      </c>
      <c r="BC45">
        <v>0.5</v>
      </c>
      <c r="BD45">
        <v>0.11764705882352941</v>
      </c>
      <c r="BE45">
        <v>0.88235294117647056</v>
      </c>
      <c r="BF45">
        <v>0.13043478260869565</v>
      </c>
      <c r="BG45">
        <v>0.86956521739130432</v>
      </c>
      <c r="BH45">
        <v>0.25</v>
      </c>
      <c r="BI45">
        <v>0.75</v>
      </c>
      <c r="BJ45">
        <v>0.16666666666666666</v>
      </c>
      <c r="BK45">
        <v>0.83333333333333337</v>
      </c>
      <c r="BL45">
        <v>0</v>
      </c>
      <c r="BM45">
        <v>1</v>
      </c>
      <c r="BN45">
        <v>9.0909090909090912E-2</v>
      </c>
      <c r="BO45">
        <v>0.90909090909090906</v>
      </c>
      <c r="BP45">
        <v>0.1</v>
      </c>
      <c r="BQ45">
        <v>0.9</v>
      </c>
      <c r="BR45">
        <v>0.21428571428571427</v>
      </c>
      <c r="BS45">
        <v>0.7857142857142857</v>
      </c>
      <c r="BT45">
        <v>8.3333333333333329E-2</v>
      </c>
      <c r="BU45">
        <v>0.91666666666666663</v>
      </c>
      <c r="BV45">
        <v>0.16666666666666666</v>
      </c>
      <c r="BW45">
        <v>0.83333333333333337</v>
      </c>
      <c r="BX45">
        <v>0.125</v>
      </c>
      <c r="BY45">
        <v>0.875</v>
      </c>
      <c r="BZ45">
        <v>0.25</v>
      </c>
      <c r="CA45">
        <v>0.75</v>
      </c>
      <c r="CB45">
        <v>0.17391304347826086</v>
      </c>
      <c r="CC45">
        <v>0.82608695652173914</v>
      </c>
      <c r="CD45">
        <v>7.407407407407407E-2</v>
      </c>
      <c r="CE45">
        <v>0.92592592592592593</v>
      </c>
      <c r="CF45">
        <v>0.16666666666666666</v>
      </c>
      <c r="CG45">
        <v>0.83333333333333337</v>
      </c>
      <c r="CH45">
        <v>0.21428571428571427</v>
      </c>
      <c r="CI45">
        <v>0.7857142857142857</v>
      </c>
      <c r="CJ45">
        <v>0.1</v>
      </c>
      <c r="CK45">
        <v>0.9</v>
      </c>
      <c r="CL45">
        <v>8.3333333333333329E-2</v>
      </c>
      <c r="CM45">
        <v>0.91666666666666663</v>
      </c>
      <c r="CN45">
        <v>0.27272727272727271</v>
      </c>
      <c r="CO45">
        <v>0.72727272727272729</v>
      </c>
      <c r="CP45">
        <v>0</v>
      </c>
      <c r="CQ45">
        <v>1</v>
      </c>
      <c r="CR45">
        <v>0.125</v>
      </c>
      <c r="CS45">
        <v>0.875</v>
      </c>
      <c r="CT45">
        <v>0.48275862068965519</v>
      </c>
      <c r="CU45">
        <v>0.51724137931034486</v>
      </c>
      <c r="CV45">
        <v>0.82352941176470584</v>
      </c>
      <c r="CW45">
        <v>0.17647058823529413</v>
      </c>
      <c r="CX45">
        <v>0.42857142857142855</v>
      </c>
      <c r="CY45">
        <v>0.5714285714285714</v>
      </c>
      <c r="CZ45">
        <v>0.78947368421052633</v>
      </c>
      <c r="DA45">
        <v>0.21052631578947367</v>
      </c>
      <c r="DB45">
        <v>0.31578947368421051</v>
      </c>
      <c r="DC45">
        <v>0.68421052631578949</v>
      </c>
      <c r="DD45">
        <v>0.66666666666666663</v>
      </c>
      <c r="DE45">
        <v>0.33333333333333331</v>
      </c>
      <c r="DF45">
        <v>0.12</v>
      </c>
      <c r="DG45">
        <v>0.88</v>
      </c>
      <c r="DH45">
        <v>0.37142857142857144</v>
      </c>
      <c r="DI45">
        <v>0.62857142857142856</v>
      </c>
      <c r="DJ45">
        <f>TemplateData__3[[#This Row],[FA]]*2</f>
        <v>7.6923076923076927E-2</v>
      </c>
      <c r="DK45">
        <f>_xlfn.NORM.S.INV(IF(TemplateData__3[[#This Row],[ Hit (CRH) ]]=1,0.99,TemplateData__3[[#This Row],[ Hit (CRH) ]]))-_xlfn.NORM.S.INV(IF(TemplateData__3[[#This Row],[FA * 2]]=0,0.01,TemplateData__3[[#This Row],[FA * 2]]))</f>
        <v>1.3828456811200303</v>
      </c>
      <c r="DL45">
        <f>_xlfn.NORM.S.INV(IF(TemplateData__3[[#This Row],[ Hit (FAH) ]]=1,0.99,TemplateData__3[[#This Row],[ Hit (FAH) ]]))-_xlfn.NORM.S.INV(IF(TemplateData__3[[#This Row],[FA * 2]]=0,0.01,TemplateData__3[[#This Row],[FA * 2]]))</f>
        <v>1.2460645024801422</v>
      </c>
      <c r="DM45">
        <f>_xlfn.NORM.S.INV(IF(TemplateData__3[[#This Row],[ Hit (HFA)]]=1,0.99,TemplateData__3[[#This Row],[ Hit (HFA)]]))-_xlfn.NORM.S.INV(IF(TemplateData__3[[#This Row],[FA * 2]]=0,0.01,TemplateData__3[[#This Row],[FA * 2]]))</f>
        <v>1.8568041715683048</v>
      </c>
      <c r="DN45">
        <f>_xlfn.NORM.S.INV(IF(TemplateData__3[[#This Row],[ Hit (HCR)]]=1,0.99,TemplateData__3[[#This Row],[ Hit (HCR)]]))-_xlfn.NORM.S.INV(IF(TemplateData__3[[#This Row],[FA * 2]]=0,0.01,TemplateData__3[[#This Row],[FA * 2]]))</f>
        <v>1.0980047647411963</v>
      </c>
      <c r="DO45">
        <f>TemplateData__3[[#This Row],[ CR (CRM)]]-TemplateData__3[[#This Row],[MISS]]</f>
        <v>0.30454206999255395</v>
      </c>
      <c r="DP45">
        <f>TemplateData__3[[#This Row],[ CR (CRH)]]-TemplateData__3[[#This Row],[MISS]]</f>
        <v>0.27048634243837444</v>
      </c>
      <c r="DQ45">
        <f>TemplateData__3[[#This Row],[ CR (HCR)]]-TemplateData__3[[#This Row],[MISS]]</f>
        <v>-0.20319786808794138</v>
      </c>
      <c r="DR45">
        <f>TemplateData__3[[#This Row],[ CR (MCR)]]-TemplateData__3[[#This Row],[MISS]]</f>
        <v>-0.39898734177215189</v>
      </c>
    </row>
    <row r="46" spans="1:122" x14ac:dyDescent="0.2">
      <c r="A46">
        <v>220</v>
      </c>
      <c r="B46">
        <v>0.53846153846153844</v>
      </c>
      <c r="C46">
        <v>0.46153846153846156</v>
      </c>
      <c r="D46">
        <v>0.11688311688311688</v>
      </c>
      <c r="E46">
        <v>0.88311688311688308</v>
      </c>
      <c r="F46">
        <v>0.37179487179487181</v>
      </c>
      <c r="G46">
        <v>0.62820512820512819</v>
      </c>
      <c r="H46">
        <v>0.25641025641025639</v>
      </c>
      <c r="I46">
        <v>0.74358974358974361</v>
      </c>
      <c r="J46">
        <v>0.48717948717948717</v>
      </c>
      <c r="K46">
        <v>0.51282051282051277</v>
      </c>
      <c r="L46">
        <v>0.61538461538461542</v>
      </c>
      <c r="M46">
        <v>0.38461538461538464</v>
      </c>
      <c r="N46">
        <v>0.16216216216216217</v>
      </c>
      <c r="O46">
        <v>0.83783783783783783</v>
      </c>
      <c r="P46">
        <v>0.46153846153846156</v>
      </c>
      <c r="Q46">
        <v>0.53846153846153844</v>
      </c>
      <c r="R46">
        <v>7.4999999999999997E-2</v>
      </c>
      <c r="S46">
        <v>0.92500000000000004</v>
      </c>
      <c r="T46">
        <v>0.4</v>
      </c>
      <c r="U46">
        <v>0.6</v>
      </c>
      <c r="V46">
        <v>0.34210526315789475</v>
      </c>
      <c r="W46">
        <v>0.65789473684210531</v>
      </c>
      <c r="X46">
        <v>0.61904761904761907</v>
      </c>
      <c r="Y46">
        <v>0.38095238095238093</v>
      </c>
      <c r="Z46">
        <v>0.33333333333333331</v>
      </c>
      <c r="AA46">
        <v>0.66666666666666663</v>
      </c>
      <c r="AB46">
        <v>0.15789473684210525</v>
      </c>
      <c r="AC46">
        <v>0.84210526315789469</v>
      </c>
      <c r="AD46">
        <v>0.35</v>
      </c>
      <c r="AE46">
        <v>0.65</v>
      </c>
      <c r="AF46">
        <v>0.58333333333333337</v>
      </c>
      <c r="AG46">
        <v>0.41666666666666669</v>
      </c>
      <c r="AH46">
        <v>0.30555555555555558</v>
      </c>
      <c r="AI46">
        <v>0.69444444444444442</v>
      </c>
      <c r="AJ46">
        <v>0.5</v>
      </c>
      <c r="AK46">
        <v>0.5</v>
      </c>
      <c r="AL46">
        <v>0.42857142857142855</v>
      </c>
      <c r="AM46">
        <v>0.5714285714285714</v>
      </c>
      <c r="AN46">
        <v>0.23809523809523808</v>
      </c>
      <c r="AO46">
        <v>0.76190476190476186</v>
      </c>
      <c r="AP46">
        <v>0.4</v>
      </c>
      <c r="AQ46">
        <v>0.6</v>
      </c>
      <c r="AR46">
        <v>0.27777777777777779</v>
      </c>
      <c r="AS46">
        <v>0.72222222222222221</v>
      </c>
      <c r="AT46">
        <v>0.54166666666666663</v>
      </c>
      <c r="AU46">
        <v>0.45833333333333331</v>
      </c>
      <c r="AV46">
        <v>0.7857142857142857</v>
      </c>
      <c r="AW46">
        <v>0.21428571428571427</v>
      </c>
      <c r="AX46">
        <v>0.52</v>
      </c>
      <c r="AY46">
        <v>0.48</v>
      </c>
      <c r="AZ46">
        <v>0.45454545454545453</v>
      </c>
      <c r="BA46">
        <v>0.54545454545454541</v>
      </c>
      <c r="BB46">
        <v>0.47058823529411764</v>
      </c>
      <c r="BC46">
        <v>0.52941176470588236</v>
      </c>
      <c r="BD46">
        <v>0.2857142857142857</v>
      </c>
      <c r="BE46">
        <v>0.7142857142857143</v>
      </c>
      <c r="BF46">
        <v>0.31818181818181818</v>
      </c>
      <c r="BG46">
        <v>0.68181818181818177</v>
      </c>
      <c r="BH46">
        <v>0.4</v>
      </c>
      <c r="BI46">
        <v>0.6</v>
      </c>
      <c r="BJ46">
        <v>0.4</v>
      </c>
      <c r="BK46">
        <v>0.6</v>
      </c>
      <c r="BL46">
        <v>0.22222222222222221</v>
      </c>
      <c r="BM46">
        <v>0.77777777777777779</v>
      </c>
      <c r="BN46">
        <v>0.25</v>
      </c>
      <c r="BO46">
        <v>0.75</v>
      </c>
      <c r="BP46">
        <v>0.46153846153846156</v>
      </c>
      <c r="BQ46">
        <v>0.53846153846153844</v>
      </c>
      <c r="BR46">
        <v>0.375</v>
      </c>
      <c r="BS46">
        <v>0.625</v>
      </c>
      <c r="BT46">
        <v>0.6875</v>
      </c>
      <c r="BU46">
        <v>0.3125</v>
      </c>
      <c r="BV46">
        <v>0.25</v>
      </c>
      <c r="BW46">
        <v>0.75</v>
      </c>
      <c r="BX46">
        <v>0.1</v>
      </c>
      <c r="BY46">
        <v>0.9</v>
      </c>
      <c r="BZ46">
        <v>0.5</v>
      </c>
      <c r="CA46">
        <v>0.5</v>
      </c>
      <c r="CB46">
        <v>0.2</v>
      </c>
      <c r="CC46">
        <v>0.8</v>
      </c>
      <c r="CD46">
        <v>0.39285714285714285</v>
      </c>
      <c r="CE46">
        <v>0.6071428571428571</v>
      </c>
      <c r="CF46">
        <v>0.52</v>
      </c>
      <c r="CG46">
        <v>0.48</v>
      </c>
      <c r="CH46">
        <v>0.6</v>
      </c>
      <c r="CI46">
        <v>0.4</v>
      </c>
      <c r="CJ46">
        <v>0.4</v>
      </c>
      <c r="CK46">
        <v>0.6</v>
      </c>
      <c r="CL46">
        <v>0.15384615384615385</v>
      </c>
      <c r="CM46">
        <v>0.84615384615384615</v>
      </c>
      <c r="CN46">
        <v>0.25</v>
      </c>
      <c r="CO46">
        <v>0.75</v>
      </c>
      <c r="CP46">
        <v>0.41666666666666669</v>
      </c>
      <c r="CQ46">
        <v>0.58333333333333337</v>
      </c>
      <c r="CR46">
        <v>0.375</v>
      </c>
      <c r="CS46">
        <v>0.625</v>
      </c>
      <c r="CT46">
        <v>0.58333333333333337</v>
      </c>
      <c r="CU46">
        <v>0.41666666666666669</v>
      </c>
      <c r="CV46">
        <v>0.60869565217391308</v>
      </c>
      <c r="CW46">
        <v>0.39130434782608697</v>
      </c>
      <c r="CX46">
        <v>0.45</v>
      </c>
      <c r="CY46">
        <v>0.55000000000000004</v>
      </c>
      <c r="CZ46">
        <v>0.47619047619047616</v>
      </c>
      <c r="DA46">
        <v>0.52380952380952384</v>
      </c>
      <c r="DB46">
        <v>0.2857142857142857</v>
      </c>
      <c r="DC46">
        <v>0.7142857142857143</v>
      </c>
      <c r="DD46">
        <v>0.54545454545454541</v>
      </c>
      <c r="DE46">
        <v>0.45454545454545453</v>
      </c>
      <c r="DF46">
        <v>0.33333333333333331</v>
      </c>
      <c r="DG46">
        <v>0.66666666666666663</v>
      </c>
      <c r="DH46">
        <v>0.6</v>
      </c>
      <c r="DI46">
        <v>0.4</v>
      </c>
      <c r="DJ46">
        <f>TemplateData__3[[#This Row],[FA]]*2</f>
        <v>0.23376623376623376</v>
      </c>
      <c r="DK46">
        <f>_xlfn.NORM.S.INV(IF(TemplateData__3[[#This Row],[ Hit (CRH) ]]=1,0.99,TemplateData__3[[#This Row],[ Hit (CRH) ]]))-_xlfn.NORM.S.INV(IF(TemplateData__3[[#This Row],[FA * 2]]=0,0.01,TemplateData__3[[#This Row],[FA * 2]]))</f>
        <v>0.93692813310138034</v>
      </c>
      <c r="DL46">
        <f>_xlfn.NORM.S.INV(IF(TemplateData__3[[#This Row],[ Hit (FAH) ]]=1,0.99,TemplateData__3[[#This Row],[ Hit (FAH) ]]))-_xlfn.NORM.S.INV(IF(TemplateData__3[[#This Row],[FA * 2]]=0,0.01,TemplateData__3[[#This Row],[FA * 2]]))</f>
        <v>0.60083839199838152</v>
      </c>
      <c r="DM46">
        <f>_xlfn.NORM.S.INV(IF(TemplateData__3[[#This Row],[ Hit (HFA)]]=1,0.99,TemplateData__3[[#This Row],[ Hit (HFA)]]))-_xlfn.NORM.S.INV(IF(TemplateData__3[[#This Row],[FA * 2]]=0,0.01,TemplateData__3[[#This Row],[FA * 2]]))</f>
        <v>0.84068503317488374</v>
      </c>
      <c r="DN46">
        <f>_xlfn.NORM.S.INV(IF(TemplateData__3[[#This Row],[ Hit (HCR)]]=1,0.99,TemplateData__3[[#This Row],[ Hit (HCR)]]))-_xlfn.NORM.S.INV(IF(TemplateData__3[[#This Row],[FA * 2]]=0,0.01,TemplateData__3[[#This Row],[FA * 2]]))</f>
        <v>0.97984684198925531</v>
      </c>
      <c r="DO46">
        <f>TemplateData__3[[#This Row],[ CR (CRM)]]-TemplateData__3[[#This Row],[MISS]]</f>
        <v>0.14715719063545152</v>
      </c>
      <c r="DP46">
        <f>TemplateData__3[[#This Row],[ CR (CRH)]]-TemplateData__3[[#This Row],[MISS]]</f>
        <v>1.46520146520146E-2</v>
      </c>
      <c r="DQ46">
        <f>TemplateData__3[[#This Row],[ CR (HCR)]]-TemplateData__3[[#This Row],[MISS]]</f>
        <v>-0.17582417582417587</v>
      </c>
      <c r="DR46">
        <f>TemplateData__3[[#This Row],[ CR (MCR)]]-TemplateData__3[[#This Row],[MISS]]</f>
        <v>-0.12820512820512825</v>
      </c>
    </row>
    <row r="47" spans="1:122" x14ac:dyDescent="0.2">
      <c r="A47">
        <v>221</v>
      </c>
      <c r="B47">
        <v>0.37179487179487181</v>
      </c>
      <c r="C47">
        <v>0.62820512820512819</v>
      </c>
      <c r="D47">
        <v>3.7499999999999999E-2</v>
      </c>
      <c r="E47">
        <v>0.96250000000000002</v>
      </c>
      <c r="F47">
        <v>0.125</v>
      </c>
      <c r="G47">
        <v>0.875</v>
      </c>
      <c r="H47">
        <v>7.4999999999999997E-2</v>
      </c>
      <c r="I47">
        <v>0.92500000000000004</v>
      </c>
      <c r="J47">
        <v>0.17499999999999999</v>
      </c>
      <c r="K47">
        <v>0.82499999999999996</v>
      </c>
      <c r="L47">
        <v>0.48717948717948717</v>
      </c>
      <c r="M47">
        <v>0.51282051282051277</v>
      </c>
      <c r="N47">
        <v>2.5000000000000001E-2</v>
      </c>
      <c r="O47">
        <v>0.97499999999999998</v>
      </c>
      <c r="P47">
        <v>0.25641025641025639</v>
      </c>
      <c r="Q47">
        <v>0.74358974358974361</v>
      </c>
      <c r="R47">
        <v>0.05</v>
      </c>
      <c r="S47">
        <v>0.95</v>
      </c>
      <c r="T47">
        <v>0.12195121951219512</v>
      </c>
      <c r="U47">
        <v>0.87804878048780488</v>
      </c>
      <c r="V47">
        <v>0.12820512820512819</v>
      </c>
      <c r="W47">
        <v>0.87179487179487181</v>
      </c>
      <c r="X47">
        <v>0.14285714285714285</v>
      </c>
      <c r="Y47">
        <v>0.8571428571428571</v>
      </c>
      <c r="Z47">
        <v>0.21052631578947367</v>
      </c>
      <c r="AA47">
        <v>0.78947368421052633</v>
      </c>
      <c r="AB47">
        <v>0.1</v>
      </c>
      <c r="AC47">
        <v>0.9</v>
      </c>
      <c r="AD47">
        <v>0.05</v>
      </c>
      <c r="AE47">
        <v>0.95</v>
      </c>
      <c r="AF47">
        <v>0.32500000000000001</v>
      </c>
      <c r="AG47">
        <v>0.67500000000000004</v>
      </c>
      <c r="AH47">
        <v>0.17499999999999999</v>
      </c>
      <c r="AI47">
        <v>0.82499999999999996</v>
      </c>
      <c r="AJ47">
        <v>0.42105263157894735</v>
      </c>
      <c r="AK47">
        <v>0.57894736842105265</v>
      </c>
      <c r="AL47">
        <v>7.4999999999999997E-2</v>
      </c>
      <c r="AM47">
        <v>0.92500000000000004</v>
      </c>
      <c r="AN47">
        <v>0.15</v>
      </c>
      <c r="AO47">
        <v>0.85</v>
      </c>
      <c r="AP47">
        <v>0.2</v>
      </c>
      <c r="AQ47">
        <v>0.8</v>
      </c>
      <c r="AR47">
        <v>0</v>
      </c>
      <c r="AS47">
        <v>1</v>
      </c>
      <c r="AT47">
        <v>0.15</v>
      </c>
      <c r="AU47">
        <v>0.85</v>
      </c>
      <c r="AV47">
        <v>0.40909090909090912</v>
      </c>
      <c r="AW47">
        <v>0.59090909090909094</v>
      </c>
      <c r="AX47">
        <v>0.58823529411764708</v>
      </c>
      <c r="AY47">
        <v>0.41176470588235292</v>
      </c>
      <c r="AZ47">
        <v>0.22222222222222221</v>
      </c>
      <c r="BA47">
        <v>0.77777777777777779</v>
      </c>
      <c r="BB47">
        <v>0.2857142857142857</v>
      </c>
      <c r="BC47">
        <v>0.7142857142857143</v>
      </c>
      <c r="BD47">
        <v>0.18181818181818182</v>
      </c>
      <c r="BE47">
        <v>0.81818181818181823</v>
      </c>
      <c r="BF47">
        <v>0.16666666666666666</v>
      </c>
      <c r="BG47">
        <v>0.83333333333333337</v>
      </c>
      <c r="BH47">
        <v>0.22222222222222221</v>
      </c>
      <c r="BI47">
        <v>0.77777777777777779</v>
      </c>
      <c r="BJ47">
        <v>0.18181818181818182</v>
      </c>
      <c r="BK47">
        <v>0.81818181818181823</v>
      </c>
      <c r="BL47">
        <v>0.15384615384615385</v>
      </c>
      <c r="BM47">
        <v>0.84615384615384615</v>
      </c>
      <c r="BN47">
        <v>0.14285714285714285</v>
      </c>
      <c r="BO47">
        <v>0.8571428571428571</v>
      </c>
      <c r="BP47">
        <v>5.2631578947368418E-2</v>
      </c>
      <c r="BQ47">
        <v>0.94736842105263153</v>
      </c>
      <c r="BR47">
        <v>9.5238095238095233E-2</v>
      </c>
      <c r="BS47">
        <v>0.90476190476190477</v>
      </c>
      <c r="BT47">
        <v>8.3333333333333329E-2</v>
      </c>
      <c r="BU47">
        <v>0.91666666666666663</v>
      </c>
      <c r="BV47">
        <v>0.25</v>
      </c>
      <c r="BW47">
        <v>0.75</v>
      </c>
      <c r="BX47">
        <v>0</v>
      </c>
      <c r="BY47">
        <v>1</v>
      </c>
      <c r="BZ47">
        <v>0</v>
      </c>
      <c r="CA47">
        <v>1</v>
      </c>
      <c r="CB47">
        <v>3.8461538461538464E-2</v>
      </c>
      <c r="CC47">
        <v>0.96153846153846156</v>
      </c>
      <c r="CD47">
        <v>0.17857142857142858</v>
      </c>
      <c r="CE47">
        <v>0.8214285714285714</v>
      </c>
      <c r="CF47">
        <v>0.15384615384615385</v>
      </c>
      <c r="CG47">
        <v>0.84615384615384615</v>
      </c>
      <c r="CH47">
        <v>0.13333333333333333</v>
      </c>
      <c r="CI47">
        <v>0.8666666666666667</v>
      </c>
      <c r="CJ47">
        <v>0.18181818181818182</v>
      </c>
      <c r="CK47">
        <v>0.81818181818181823</v>
      </c>
      <c r="CL47">
        <v>7.1428571428571425E-2</v>
      </c>
      <c r="CM47">
        <v>0.9285714285714286</v>
      </c>
      <c r="CN47">
        <v>0</v>
      </c>
      <c r="CO47">
        <v>1</v>
      </c>
      <c r="CP47">
        <v>0.16666666666666666</v>
      </c>
      <c r="CQ47">
        <v>0.83333333333333337</v>
      </c>
      <c r="CR47">
        <v>0.1875</v>
      </c>
      <c r="CS47">
        <v>0.8125</v>
      </c>
      <c r="CT47">
        <v>0.6216216216216216</v>
      </c>
      <c r="CU47">
        <v>0.3783783783783784</v>
      </c>
      <c r="CV47">
        <v>0.95833333333333337</v>
      </c>
      <c r="CW47">
        <v>4.1666666666666664E-2</v>
      </c>
      <c r="CX47">
        <v>0.33333333333333331</v>
      </c>
      <c r="CY47">
        <v>0.66666666666666663</v>
      </c>
      <c r="CZ47">
        <v>0.875</v>
      </c>
      <c r="DA47">
        <v>0.125</v>
      </c>
      <c r="DB47">
        <v>0.23076923076923078</v>
      </c>
      <c r="DC47">
        <v>0.76923076923076927</v>
      </c>
      <c r="DD47">
        <v>0.42857142857142855</v>
      </c>
      <c r="DE47">
        <v>0.5714285714285714</v>
      </c>
      <c r="DF47">
        <v>0.14814814814814814</v>
      </c>
      <c r="DG47">
        <v>0.85185185185185186</v>
      </c>
      <c r="DH47">
        <v>0.30303030303030304</v>
      </c>
      <c r="DI47">
        <v>0.69696969696969702</v>
      </c>
      <c r="DJ47">
        <f>TemplateData__3[[#This Row],[FA]]*2</f>
        <v>7.4999999999999997E-2</v>
      </c>
      <c r="DK47">
        <f>_xlfn.NORM.S.INV(IF(TemplateData__3[[#This Row],[ Hit (CRH) ]]=1,0.99,TemplateData__3[[#This Row],[ Hit (CRH) ]]))-_xlfn.NORM.S.INV(IF(TemplateData__3[[#This Row],[FA * 2]]=0,0.01,TemplateData__3[[#This Row],[FA * 2]]))</f>
        <v>1.7492740024769875</v>
      </c>
      <c r="DL47">
        <f>_xlfn.NORM.S.INV(IF(TemplateData__3[[#This Row],[ Hit (FAH) ]]=1,0.99,TemplateData__3[[#This Row],[ Hit (FAH) ]]))-_xlfn.NORM.S.INV(IF(TemplateData__3[[#This Row],[FA * 2]]=0,0.01,TemplateData__3[[#This Row],[FA * 2]]))</f>
        <v>1.0088041716429996</v>
      </c>
      <c r="DM47">
        <f>_xlfn.NORM.S.INV(IF(TemplateData__3[[#This Row],[ Hit (HFA)]]=1,0.99,TemplateData__3[[#This Row],[ Hit (HFA)]]))-_xlfn.NORM.S.INV(IF(TemplateData__3[[#This Row],[FA * 2]]=0,0.01,TemplateData__3[[#This Row],[FA * 2]]))</f>
        <v>1.2595191011457521</v>
      </c>
      <c r="DN47">
        <f>_xlfn.NORM.S.INV(IF(TemplateData__3[[#This Row],[ Hit (HCR)]]=1,0.99,TemplateData__3[[#This Row],[ Hit (HCR)]]))-_xlfn.NORM.S.INV(IF(TemplateData__3[[#This Row],[FA * 2]]=0,0.01,TemplateData__3[[#This Row],[FA * 2]]))</f>
        <v>0.92382667724541878</v>
      </c>
      <c r="DO47">
        <f>TemplateData__3[[#This Row],[ CR (CRM)]]-TemplateData__3[[#This Row],[MISS]]</f>
        <v>0.33012820512820518</v>
      </c>
      <c r="DP47">
        <f>TemplateData__3[[#This Row],[ CR (CRH)]]-TemplateData__3[[#This Row],[MISS]]</f>
        <v>0.24679487179487181</v>
      </c>
      <c r="DQ47">
        <f>TemplateData__3[[#This Row],[ CR (HCR)]]-TemplateData__3[[#This Row],[MISS]]</f>
        <v>-0.39743589743589741</v>
      </c>
      <c r="DR47">
        <f>TemplateData__3[[#This Row],[ CR (MCR)]]-TemplateData__3[[#This Row],[MISS]]</f>
        <v>-0.48005698005698005</v>
      </c>
    </row>
    <row r="48" spans="1:122" x14ac:dyDescent="0.2">
      <c r="A48">
        <v>222</v>
      </c>
      <c r="B48">
        <v>0.50632911392405067</v>
      </c>
      <c r="C48">
        <v>0.49367088607594939</v>
      </c>
      <c r="D48">
        <v>0.05</v>
      </c>
      <c r="E48">
        <v>0.95</v>
      </c>
      <c r="F48">
        <v>0.14102564102564102</v>
      </c>
      <c r="G48">
        <v>0.85897435897435892</v>
      </c>
      <c r="H48">
        <v>0.05</v>
      </c>
      <c r="I48">
        <v>0.95</v>
      </c>
      <c r="J48">
        <v>0.23684210526315788</v>
      </c>
      <c r="K48">
        <v>0.76315789473684215</v>
      </c>
      <c r="L48">
        <v>0.52500000000000002</v>
      </c>
      <c r="M48">
        <v>0.47499999999999998</v>
      </c>
      <c r="N48">
        <v>2.5000000000000001E-2</v>
      </c>
      <c r="O48">
        <v>0.97499999999999998</v>
      </c>
      <c r="P48">
        <v>0.48717948717948717</v>
      </c>
      <c r="Q48">
        <v>0.51282051282051277</v>
      </c>
      <c r="R48">
        <v>7.4999999999999997E-2</v>
      </c>
      <c r="S48">
        <v>0.92500000000000004</v>
      </c>
      <c r="T48">
        <v>0.125</v>
      </c>
      <c r="U48">
        <v>0.875</v>
      </c>
      <c r="V48">
        <v>0.15789473684210525</v>
      </c>
      <c r="W48">
        <v>0.84210526315789469</v>
      </c>
      <c r="X48">
        <v>0.2</v>
      </c>
      <c r="Y48">
        <v>0.8</v>
      </c>
      <c r="Z48">
        <v>0.27777777777777779</v>
      </c>
      <c r="AA48">
        <v>0.72222222222222221</v>
      </c>
      <c r="AB48">
        <v>0.05</v>
      </c>
      <c r="AC48">
        <v>0.95</v>
      </c>
      <c r="AD48">
        <v>0.05</v>
      </c>
      <c r="AE48">
        <v>0.95</v>
      </c>
      <c r="AF48">
        <v>0.5</v>
      </c>
      <c r="AG48">
        <v>0.5</v>
      </c>
      <c r="AH48">
        <v>0.16216216216216217</v>
      </c>
      <c r="AI48">
        <v>0.83783783783783783</v>
      </c>
      <c r="AJ48">
        <v>0.51219512195121952</v>
      </c>
      <c r="AK48">
        <v>0.48780487804878048</v>
      </c>
      <c r="AL48">
        <v>0.12195121951219512</v>
      </c>
      <c r="AM48">
        <v>0.87804878048780488</v>
      </c>
      <c r="AN48">
        <v>6.25E-2</v>
      </c>
      <c r="AO48">
        <v>0.9375</v>
      </c>
      <c r="AP48">
        <v>0.23809523809523808</v>
      </c>
      <c r="AQ48">
        <v>0.76190476190476186</v>
      </c>
      <c r="AR48">
        <v>4.1666666666666664E-2</v>
      </c>
      <c r="AS48">
        <v>0.95833333333333337</v>
      </c>
      <c r="AT48">
        <v>0.23529411764705882</v>
      </c>
      <c r="AU48">
        <v>0.76470588235294112</v>
      </c>
      <c r="AV48">
        <v>0.47368421052631576</v>
      </c>
      <c r="AW48">
        <v>0.52631578947368418</v>
      </c>
      <c r="AX48">
        <v>0.5714285714285714</v>
      </c>
      <c r="AY48">
        <v>0.42857142857142855</v>
      </c>
      <c r="AZ48">
        <v>0.52631578947368418</v>
      </c>
      <c r="BA48">
        <v>0.47368421052631576</v>
      </c>
      <c r="BB48">
        <v>0.45</v>
      </c>
      <c r="BC48">
        <v>0.55000000000000004</v>
      </c>
      <c r="BD48">
        <v>5.2631578947368418E-2</v>
      </c>
      <c r="BE48">
        <v>0.94736842105263153</v>
      </c>
      <c r="BF48">
        <v>0.27777777777777779</v>
      </c>
      <c r="BG48">
        <v>0.72222222222222221</v>
      </c>
      <c r="BH48">
        <v>0.125</v>
      </c>
      <c r="BI48">
        <v>0.875</v>
      </c>
      <c r="BJ48">
        <v>0.30769230769230771</v>
      </c>
      <c r="BK48">
        <v>0.69230769230769229</v>
      </c>
      <c r="BL48">
        <v>0</v>
      </c>
      <c r="BM48">
        <v>1</v>
      </c>
      <c r="BN48">
        <v>0.2</v>
      </c>
      <c r="BO48">
        <v>0.8</v>
      </c>
      <c r="BP48">
        <v>0.19047619047619047</v>
      </c>
      <c r="BQ48">
        <v>0.80952380952380953</v>
      </c>
      <c r="BR48">
        <v>0.05</v>
      </c>
      <c r="BS48">
        <v>0.95</v>
      </c>
      <c r="BT48">
        <v>0.25</v>
      </c>
      <c r="BU48">
        <v>0.75</v>
      </c>
      <c r="BV48">
        <v>0.2</v>
      </c>
      <c r="BW48">
        <v>0.8</v>
      </c>
      <c r="BX48">
        <v>0.1111111111111111</v>
      </c>
      <c r="BY48">
        <v>0.88888888888888884</v>
      </c>
      <c r="BZ48">
        <v>0</v>
      </c>
      <c r="CA48">
        <v>1</v>
      </c>
      <c r="CB48">
        <v>3.8461538461538464E-2</v>
      </c>
      <c r="CC48">
        <v>0.96153846153846156</v>
      </c>
      <c r="CD48">
        <v>7.407407407407407E-2</v>
      </c>
      <c r="CE48">
        <v>0.92592592592592593</v>
      </c>
      <c r="CF48">
        <v>0.32</v>
      </c>
      <c r="CG48">
        <v>0.68</v>
      </c>
      <c r="CH48">
        <v>0.2857142857142857</v>
      </c>
      <c r="CI48">
        <v>0.7142857142857143</v>
      </c>
      <c r="CJ48">
        <v>0.36363636363636365</v>
      </c>
      <c r="CK48">
        <v>0.63636363636363635</v>
      </c>
      <c r="CL48">
        <v>7.1428571428571425E-2</v>
      </c>
      <c r="CM48">
        <v>0.9285714285714286</v>
      </c>
      <c r="CN48">
        <v>0</v>
      </c>
      <c r="CO48">
        <v>1</v>
      </c>
      <c r="CP48">
        <v>0</v>
      </c>
      <c r="CQ48">
        <v>1</v>
      </c>
      <c r="CR48">
        <v>0.13333333333333333</v>
      </c>
      <c r="CS48">
        <v>0.8666666666666667</v>
      </c>
      <c r="CT48">
        <v>0.55555555555555558</v>
      </c>
      <c r="CU48">
        <v>0.44444444444444442</v>
      </c>
      <c r="CV48">
        <v>1</v>
      </c>
      <c r="CW48">
        <v>0</v>
      </c>
      <c r="CX48">
        <v>0</v>
      </c>
      <c r="CY48">
        <v>1</v>
      </c>
      <c r="CZ48">
        <v>0.76190476190476186</v>
      </c>
      <c r="DA48">
        <v>0.23809523809523808</v>
      </c>
      <c r="DB48">
        <v>0.26315789473684209</v>
      </c>
      <c r="DC48">
        <v>0.73684210526315785</v>
      </c>
      <c r="DD48">
        <v>0.625</v>
      </c>
      <c r="DE48">
        <v>0.375</v>
      </c>
      <c r="DF48">
        <v>0.15</v>
      </c>
      <c r="DG48">
        <v>0.85</v>
      </c>
      <c r="DH48">
        <v>0.45161290322580644</v>
      </c>
      <c r="DI48">
        <v>0.54838709677419351</v>
      </c>
      <c r="DJ48">
        <f>TemplateData__3[[#This Row],[FA]]*2</f>
        <v>0.1</v>
      </c>
      <c r="DK48">
        <f>_xlfn.NORM.S.INV(IF(TemplateData__3[[#This Row],[ Hit (CRH) ]]=1,0.99,TemplateData__3[[#This Row],[ Hit (CRH) ]]))-_xlfn.NORM.S.INV(IF(TemplateData__3[[#This Row],[FA * 2]]=0,0.01,TemplateData__3[[#This Row],[FA * 2]]))</f>
        <v>1.4212618644264627</v>
      </c>
      <c r="DL48">
        <f>_xlfn.NORM.S.INV(IF(TemplateData__3[[#This Row],[ Hit (FAH) ]]=0,0.01,TemplateData__3[[#This Row],[ Hit (FAH) ]]))-_xlfn.NORM.S.INV(IF(TemplateData__3[[#This Row],[FA * 2]]=0,0.01,TemplateData__3[[#This Row],[FA * 2]]))</f>
        <v>-1.0447963084962402</v>
      </c>
      <c r="DM48">
        <f>_xlfn.NORM.S.INV(IF(TemplateData__3[[#This Row],[ Hit (HFA)]]=1,0.99,TemplateData__3[[#This Row],[ Hit (HFA)]]))-_xlfn.NORM.S.INV(IF(TemplateData__3[[#This Row],[FA * 2]]=0,0.01,TemplateData__3[[#This Row],[FA * 2]]))</f>
        <v>1.6001909295089758</v>
      </c>
      <c r="DN48">
        <f>_xlfn.NORM.S.INV(IF(TemplateData__3[[#This Row],[ Hit (HCR)]]=1,0.99,TemplateData__3[[#This Row],[ Hit (HCR)]]))-_xlfn.NORM.S.INV(IF(TemplateData__3[[#This Row],[FA * 2]]=0,0.01,TemplateData__3[[#This Row],[FA * 2]]))</f>
        <v>1.1599641827941176</v>
      </c>
      <c r="DO48">
        <f>TemplateData__3[[#This Row],[ CR (CRM)]]-TemplateData__3[[#This Row],[MISS]]</f>
        <v>0.50632911392405067</v>
      </c>
      <c r="DP48">
        <f>TemplateData__3[[#This Row],[ CR (CRH)]]-TemplateData__3[[#This Row],[MISS]]</f>
        <v>0.26823387582881247</v>
      </c>
      <c r="DQ48">
        <f>TemplateData__3[[#This Row],[ CR (HCR)]]-TemplateData__3[[#This Row],[MISS]]</f>
        <v>-0.2305129913391073</v>
      </c>
      <c r="DR48">
        <f>TemplateData__3[[#This Row],[ CR (MCR)]]-TemplateData__3[[#This Row],[MISS]]</f>
        <v>-0.34367088607594942</v>
      </c>
    </row>
    <row r="49" spans="1:122" x14ac:dyDescent="0.2">
      <c r="A49">
        <v>223</v>
      </c>
      <c r="B49">
        <v>0.67500000000000004</v>
      </c>
      <c r="C49">
        <v>0.32500000000000001</v>
      </c>
      <c r="D49">
        <v>8.7499999999999994E-2</v>
      </c>
      <c r="E49">
        <v>0.91249999999999998</v>
      </c>
      <c r="F49">
        <v>0.35443037974683544</v>
      </c>
      <c r="G49">
        <v>0.64556962025316456</v>
      </c>
      <c r="H49">
        <v>0.38461538461538464</v>
      </c>
      <c r="I49">
        <v>0.61538461538461542</v>
      </c>
      <c r="J49">
        <v>0.32500000000000001</v>
      </c>
      <c r="K49">
        <v>0.67500000000000004</v>
      </c>
      <c r="L49">
        <v>0.75609756097560976</v>
      </c>
      <c r="M49">
        <v>0.24390243902439024</v>
      </c>
      <c r="N49">
        <v>7.4999999999999997E-2</v>
      </c>
      <c r="O49">
        <v>0.92500000000000004</v>
      </c>
      <c r="P49">
        <v>0.58974358974358976</v>
      </c>
      <c r="Q49">
        <v>0.41025641025641024</v>
      </c>
      <c r="R49">
        <v>0.1</v>
      </c>
      <c r="S49">
        <v>0.9</v>
      </c>
      <c r="T49">
        <v>0.51219512195121952</v>
      </c>
      <c r="U49">
        <v>0.48780487804878048</v>
      </c>
      <c r="V49">
        <v>0.18421052631578946</v>
      </c>
      <c r="W49">
        <v>0.81578947368421051</v>
      </c>
      <c r="X49">
        <v>0.5714285714285714</v>
      </c>
      <c r="Y49">
        <v>0.42857142857142855</v>
      </c>
      <c r="Z49">
        <v>5.2631578947368418E-2</v>
      </c>
      <c r="AA49">
        <v>0.94736842105263153</v>
      </c>
      <c r="AB49">
        <v>0.45</v>
      </c>
      <c r="AC49">
        <v>0.55000000000000004</v>
      </c>
      <c r="AD49">
        <v>0.31578947368421051</v>
      </c>
      <c r="AE49">
        <v>0.68421052631578949</v>
      </c>
      <c r="AF49">
        <v>0.79069767441860461</v>
      </c>
      <c r="AG49">
        <v>0.20930232558139536</v>
      </c>
      <c r="AH49">
        <v>0.40476190476190477</v>
      </c>
      <c r="AI49">
        <v>0.59523809523809523</v>
      </c>
      <c r="AJ49">
        <v>0.54054054054054057</v>
      </c>
      <c r="AK49">
        <v>0.45945945945945948</v>
      </c>
      <c r="AL49">
        <v>0.29729729729729731</v>
      </c>
      <c r="AM49">
        <v>0.70270270270270274</v>
      </c>
      <c r="AN49">
        <v>0.52941176470588236</v>
      </c>
      <c r="AO49">
        <v>0.47058823529411764</v>
      </c>
      <c r="AP49">
        <v>0.32</v>
      </c>
      <c r="AQ49">
        <v>0.68</v>
      </c>
      <c r="AR49">
        <v>0.27272727272727271</v>
      </c>
      <c r="AS49">
        <v>0.72727272727272729</v>
      </c>
      <c r="AT49">
        <v>0.33333333333333331</v>
      </c>
      <c r="AU49">
        <v>0.66666666666666663</v>
      </c>
      <c r="AV49">
        <v>0.81818181818181823</v>
      </c>
      <c r="AW49">
        <v>0.18181818181818182</v>
      </c>
      <c r="AX49">
        <v>0.68421052631578949</v>
      </c>
      <c r="AY49">
        <v>0.31578947368421051</v>
      </c>
      <c r="AZ49">
        <v>0.76190476190476186</v>
      </c>
      <c r="BA49">
        <v>0.23809523809523808</v>
      </c>
      <c r="BB49">
        <v>0.3888888888888889</v>
      </c>
      <c r="BC49">
        <v>0.61111111111111116</v>
      </c>
      <c r="BD49">
        <v>0.59090909090909094</v>
      </c>
      <c r="BE49">
        <v>0.40909090909090912</v>
      </c>
      <c r="BF49">
        <v>0.2</v>
      </c>
      <c r="BG49">
        <v>0.8</v>
      </c>
      <c r="BH49">
        <v>0.61538461538461542</v>
      </c>
      <c r="BI49">
        <v>0.38461538461538464</v>
      </c>
      <c r="BJ49">
        <v>0</v>
      </c>
      <c r="BK49">
        <v>1</v>
      </c>
      <c r="BL49">
        <v>0.55555555555555558</v>
      </c>
      <c r="BM49">
        <v>0.44444444444444442</v>
      </c>
      <c r="BN49">
        <v>0.5</v>
      </c>
      <c r="BO49">
        <v>0.5</v>
      </c>
      <c r="BP49">
        <v>0.42105263157894735</v>
      </c>
      <c r="BQ49">
        <v>0.57894736842105265</v>
      </c>
      <c r="BR49">
        <v>0.16666666666666666</v>
      </c>
      <c r="BS49">
        <v>0.83333333333333337</v>
      </c>
      <c r="BT49">
        <v>0.5</v>
      </c>
      <c r="BU49">
        <v>0.5</v>
      </c>
      <c r="BV49">
        <v>0.14285714285714285</v>
      </c>
      <c r="BW49">
        <v>0.8571428571428571</v>
      </c>
      <c r="BX49">
        <v>0.36363636363636365</v>
      </c>
      <c r="BY49">
        <v>0.63636363636363635</v>
      </c>
      <c r="BZ49">
        <v>0.18181818181818182</v>
      </c>
      <c r="CA49">
        <v>0.81818181818181823</v>
      </c>
      <c r="CB49">
        <v>0.36</v>
      </c>
      <c r="CC49">
        <v>0.64</v>
      </c>
      <c r="CD49">
        <v>0.32142857142857145</v>
      </c>
      <c r="CE49">
        <v>0.6785714285714286</v>
      </c>
      <c r="CF49">
        <v>0.38461538461538464</v>
      </c>
      <c r="CG49">
        <v>0.61538461538461542</v>
      </c>
      <c r="CH49">
        <v>0.66666666666666663</v>
      </c>
      <c r="CI49">
        <v>0.33333333333333331</v>
      </c>
      <c r="CJ49">
        <v>0</v>
      </c>
      <c r="CK49">
        <v>1</v>
      </c>
      <c r="CL49">
        <v>0.35714285714285715</v>
      </c>
      <c r="CM49">
        <v>0.6428571428571429</v>
      </c>
      <c r="CN49">
        <v>0.36363636363636365</v>
      </c>
      <c r="CO49">
        <v>0.63636363636363635</v>
      </c>
      <c r="CP49">
        <v>0.5</v>
      </c>
      <c r="CQ49">
        <v>0.5</v>
      </c>
      <c r="CR49">
        <v>0.1875</v>
      </c>
      <c r="CS49">
        <v>0.8125</v>
      </c>
      <c r="CT49">
        <v>0.53846153846153844</v>
      </c>
      <c r="CU49">
        <v>0.46153846153846156</v>
      </c>
      <c r="CV49">
        <v>0.82352941176470584</v>
      </c>
      <c r="CW49">
        <v>0.17647058823529413</v>
      </c>
      <c r="CX49">
        <v>0.27272727272727271</v>
      </c>
      <c r="CY49">
        <v>0.72727272727272729</v>
      </c>
      <c r="CZ49">
        <v>0.6</v>
      </c>
      <c r="DA49">
        <v>0.4</v>
      </c>
      <c r="DB49">
        <v>0.44117647058823528</v>
      </c>
      <c r="DC49">
        <v>0.55882352941176472</v>
      </c>
      <c r="DD49">
        <v>0.83333333333333337</v>
      </c>
      <c r="DE49">
        <v>0.16666666666666666</v>
      </c>
      <c r="DF49">
        <v>0.33333333333333331</v>
      </c>
      <c r="DG49">
        <v>0.66666666666666663</v>
      </c>
      <c r="DH49">
        <v>0.76</v>
      </c>
      <c r="DI49">
        <v>0.24</v>
      </c>
      <c r="DJ49">
        <f>TemplateData__3[[#This Row],[FA]]*2</f>
        <v>0.17499999999999999</v>
      </c>
      <c r="DK49">
        <f>_xlfn.NORM.S.INV(IF(TemplateData__3[[#This Row],[ Hit (CRH) ]]=1,0.99,TemplateData__3[[#This Row],[ Hit (CRH) ]]))-_xlfn.NORM.S.INV(IF(TemplateData__3[[#This Row],[FA * 2]]=0,0.01,TemplateData__3[[#This Row],[FA * 2]]))</f>
        <v>1.0311479063631186</v>
      </c>
      <c r="DL49">
        <f>_xlfn.NORM.S.INV(IF(TemplateData__3[[#This Row],[ Hit (FAH) ]]=1,0.99,TemplateData__3[[#This Row],[ Hit (FAH) ]]))-_xlfn.NORM.S.INV(IF(TemplateData__3[[#This Row],[FA * 2]]=0,0.01,TemplateData__3[[#This Row],[FA * 2]]))</f>
        <v>0.33000394449024228</v>
      </c>
      <c r="DM49">
        <f>_xlfn.NORM.S.INV(IF(TemplateData__3[[#This Row],[ Hit (HFA)]]=1,0.99,TemplateData__3[[#This Row],[ Hit (HFA)]]))-_xlfn.NORM.S.INV(IF(TemplateData__3[[#This Row],[FA * 2]]=0,0.01,TemplateData__3[[#This Row],[FA * 2]]))</f>
        <v>1.9020108571751801</v>
      </c>
      <c r="DN49">
        <f>_xlfn.NORM.S.INV(IF(TemplateData__3[[#This Row],[ Hit (HCR)]]=1,0.99,TemplateData__3[[#This Row],[ Hit (HCR)]]))-_xlfn.NORM.S.INV(IF(TemplateData__3[[#This Row],[FA * 2]]=0,0.01,TemplateData__3[[#This Row],[FA * 2]]))</f>
        <v>1.6408918539135668</v>
      </c>
      <c r="DO49">
        <f>TemplateData__3[[#This Row],[ CR (CRM)]]-TemplateData__3[[#This Row],[MISS]]</f>
        <v>0.49852941176470583</v>
      </c>
      <c r="DP49">
        <f>TemplateData__3[[#This Row],[ CR (CRH)]]-TemplateData__3[[#This Row],[MISS]]</f>
        <v>0.27499999999999997</v>
      </c>
      <c r="DQ49">
        <f>TemplateData__3[[#This Row],[ CR (HCR)]]-TemplateData__3[[#This Row],[MISS]]</f>
        <v>0.11617647058823527</v>
      </c>
      <c r="DR49">
        <f>TemplateData__3[[#This Row],[ CR (MCR)]]-TemplateData__3[[#This Row],[MISS]]</f>
        <v>8.3333333333333037E-3</v>
      </c>
    </row>
    <row r="50" spans="1:122" x14ac:dyDescent="0.2">
      <c r="A50">
        <v>224</v>
      </c>
      <c r="B50">
        <v>0.45588235294117646</v>
      </c>
      <c r="C50">
        <v>0.54411764705882348</v>
      </c>
      <c r="D50">
        <v>3.9473684210526314E-2</v>
      </c>
      <c r="E50">
        <v>0.96052631578947367</v>
      </c>
      <c r="F50">
        <v>9.2105263157894732E-2</v>
      </c>
      <c r="G50">
        <v>0.90789473684210531</v>
      </c>
      <c r="H50">
        <v>5.2631578947368418E-2</v>
      </c>
      <c r="I50">
        <v>0.94736842105263153</v>
      </c>
      <c r="J50">
        <v>0.13157894736842105</v>
      </c>
      <c r="K50">
        <v>0.86842105263157898</v>
      </c>
      <c r="L50">
        <v>0.61764705882352944</v>
      </c>
      <c r="M50">
        <v>0.38235294117647056</v>
      </c>
      <c r="N50">
        <v>2.6315789473684209E-2</v>
      </c>
      <c r="O50">
        <v>0.97368421052631582</v>
      </c>
      <c r="P50">
        <v>0.29411764705882354</v>
      </c>
      <c r="Q50">
        <v>0.70588235294117652</v>
      </c>
      <c r="R50">
        <v>5.2631578947368418E-2</v>
      </c>
      <c r="S50">
        <v>0.94736842105263153</v>
      </c>
      <c r="T50">
        <v>0.15789473684210525</v>
      </c>
      <c r="U50">
        <v>0.84210526315789469</v>
      </c>
      <c r="V50">
        <v>2.6315789473684209E-2</v>
      </c>
      <c r="W50">
        <v>0.97368421052631582</v>
      </c>
      <c r="X50">
        <v>0.2</v>
      </c>
      <c r="Y50">
        <v>0.8</v>
      </c>
      <c r="Z50">
        <v>5.5555555555555552E-2</v>
      </c>
      <c r="AA50">
        <v>0.94444444444444442</v>
      </c>
      <c r="AB50">
        <v>0.1111111111111111</v>
      </c>
      <c r="AC50">
        <v>0.88888888888888884</v>
      </c>
      <c r="AD50">
        <v>0</v>
      </c>
      <c r="AE50">
        <v>1</v>
      </c>
      <c r="AF50">
        <v>0.5</v>
      </c>
      <c r="AG50">
        <v>0.5</v>
      </c>
      <c r="AH50">
        <v>0.12195121951219512</v>
      </c>
      <c r="AI50">
        <v>0.87804878048780488</v>
      </c>
      <c r="AJ50">
        <v>0.41176470588235292</v>
      </c>
      <c r="AK50">
        <v>0.58823529411764708</v>
      </c>
      <c r="AL50">
        <v>5.7142857142857141E-2</v>
      </c>
      <c r="AM50">
        <v>0.94285714285714284</v>
      </c>
      <c r="AN50">
        <v>9.5238095238095233E-2</v>
      </c>
      <c r="AO50">
        <v>0.90476190476190477</v>
      </c>
      <c r="AP50">
        <v>0.15</v>
      </c>
      <c r="AQ50">
        <v>0.85</v>
      </c>
      <c r="AR50">
        <v>0</v>
      </c>
      <c r="AS50">
        <v>1</v>
      </c>
      <c r="AT50">
        <v>0.1111111111111111</v>
      </c>
      <c r="AU50">
        <v>0.88888888888888884</v>
      </c>
      <c r="AV50">
        <v>0.7142857142857143</v>
      </c>
      <c r="AW50">
        <v>0.2857142857142857</v>
      </c>
      <c r="AX50">
        <v>0.55000000000000004</v>
      </c>
      <c r="AY50">
        <v>0.45</v>
      </c>
      <c r="AZ50">
        <v>0.35</v>
      </c>
      <c r="BA50">
        <v>0.65</v>
      </c>
      <c r="BB50">
        <v>0.21428571428571427</v>
      </c>
      <c r="BC50">
        <v>0.7857142857142857</v>
      </c>
      <c r="BD50">
        <v>0.23529411764705882</v>
      </c>
      <c r="BE50">
        <v>0.76470588235294112</v>
      </c>
      <c r="BF50">
        <v>4.1666666666666664E-2</v>
      </c>
      <c r="BG50">
        <v>0.95833333333333337</v>
      </c>
      <c r="BH50">
        <v>0.22222222222222221</v>
      </c>
      <c r="BI50">
        <v>0.77777777777777779</v>
      </c>
      <c r="BJ50">
        <v>9.0909090909090912E-2</v>
      </c>
      <c r="BK50">
        <v>0.90909090909090906</v>
      </c>
      <c r="BL50">
        <v>0.25</v>
      </c>
      <c r="BM50">
        <v>0.75</v>
      </c>
      <c r="BN50">
        <v>0</v>
      </c>
      <c r="BO50">
        <v>1</v>
      </c>
      <c r="BP50">
        <v>9.5238095238095233E-2</v>
      </c>
      <c r="BQ50">
        <v>0.90476190476190477</v>
      </c>
      <c r="BR50">
        <v>0</v>
      </c>
      <c r="BS50">
        <v>1</v>
      </c>
      <c r="BT50">
        <v>0.18181818181818182</v>
      </c>
      <c r="BU50">
        <v>0.81818181818181823</v>
      </c>
      <c r="BV50">
        <v>0</v>
      </c>
      <c r="BW50">
        <v>1</v>
      </c>
      <c r="BX50">
        <v>0</v>
      </c>
      <c r="BY50">
        <v>1</v>
      </c>
      <c r="BZ50">
        <v>0</v>
      </c>
      <c r="CA50">
        <v>1</v>
      </c>
      <c r="CB50">
        <v>0</v>
      </c>
      <c r="CC50">
        <v>1</v>
      </c>
      <c r="CD50">
        <v>7.6923076923076927E-2</v>
      </c>
      <c r="CE50">
        <v>0.92307692307692313</v>
      </c>
      <c r="CF50">
        <v>0.19230769230769232</v>
      </c>
      <c r="CG50">
        <v>0.80769230769230771</v>
      </c>
      <c r="CH50">
        <v>0.26666666666666666</v>
      </c>
      <c r="CI50">
        <v>0.73333333333333328</v>
      </c>
      <c r="CJ50">
        <v>9.0909090909090912E-2</v>
      </c>
      <c r="CK50">
        <v>0.90909090909090906</v>
      </c>
      <c r="CL50">
        <v>0</v>
      </c>
      <c r="CM50">
        <v>1</v>
      </c>
      <c r="CN50">
        <v>0</v>
      </c>
      <c r="CO50">
        <v>1</v>
      </c>
      <c r="CP50">
        <v>0.18181818181818182</v>
      </c>
      <c r="CQ50">
        <v>0.81818181818181823</v>
      </c>
      <c r="CR50">
        <v>0</v>
      </c>
      <c r="CS50">
        <v>1</v>
      </c>
      <c r="CT50">
        <v>0.63636363636363635</v>
      </c>
      <c r="CU50">
        <v>0.36363636363636365</v>
      </c>
      <c r="CV50">
        <v>0.95454545454545459</v>
      </c>
      <c r="CW50">
        <v>4.5454545454545456E-2</v>
      </c>
      <c r="CX50">
        <v>0.33333333333333331</v>
      </c>
      <c r="CY50">
        <v>0.66666666666666663</v>
      </c>
      <c r="CZ50">
        <v>0.8571428571428571</v>
      </c>
      <c r="DA50">
        <v>0.14285714285714285</v>
      </c>
      <c r="DB50">
        <v>0.29411764705882354</v>
      </c>
      <c r="DC50">
        <v>0.70588235294117652</v>
      </c>
      <c r="DD50">
        <v>0.625</v>
      </c>
      <c r="DE50">
        <v>0.375</v>
      </c>
      <c r="DF50">
        <v>0.1111111111111111</v>
      </c>
      <c r="DG50">
        <v>0.88888888888888884</v>
      </c>
      <c r="DH50">
        <v>0.33333333333333331</v>
      </c>
      <c r="DI50">
        <v>0.66666666666666663</v>
      </c>
      <c r="DJ50">
        <f>TemplateData__3[[#This Row],[FA]]*2</f>
        <v>7.8947368421052627E-2</v>
      </c>
      <c r="DK50">
        <f>_xlfn.NORM.S.INV(IF(TemplateData__3[[#This Row],[ Hit (CRH) ]]=1,0.99,TemplateData__3[[#This Row],[ Hit (CRH) ]]))-_xlfn.NORM.S.INV(IF(TemplateData__3[[#This Row],[FA * 2]]=0,0.01,TemplateData__3[[#This Row],[FA * 2]]))</f>
        <v>1.760943274423209</v>
      </c>
      <c r="DL50">
        <f>_xlfn.NORM.S.INV(IF(TemplateData__3[[#This Row],[ Hit (FAH) ]]=1,0.99,TemplateData__3[[#This Row],[ Hit (FAH) ]]))-_xlfn.NORM.S.INV(IF(TemplateData__3[[#This Row],[FA * 2]]=0,0.01,TemplateData__3[[#This Row],[FA * 2]]))</f>
        <v>0.98146027961070659</v>
      </c>
      <c r="DM50">
        <f>_xlfn.NORM.S.INV(IF(TemplateData__3[[#This Row],[ Hit (HFA)]]=1,0.99,TemplateData__3[[#This Row],[ Hit (HFA)]]))-_xlfn.NORM.S.INV(IF(TemplateData__3[[#This Row],[FA * 2]]=0,0.01,TemplateData__3[[#This Row],[FA * 2]]))</f>
        <v>1.7308269428705394</v>
      </c>
      <c r="DN50">
        <f>_xlfn.NORM.S.INV(IF(TemplateData__3[[#This Row],[ Hit (HCR)]]=1,0.99,TemplateData__3[[#This Row],[ Hit (HCR)]]))-_xlfn.NORM.S.INV(IF(TemplateData__3[[#This Row],[FA * 2]]=0,0.01,TemplateData__3[[#This Row],[FA * 2]]))</f>
        <v>0.98146027961070659</v>
      </c>
      <c r="DO50">
        <f>TemplateData__3[[#This Row],[ CR (CRM)]]-TemplateData__3[[#This Row],[MISS]]</f>
        <v>0.4104278074866311</v>
      </c>
      <c r="DP50">
        <f>TemplateData__3[[#This Row],[ CR (CRH)]]-TemplateData__3[[#This Row],[MISS]]</f>
        <v>0.31302521008403361</v>
      </c>
      <c r="DQ50">
        <f>TemplateData__3[[#This Row],[ CR (HCR)]]-TemplateData__3[[#This Row],[MISS]]</f>
        <v>-0.24999999999999994</v>
      </c>
      <c r="DR50">
        <f>TemplateData__3[[#This Row],[ CR (MCR)]]-TemplateData__3[[#This Row],[MISS]]</f>
        <v>-0.43300653594771238</v>
      </c>
    </row>
    <row r="51" spans="1:122" x14ac:dyDescent="0.2">
      <c r="A51">
        <v>225</v>
      </c>
      <c r="B51">
        <v>0.52500000000000002</v>
      </c>
      <c r="C51">
        <v>0.47499999999999998</v>
      </c>
      <c r="D51">
        <v>0.05</v>
      </c>
      <c r="E51">
        <v>0.95</v>
      </c>
      <c r="F51">
        <v>0.35443037974683544</v>
      </c>
      <c r="G51">
        <v>0.64556962025316456</v>
      </c>
      <c r="H51">
        <v>0.28205128205128205</v>
      </c>
      <c r="I51">
        <v>0.71794871794871795</v>
      </c>
      <c r="J51">
        <v>0.42499999999999999</v>
      </c>
      <c r="K51">
        <v>0.57499999999999996</v>
      </c>
      <c r="L51">
        <v>0.58536585365853655</v>
      </c>
      <c r="M51">
        <v>0.41463414634146339</v>
      </c>
      <c r="N51">
        <v>7.4999999999999997E-2</v>
      </c>
      <c r="O51">
        <v>0.92500000000000004</v>
      </c>
      <c r="P51">
        <v>0.46153846153846156</v>
      </c>
      <c r="Q51">
        <v>0.53846153846153844</v>
      </c>
      <c r="R51">
        <v>2.5000000000000001E-2</v>
      </c>
      <c r="S51">
        <v>0.97499999999999998</v>
      </c>
      <c r="T51">
        <v>0.3902439024390244</v>
      </c>
      <c r="U51">
        <v>0.6097560975609756</v>
      </c>
      <c r="V51">
        <v>0.31578947368421051</v>
      </c>
      <c r="W51">
        <v>0.68421052631578949</v>
      </c>
      <c r="X51">
        <v>0.42857142857142855</v>
      </c>
      <c r="Y51">
        <v>0.5714285714285714</v>
      </c>
      <c r="Z51">
        <v>0.42105263157894735</v>
      </c>
      <c r="AA51">
        <v>0.57894736842105265</v>
      </c>
      <c r="AB51">
        <v>0.35</v>
      </c>
      <c r="AC51">
        <v>0.65</v>
      </c>
      <c r="AD51">
        <v>0.21052631578947367</v>
      </c>
      <c r="AE51">
        <v>0.78947368421052633</v>
      </c>
      <c r="AF51">
        <v>0.47619047619047616</v>
      </c>
      <c r="AG51">
        <v>0.52380952380952384</v>
      </c>
      <c r="AH51">
        <v>0.3902439024390244</v>
      </c>
      <c r="AI51">
        <v>0.6097560975609756</v>
      </c>
      <c r="AJ51">
        <v>0.57894736842105265</v>
      </c>
      <c r="AK51">
        <v>0.42105263157894735</v>
      </c>
      <c r="AL51">
        <v>0.31578947368421051</v>
      </c>
      <c r="AM51">
        <v>0.68421052631578949</v>
      </c>
      <c r="AN51">
        <v>0.27272727272727271</v>
      </c>
      <c r="AO51">
        <v>0.72727272727272729</v>
      </c>
      <c r="AP51">
        <v>0.52631578947368418</v>
      </c>
      <c r="AQ51">
        <v>0.47368421052631576</v>
      </c>
      <c r="AR51">
        <v>0.29411764705882354</v>
      </c>
      <c r="AS51">
        <v>0.70588235294117652</v>
      </c>
      <c r="AT51">
        <v>0.33333333333333331</v>
      </c>
      <c r="AU51">
        <v>0.66666666666666663</v>
      </c>
      <c r="AV51">
        <v>0.58333333333333337</v>
      </c>
      <c r="AW51">
        <v>0.41666666666666669</v>
      </c>
      <c r="AX51">
        <v>0.58823529411764708</v>
      </c>
      <c r="AY51">
        <v>0.41176470588235292</v>
      </c>
      <c r="AZ51">
        <v>0.33333333333333331</v>
      </c>
      <c r="BA51">
        <v>0.66666666666666663</v>
      </c>
      <c r="BB51">
        <v>0.5714285714285714</v>
      </c>
      <c r="BC51">
        <v>0.42857142857142855</v>
      </c>
      <c r="BD51">
        <v>0.5</v>
      </c>
      <c r="BE51">
        <v>0.5</v>
      </c>
      <c r="BF51">
        <v>0.23529411764705882</v>
      </c>
      <c r="BG51">
        <v>0.76470588235294112</v>
      </c>
      <c r="BH51">
        <v>0.66666666666666663</v>
      </c>
      <c r="BI51">
        <v>0.33333333333333331</v>
      </c>
      <c r="BJ51">
        <v>0.2857142857142857</v>
      </c>
      <c r="BK51">
        <v>0.7142857142857143</v>
      </c>
      <c r="BL51">
        <v>0.33333333333333331</v>
      </c>
      <c r="BM51">
        <v>0.66666666666666663</v>
      </c>
      <c r="BN51">
        <v>0.2</v>
      </c>
      <c r="BO51">
        <v>0.8</v>
      </c>
      <c r="BP51">
        <v>0.23529411764705882</v>
      </c>
      <c r="BQ51">
        <v>0.76470588235294112</v>
      </c>
      <c r="BR51">
        <v>0.38095238095238093</v>
      </c>
      <c r="BS51">
        <v>0.61904761904761907</v>
      </c>
      <c r="BT51">
        <v>0.1111111111111111</v>
      </c>
      <c r="BU51">
        <v>0.88888888888888884</v>
      </c>
      <c r="BV51">
        <v>0.5</v>
      </c>
      <c r="BW51">
        <v>0.5</v>
      </c>
      <c r="BX51">
        <v>0.375</v>
      </c>
      <c r="BY51">
        <v>0.625</v>
      </c>
      <c r="BZ51">
        <v>0.22222222222222221</v>
      </c>
      <c r="CA51">
        <v>0.77777777777777779</v>
      </c>
      <c r="CB51">
        <v>0.26923076923076922</v>
      </c>
      <c r="CC51">
        <v>0.73076923076923073</v>
      </c>
      <c r="CD51">
        <v>0.37037037037037035</v>
      </c>
      <c r="CE51">
        <v>0.62962962962962965</v>
      </c>
      <c r="CF51">
        <v>0.42307692307692307</v>
      </c>
      <c r="CG51">
        <v>0.57692307692307687</v>
      </c>
      <c r="CH51">
        <v>0.46666666666666667</v>
      </c>
      <c r="CI51">
        <v>0.53333333333333333</v>
      </c>
      <c r="CJ51">
        <v>0.36363636363636365</v>
      </c>
      <c r="CK51">
        <v>0.63636363636363635</v>
      </c>
      <c r="CL51">
        <v>0.2857142857142857</v>
      </c>
      <c r="CM51">
        <v>0.7142857142857143</v>
      </c>
      <c r="CN51">
        <v>0.25</v>
      </c>
      <c r="CO51">
        <v>0.75</v>
      </c>
      <c r="CP51">
        <v>0.41666666666666669</v>
      </c>
      <c r="CQ51">
        <v>0.58333333333333337</v>
      </c>
      <c r="CR51">
        <v>0.33333333333333331</v>
      </c>
      <c r="CS51">
        <v>0.66666666666666663</v>
      </c>
      <c r="CT51">
        <v>0.46153846153846156</v>
      </c>
      <c r="CU51">
        <v>0.53846153846153844</v>
      </c>
      <c r="CV51">
        <v>0.75</v>
      </c>
      <c r="CW51">
        <v>0.25</v>
      </c>
      <c r="CX51">
        <v>0.33333333333333331</v>
      </c>
      <c r="CY51">
        <v>0.66666666666666663</v>
      </c>
      <c r="CZ51">
        <v>0.63636363636363635</v>
      </c>
      <c r="DA51">
        <v>0.36363636363636365</v>
      </c>
      <c r="DB51">
        <v>0.45</v>
      </c>
      <c r="DC51">
        <v>0.55000000000000004</v>
      </c>
      <c r="DD51">
        <v>0.52941176470588236</v>
      </c>
      <c r="DE51">
        <v>0.47058823529411764</v>
      </c>
      <c r="DF51">
        <v>0.36363636363636365</v>
      </c>
      <c r="DG51">
        <v>0.63636363636363635</v>
      </c>
      <c r="DH51">
        <v>0.44</v>
      </c>
      <c r="DI51">
        <v>0.56000000000000005</v>
      </c>
      <c r="DJ51">
        <f>TemplateData__3[[#This Row],[FA]]*2</f>
        <v>0.1</v>
      </c>
      <c r="DK51">
        <f>_xlfn.NORM.S.INV(IF(TemplateData__3[[#This Row],[ Hit (CRH) ]]=1,0.99,TemplateData__3[[#This Row],[ Hit (CRH) ]]))-_xlfn.NORM.S.INV(IF(TemplateData__3[[#This Row],[FA * 2]]=0,0.01,TemplateData__3[[#This Row],[FA * 2]]))</f>
        <v>1.1849929502549614</v>
      </c>
      <c r="DL51">
        <f>_xlfn.NORM.S.INV(IF(TemplateData__3[[#This Row],[ Hit (FAH) ]]=1,0.99,TemplateData__3[[#This Row],[ Hit (FAH) ]]))-_xlfn.NORM.S.INV(IF(TemplateData__3[[#This Row],[FA * 2]]=0,0.01,TemplateData__3[[#This Row],[FA * 2]]))</f>
        <v>0.85082426624914298</v>
      </c>
      <c r="DM51">
        <f>_xlfn.NORM.S.INV(IF(TemplateData__3[[#This Row],[ Hit (HFA)]]=1,0.99,TemplateData__3[[#This Row],[ Hit (HFA)]]))-_xlfn.NORM.S.INV(IF(TemplateData__3[[#This Row],[FA * 2]]=0,0.01,TemplateData__3[[#This Row],[FA * 2]]))</f>
        <v>1.3553428393528733</v>
      </c>
      <c r="DN51">
        <f>_xlfn.NORM.S.INV(IF(TemplateData__3[[#This Row],[ Hit (HCR)]]=1,0.99,TemplateData__3[[#This Row],[ Hit (HCR)]]))-_xlfn.NORM.S.INV(IF(TemplateData__3[[#This Row],[FA * 2]]=0,0.01,TemplateData__3[[#This Row],[FA * 2]]))</f>
        <v>1.1305823500478234</v>
      </c>
      <c r="DO51">
        <f>TemplateData__3[[#This Row],[ CR (CRM)]]-TemplateData__3[[#This Row],[MISS]]</f>
        <v>0.27500000000000002</v>
      </c>
      <c r="DP51">
        <f>TemplateData__3[[#This Row],[ CR (CRH)]]-TemplateData__3[[#This Row],[MISS]]</f>
        <v>0.16136363636363638</v>
      </c>
      <c r="DQ51">
        <f>TemplateData__3[[#This Row],[ CR (HCR)]]-TemplateData__3[[#This Row],[MISS]]</f>
        <v>-2.4999999999999967E-2</v>
      </c>
      <c r="DR51">
        <f>TemplateData__3[[#This Row],[ CR (MCR)]]-TemplateData__3[[#This Row],[MISS]]</f>
        <v>-0.11136363636363633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97E-4428-EA49-9F02-768CC7157E90}">
  <dimension ref="A1:BC55"/>
  <sheetViews>
    <sheetView tabSelected="1" workbookViewId="0">
      <selection activeCell="T59" sqref="T59"/>
    </sheetView>
  </sheetViews>
  <sheetFormatPr baseColWidth="10" defaultRowHeight="16" x14ac:dyDescent="0.2"/>
  <cols>
    <col min="1" max="1" width="10.83203125" style="17"/>
    <col min="6" max="7" width="11" customWidth="1"/>
    <col min="10" max="10" width="16.33203125" customWidth="1"/>
    <col min="11" max="11" width="15.33203125" customWidth="1"/>
    <col min="12" max="12" width="16.33203125" customWidth="1"/>
    <col min="13" max="13" width="15.33203125" customWidth="1"/>
    <col min="14" max="14" width="14.83203125" customWidth="1"/>
    <col min="15" max="15" width="16.33203125" customWidth="1"/>
    <col min="16" max="16" width="17.1640625" customWidth="1"/>
    <col min="17" max="17" width="14" customWidth="1"/>
    <col min="18" max="19" width="21.83203125" customWidth="1"/>
    <col min="20" max="21" width="19.5" customWidth="1"/>
    <col min="22" max="22" width="20.1640625" customWidth="1"/>
    <col min="23" max="23" width="22.5" customWidth="1"/>
    <col min="24" max="24" width="19.1640625" customWidth="1"/>
    <col min="25" max="25" width="21.5" customWidth="1"/>
    <col min="26" max="26" width="21.6640625" customWidth="1"/>
    <col min="27" max="27" width="20.6640625" customWidth="1"/>
    <col min="28" max="28" width="24.1640625" customWidth="1"/>
    <col min="29" max="29" width="23.1640625" customWidth="1"/>
    <col min="30" max="30" width="24.1640625" customWidth="1"/>
    <col min="31" max="31" width="23.1640625" customWidth="1"/>
    <col min="32" max="32" width="19.33203125" customWidth="1"/>
    <col min="33" max="33" width="18.33203125" customWidth="1"/>
    <col min="34" max="35" width="21.83203125" customWidth="1"/>
    <col min="36" max="37" width="20.83203125" customWidth="1"/>
    <col min="38" max="38" width="11" customWidth="1"/>
    <col min="39" max="39" width="11.1640625" customWidth="1"/>
    <col min="41" max="41" width="16.33203125" customWidth="1"/>
    <col min="42" max="42" width="15.33203125" customWidth="1"/>
    <col min="43" max="43" width="16.5" customWidth="1"/>
    <col min="44" max="44" width="15.5" customWidth="1"/>
    <col min="45" max="45" width="14.33203125" customWidth="1"/>
    <col min="46" max="46" width="13.33203125" customWidth="1"/>
    <col min="55" max="55" width="14" customWidth="1"/>
  </cols>
  <sheetData>
    <row r="1" spans="1:55" x14ac:dyDescent="0.2">
      <c r="A1" s="17" t="s">
        <v>0</v>
      </c>
      <c r="B1" t="s">
        <v>273</v>
      </c>
      <c r="C1" t="s">
        <v>274</v>
      </c>
      <c r="D1" t="s">
        <v>275</v>
      </c>
      <c r="E1" t="s">
        <v>276</v>
      </c>
      <c r="F1" t="s">
        <v>277</v>
      </c>
      <c r="G1" t="s">
        <v>278</v>
      </c>
      <c r="H1" t="s">
        <v>279</v>
      </c>
      <c r="I1" t="s">
        <v>280</v>
      </c>
      <c r="J1" t="s">
        <v>281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288</v>
      </c>
      <c r="R1" t="s">
        <v>289</v>
      </c>
      <c r="S1" t="s">
        <v>290</v>
      </c>
      <c r="T1" t="s">
        <v>291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  <c r="AD1" t="s">
        <v>301</v>
      </c>
      <c r="AE1" t="s">
        <v>302</v>
      </c>
      <c r="AF1" t="s">
        <v>303</v>
      </c>
      <c r="AG1" t="s">
        <v>304</v>
      </c>
      <c r="AH1" t="s">
        <v>305</v>
      </c>
      <c r="AI1" t="s">
        <v>306</v>
      </c>
      <c r="AJ1" t="s">
        <v>307</v>
      </c>
      <c r="AK1" t="s">
        <v>308</v>
      </c>
      <c r="AL1" t="s">
        <v>309</v>
      </c>
      <c r="AM1" t="s">
        <v>310</v>
      </c>
      <c r="AN1" t="s">
        <v>311</v>
      </c>
      <c r="AO1" t="s">
        <v>312</v>
      </c>
      <c r="AP1" t="s">
        <v>313</v>
      </c>
      <c r="AQ1" t="s">
        <v>314</v>
      </c>
      <c r="AR1" t="s">
        <v>315</v>
      </c>
      <c r="AS1" t="s">
        <v>316</v>
      </c>
      <c r="AT1" t="s">
        <v>317</v>
      </c>
      <c r="AU1" t="s">
        <v>318</v>
      </c>
      <c r="AV1" s="33" t="s">
        <v>352</v>
      </c>
      <c r="AW1" s="33" t="s">
        <v>353</v>
      </c>
      <c r="AX1" s="33" t="s">
        <v>355</v>
      </c>
      <c r="AY1" s="33" t="s">
        <v>356</v>
      </c>
      <c r="AZ1" s="33" t="s">
        <v>357</v>
      </c>
      <c r="BA1" s="33" t="s">
        <v>358</v>
      </c>
      <c r="BB1" s="33" t="s">
        <v>359</v>
      </c>
      <c r="BC1" s="33" t="s">
        <v>360</v>
      </c>
    </row>
    <row r="2" spans="1:55" x14ac:dyDescent="0.2">
      <c r="A2" s="17">
        <v>102</v>
      </c>
      <c r="B2">
        <v>2.6875495117521599</v>
      </c>
      <c r="C2">
        <v>2.9443326625093444</v>
      </c>
      <c r="D2">
        <v>2.4281434731355458</v>
      </c>
      <c r="E2">
        <v>0.46153846153846151</v>
      </c>
      <c r="F2">
        <v>0.37786774628879888</v>
      </c>
      <c r="G2">
        <v>0.5410256410256411</v>
      </c>
      <c r="H2">
        <v>0.48170731707317072</v>
      </c>
      <c r="I2">
        <v>0.43527738264580368</v>
      </c>
      <c r="J2">
        <v>0.33170731707317069</v>
      </c>
      <c r="K2">
        <v>0.42942942942942935</v>
      </c>
      <c r="L2">
        <v>0.63170731707317074</v>
      </c>
      <c r="M2">
        <v>0.44054054054054054</v>
      </c>
      <c r="N2">
        <v>2.562184660051932</v>
      </c>
      <c r="O2">
        <v>0.50769230769230766</v>
      </c>
      <c r="P2">
        <v>3.130944254401141</v>
      </c>
      <c r="Q2">
        <v>0.30769230769230765</v>
      </c>
      <c r="R2">
        <v>0.53846153846153855</v>
      </c>
      <c r="S2">
        <v>0.45054945054945056</v>
      </c>
      <c r="T2">
        <v>0.64102564102564097</v>
      </c>
      <c r="U2">
        <v>0.28808446455505282</v>
      </c>
      <c r="V2">
        <v>2.7570751733362981</v>
      </c>
      <c r="W2">
        <v>3.6615256101597771</v>
      </c>
      <c r="X2">
        <v>2.3695790651936579</v>
      </c>
      <c r="Y2">
        <v>2.644987238005216</v>
      </c>
      <c r="Z2">
        <v>0.56504065040650409</v>
      </c>
      <c r="AA2">
        <v>0.44054054054054054</v>
      </c>
      <c r="AB2">
        <v>0.45898004434589801</v>
      </c>
      <c r="AC2">
        <v>0.44054054054054054</v>
      </c>
      <c r="AD2">
        <v>0.62644415917843388</v>
      </c>
      <c r="AE2">
        <v>0.44054054054054054</v>
      </c>
      <c r="AF2">
        <v>0.23170731707317072</v>
      </c>
      <c r="AG2">
        <v>0.41554054054054052</v>
      </c>
      <c r="AH2">
        <v>0.17615176151761514</v>
      </c>
      <c r="AI2">
        <v>0.73170731707317072</v>
      </c>
      <c r="AJ2">
        <v>0.41554054054054052</v>
      </c>
      <c r="AK2" s="44" t="s">
        <v>97</v>
      </c>
      <c r="AL2">
        <v>0.37179487179487175</v>
      </c>
      <c r="AM2">
        <v>0.44871794871794873</v>
      </c>
      <c r="AN2">
        <v>0.5641025641025641</v>
      </c>
      <c r="AO2">
        <v>0.33170731707317069</v>
      </c>
      <c r="AP2">
        <v>0.44963144963144958</v>
      </c>
      <c r="AQ2">
        <v>0.66504065040650406</v>
      </c>
      <c r="AR2">
        <v>0.17690417690417687</v>
      </c>
      <c r="AS2">
        <v>0.73170731707317072</v>
      </c>
      <c r="AT2">
        <v>0.37387387387387389</v>
      </c>
      <c r="AU2" t="s">
        <v>319</v>
      </c>
      <c r="AV2">
        <f>_xlfn.NORM.S.INV(IF(TemplateData__3[[#This Row],[ Hit (CRH) ]]=1,0.99,TemplateData__3[[#This Row],[ Hit (CRH) ]]))-_xlfn.NORM.S.INV(IF(TemplateData__3[[#This Row],[FA * 2]]=0,0.01,TemplateData__3[[#This Row],[FA * 2]]))</f>
        <v>2.644987238005216</v>
      </c>
      <c r="AW2">
        <f>_xlfn.NORM.S.INV(IF(TemplateData__3[[#This Row],[ Hit (FAH) ]]=1,0.99,TemplateData__3[[#This Row],[ Hit (FAH) ]]))-_xlfn.NORM.S.INV(IF(TemplateData__3[[#This Row],[FA * 2]]=0,0.01,TemplateData__3[[#This Row],[FA * 2]]))</f>
        <v>1.4847266404679262</v>
      </c>
      <c r="AX2">
        <f>_xlfn.NORM.S.INV(IF(TemplateData__3[[#This Row],[ Hit (HFA)]]=1,0.99,TemplateData__3[[#This Row],[ Hit (HFA)]]))-_xlfn.NORM.S.INV(IF(TemplateData__3[[#This Row],[FA * 2]]=0,0.01,TemplateData__3[[#This Row],[FA * 2]]))</f>
        <v>4.6526957480816815</v>
      </c>
      <c r="AY2">
        <f>_xlfn.NORM.S.INV(IF(TemplateData__3[[#This Row],[ Hit (HCR)]]=1,0.99,TemplateData__3[[#This Row],[ Hit (HCR)]]))-_xlfn.NORM.S.INV(IF(TemplateData__3[[#This Row],[FA * 2]]=0,0.01,TemplateData__3[[#This Row],[FA * 2]]))</f>
        <v>2.5255491988301078</v>
      </c>
      <c r="AZ2">
        <f>TemplateData__3[[#This Row],[ CR (CRM)]]-TemplateData__3[[#This Row],[MISS]]</f>
        <v>0.48601398601398599</v>
      </c>
      <c r="BA2">
        <f>TemplateData__3[[#This Row],[ CR (CRH)]]-TemplateData__3[[#This Row],[MISS]]</f>
        <v>0.17692307692307691</v>
      </c>
      <c r="BB2">
        <f>TemplateData__3[[#This Row],[ CR (HCR)]]-TemplateData__3[[#This Row],[MISS]]</f>
        <v>-0.36593406593406591</v>
      </c>
      <c r="BC2">
        <f>TemplateData__3[[#This Row],[ CR (MCR)]]-TemplateData__3[[#This Row],[MISS]]</f>
        <v>-0.42307692307692307</v>
      </c>
    </row>
    <row r="3" spans="1:55" x14ac:dyDescent="0.2">
      <c r="A3" s="17">
        <v>115</v>
      </c>
      <c r="B3">
        <v>2.6534511903883695</v>
      </c>
      <c r="C3">
        <v>3.1679691076137555</v>
      </c>
      <c r="D3">
        <v>2.1940350217646696</v>
      </c>
      <c r="E3">
        <v>0.56491398896462186</v>
      </c>
      <c r="F3">
        <v>0.52564102564102566</v>
      </c>
      <c r="G3">
        <v>0.60320512820512817</v>
      </c>
      <c r="H3">
        <v>0.70243902439024386</v>
      </c>
      <c r="I3">
        <v>0.42105263157894735</v>
      </c>
      <c r="J3">
        <v>0.65714285714285703</v>
      </c>
      <c r="K3">
        <v>0.39181286549707595</v>
      </c>
      <c r="L3">
        <v>0.75</v>
      </c>
      <c r="M3">
        <v>0.44736842105263153</v>
      </c>
      <c r="N3">
        <v>2.7991369950331082</v>
      </c>
      <c r="O3">
        <v>0.53931623931623929</v>
      </c>
      <c r="P3">
        <v>2.4743349837666795</v>
      </c>
      <c r="Q3">
        <v>0.59879336349924583</v>
      </c>
      <c r="R3">
        <v>0.62820512820512819</v>
      </c>
      <c r="S3">
        <v>0.46153846153846156</v>
      </c>
      <c r="T3">
        <v>0.57557354925775972</v>
      </c>
      <c r="U3">
        <v>0.62820512820512819</v>
      </c>
      <c r="V3">
        <v>3.4231514361343538</v>
      </c>
      <c r="W3">
        <v>2.9158036718906191</v>
      </c>
      <c r="X3">
        <v>2.3263478740408408</v>
      </c>
      <c r="Y3">
        <v>2.0077085100764656</v>
      </c>
      <c r="Z3">
        <v>0.66363636363636358</v>
      </c>
      <c r="AA3">
        <v>0.40389016018306634</v>
      </c>
      <c r="AB3">
        <v>0.55000000000000004</v>
      </c>
      <c r="AC3">
        <v>0.36403508771929816</v>
      </c>
      <c r="AD3">
        <v>0.8</v>
      </c>
      <c r="AE3">
        <v>0.44736842105263153</v>
      </c>
      <c r="AF3">
        <v>0.74736842105263146</v>
      </c>
      <c r="AG3">
        <v>0.44736842105263153</v>
      </c>
      <c r="AH3">
        <v>0.8</v>
      </c>
      <c r="AI3">
        <v>0.7</v>
      </c>
      <c r="AJ3">
        <v>0.44736842105263153</v>
      </c>
      <c r="AK3">
        <v>0.44736842105263153</v>
      </c>
      <c r="AL3">
        <v>0.47435897435897434</v>
      </c>
      <c r="AM3">
        <v>0.62820512820512819</v>
      </c>
      <c r="AN3">
        <v>0.58974358974358976</v>
      </c>
      <c r="AO3">
        <v>0.60000000000000009</v>
      </c>
      <c r="AP3">
        <v>0.35645933014354059</v>
      </c>
      <c r="AQ3">
        <v>0.8</v>
      </c>
      <c r="AR3">
        <v>0.44736842105263153</v>
      </c>
      <c r="AS3">
        <v>0.72857142857142865</v>
      </c>
      <c r="AT3">
        <v>0.44736842105263153</v>
      </c>
      <c r="AU3" t="s">
        <v>319</v>
      </c>
      <c r="AV3">
        <f>_xlfn.NORM.S.INV(IF(TemplateData__3[[#This Row],[ Hit (CRH) ]]=1,0.99,TemplateData__3[[#This Row],[ Hit (CRH) ]]))-_xlfn.NORM.S.INV(IF(TemplateData__3[[#This Row],[FA * 2]]=0,0.01,TemplateData__3[[#This Row],[FA * 2]]))</f>
        <v>1.6518581238447587</v>
      </c>
      <c r="AW3">
        <f>_xlfn.NORM.S.INV(IF(TemplateData__3[[#This Row],[ Hit (FAH) ]]=1,0.99,TemplateData__3[[#This Row],[ Hit (FAH) ]]))-_xlfn.NORM.S.INV(IF(TemplateData__3[[#This Row],[FA * 2]]=0,0.01,TemplateData__3[[#This Row],[FA * 2]]))</f>
        <v>1.2587773501626989</v>
      </c>
      <c r="AX3">
        <f>_xlfn.NORM.S.INV(IF(TemplateData__3[[#This Row],[ Hit (HFA)]]=1,0.99,TemplateData__3[[#This Row],[ Hit (HFA)]]))-_xlfn.NORM.S.INV(IF(TemplateData__3[[#This Row],[FA * 2]]=0,0.01,TemplateData__3[[#This Row],[FA * 2]]))</f>
        <v>2.1866375751589788</v>
      </c>
      <c r="AY3">
        <f>_xlfn.NORM.S.INV(IF(TemplateData__3[[#This Row],[ Hit (HCR)]]=1,0.99,TemplateData__3[[#This Row],[ Hit (HCR)]]))-_xlfn.NORM.S.INV(IF(TemplateData__3[[#This Row],[FA * 2]]=0,0.01,TemplateData__3[[#This Row],[FA * 2]]))</f>
        <v>2.5697520518514718</v>
      </c>
      <c r="AZ3">
        <f>TemplateData__3[[#This Row],[ CR (CRM)]]-TemplateData__3[[#This Row],[MISS]]</f>
        <v>0.39102564102564102</v>
      </c>
      <c r="BA3">
        <f>TemplateData__3[[#This Row],[ CR (CRH)]]-TemplateData__3[[#This Row],[MISS]]</f>
        <v>0.241025641025641</v>
      </c>
      <c r="BB3">
        <f>TemplateData__3[[#This Row],[ CR (HCR)]]-TemplateData__3[[#This Row],[MISS]]</f>
        <v>-0.24468864468864471</v>
      </c>
      <c r="BC3">
        <f>TemplateData__3[[#This Row],[ CR (MCR)]]-TemplateData__3[[#This Row],[MISS]]</f>
        <v>-0.16666666666666666</v>
      </c>
    </row>
    <row r="4" spans="1:55" x14ac:dyDescent="0.2">
      <c r="A4" s="17">
        <v>122</v>
      </c>
      <c r="B4">
        <v>2.5666106088435692</v>
      </c>
      <c r="C4">
        <v>2.6692031794311677</v>
      </c>
      <c r="D4">
        <v>2.4586607263170119</v>
      </c>
      <c r="E4">
        <v>0.48101265822784806</v>
      </c>
      <c r="F4">
        <v>0.46673158065563131</v>
      </c>
      <c r="G4">
        <v>0.49493670886075952</v>
      </c>
      <c r="H4">
        <v>0.4591463414634146</v>
      </c>
      <c r="I4">
        <v>0.50134952766531704</v>
      </c>
      <c r="J4">
        <v>0.43414634146341469</v>
      </c>
      <c r="K4">
        <v>0.49999999999999994</v>
      </c>
      <c r="L4">
        <v>0.48414634146341462</v>
      </c>
      <c r="M4">
        <v>0.50263157894736832</v>
      </c>
      <c r="N4">
        <v>2.4139001205270203</v>
      </c>
      <c r="O4">
        <v>0.5019134530468059</v>
      </c>
      <c r="P4">
        <v>2.7570751733362981</v>
      </c>
      <c r="Q4">
        <v>0.45604781997187066</v>
      </c>
      <c r="R4">
        <v>0.54493670886075951</v>
      </c>
      <c r="S4">
        <v>0.46450192625206382</v>
      </c>
      <c r="T4">
        <v>0.44493670886075948</v>
      </c>
      <c r="U4">
        <v>0.4699367088607595</v>
      </c>
      <c r="V4">
        <v>2.644987238005216</v>
      </c>
      <c r="W4">
        <v>2.703739817869395</v>
      </c>
      <c r="X4">
        <v>2.1271465492515738</v>
      </c>
      <c r="Y4">
        <v>2.8058535273717911</v>
      </c>
      <c r="Z4">
        <v>0.54718981972428415</v>
      </c>
      <c r="AA4">
        <v>0.45263157894736844</v>
      </c>
      <c r="AB4">
        <v>0.49128919860627174</v>
      </c>
      <c r="AC4">
        <v>0.44152046783625726</v>
      </c>
      <c r="AD4">
        <v>0.63414634146341464</v>
      </c>
      <c r="AE4">
        <v>0.46172248803827748</v>
      </c>
      <c r="AF4">
        <v>0.34002869440459116</v>
      </c>
      <c r="AG4">
        <v>0.55263157894736836</v>
      </c>
      <c r="AH4">
        <v>0.30081300813008127</v>
      </c>
      <c r="AI4">
        <v>0.36141906873614194</v>
      </c>
      <c r="AJ4">
        <v>0.55263157894736836</v>
      </c>
      <c r="AK4">
        <v>0.55263157894736836</v>
      </c>
      <c r="AL4">
        <v>0.43493670886075947</v>
      </c>
      <c r="AM4">
        <v>0.4877938517179024</v>
      </c>
      <c r="AN4">
        <v>0.51801363193768268</v>
      </c>
      <c r="AO4">
        <v>0.41986062717770034</v>
      </c>
      <c r="AP4">
        <v>0.46172248803827748</v>
      </c>
      <c r="AQ4">
        <v>0.63414634146341464</v>
      </c>
      <c r="AR4">
        <v>0.30263157894736842</v>
      </c>
      <c r="AS4">
        <v>0.56271777003484325</v>
      </c>
      <c r="AT4">
        <v>0.46929824561403505</v>
      </c>
      <c r="AU4" t="s">
        <v>319</v>
      </c>
      <c r="AV4">
        <f>_xlfn.NORM.S.INV(IF(TemplateData__3[[#This Row],[ Hit (CRH) ]]=1,0.99,TemplateData__3[[#This Row],[ Hit (CRH) ]]))-_xlfn.NORM.S.INV(IF(TemplateData__3[[#This Row],[FA * 2]]=0,0.01,TemplateData__3[[#This Row],[FA * 2]]))</f>
        <v>1.8790125775349726</v>
      </c>
      <c r="AW4">
        <f>_xlfn.NORM.S.INV(IF(TemplateData__3[[#This Row],[ Hit (FAH) ]]=1,0.99,TemplateData__3[[#This Row],[ Hit (FAH) ]]))-_xlfn.NORM.S.INV(IF(TemplateData__3[[#This Row],[FA * 2]]=0,0.01,TemplateData__3[[#This Row],[FA * 2]]))</f>
        <v>0.9626842903661379</v>
      </c>
      <c r="AX4">
        <f>_xlfn.NORM.S.INV(IF(TemplateData__3[[#This Row],[ Hit (HFA)]]=1,0.99,TemplateData__3[[#This Row],[ Hit (HFA)]]))-_xlfn.NORM.S.INV(IF(TemplateData__3[[#This Row],[FA * 2]]=0,0.01,TemplateData__3[[#This Row],[FA * 2]]))</f>
        <v>3.4690445341996838</v>
      </c>
      <c r="AY4">
        <f>_xlfn.NORM.S.INV(IF(TemplateData__3[[#This Row],[ Hit (HCR)]]=1,0.99,TemplateData__3[[#This Row],[ Hit (HCR)]]))-_xlfn.NORM.S.INV(IF(TemplateData__3[[#This Row],[FA * 2]]=0,0.01,TemplateData__3[[#This Row],[FA * 2]]))</f>
        <v>0.81638166815404856</v>
      </c>
      <c r="AZ4">
        <f>TemplateData__3[[#This Row],[ CR (CRM)]]-TemplateData__3[[#This Row],[MISS]]</f>
        <v>0.28052412150089334</v>
      </c>
      <c r="BA4">
        <f>TemplateData__3[[#This Row],[ CR (CRH)]]-TemplateData__3[[#This Row],[MISS]]</f>
        <v>1.0958904109588996E-2</v>
      </c>
      <c r="BB4">
        <f>TemplateData__3[[#This Row],[ CR (HCR)]]-TemplateData__3[[#This Row],[MISS]]</f>
        <v>-0.38904109589041097</v>
      </c>
      <c r="BC4">
        <f>TemplateData__3[[#This Row],[ CR (MCR)]]-TemplateData__3[[#This Row],[MISS]]</f>
        <v>-0.58904109589041098</v>
      </c>
    </row>
    <row r="5" spans="1:55" x14ac:dyDescent="0.2">
      <c r="A5" s="17">
        <v>118</v>
      </c>
      <c r="B5">
        <v>2.5206670164151372</v>
      </c>
      <c r="C5">
        <v>2.5779487730085577</v>
      </c>
      <c r="D5">
        <v>2.4623662079134094</v>
      </c>
      <c r="E5">
        <v>0.6</v>
      </c>
      <c r="F5">
        <v>0.5625</v>
      </c>
      <c r="G5">
        <v>0.63750000000000007</v>
      </c>
      <c r="H5">
        <v>0.63414634146341464</v>
      </c>
      <c r="I5">
        <v>0.5641025641025641</v>
      </c>
      <c r="J5">
        <v>0.63646922183507548</v>
      </c>
      <c r="K5">
        <v>0.48178137651821862</v>
      </c>
      <c r="L5">
        <v>0.63170731707317074</v>
      </c>
      <c r="M5">
        <v>0.64230769230769225</v>
      </c>
      <c r="N5">
        <v>2.5751050891360272</v>
      </c>
      <c r="O5">
        <v>0.55865384615384617</v>
      </c>
      <c r="P5">
        <v>2.4236717359972331</v>
      </c>
      <c r="Q5">
        <v>0.67678571428571432</v>
      </c>
      <c r="R5">
        <v>0.63842592592592595</v>
      </c>
      <c r="S5">
        <v>0.47250000000000003</v>
      </c>
      <c r="T5">
        <v>0.63557692307692315</v>
      </c>
      <c r="U5">
        <v>0.71250000000000002</v>
      </c>
      <c r="V5">
        <v>2.6055947338160359</v>
      </c>
      <c r="W5">
        <v>2.5259128064729168</v>
      </c>
      <c r="X5">
        <v>2.5428054918112704</v>
      </c>
      <c r="Y5">
        <v>2.3260703413406238</v>
      </c>
      <c r="Z5">
        <v>0.58355916892502258</v>
      </c>
      <c r="AA5">
        <v>0.53230769230769226</v>
      </c>
      <c r="AB5">
        <v>0.56504065040650409</v>
      </c>
      <c r="AC5">
        <v>0.38461538461538458</v>
      </c>
      <c r="AD5">
        <v>0.59837398373983741</v>
      </c>
      <c r="AE5">
        <v>0.69230769230769229</v>
      </c>
      <c r="AF5">
        <v>0.73170731707317072</v>
      </c>
      <c r="AG5">
        <v>0.62087912087912089</v>
      </c>
      <c r="AH5">
        <v>0.73170731707317072</v>
      </c>
      <c r="AI5">
        <v>0.73170731707317072</v>
      </c>
      <c r="AJ5">
        <v>0.69230769230769229</v>
      </c>
      <c r="AK5">
        <v>0.56730769230769229</v>
      </c>
      <c r="AL5">
        <v>0.55865384615384617</v>
      </c>
      <c r="AM5">
        <v>0.64107142857142863</v>
      </c>
      <c r="AN5">
        <v>0.5971153846153846</v>
      </c>
      <c r="AO5">
        <v>0.59837398373983741</v>
      </c>
      <c r="AP5">
        <v>0.51048951048951052</v>
      </c>
      <c r="AQ5">
        <v>0.60670731707317072</v>
      </c>
      <c r="AR5">
        <v>0.69230769230769229</v>
      </c>
      <c r="AS5">
        <v>0.58885017421602781</v>
      </c>
      <c r="AT5">
        <v>0.60897435897435892</v>
      </c>
      <c r="AU5" t="s">
        <v>319</v>
      </c>
      <c r="AV5">
        <f>_xlfn.NORM.S.INV(IF(TemplateData__3[[#This Row],[ Hit (CRH) ]]=1,0.99,TemplateData__3[[#This Row],[ Hit (CRH) ]]))-_xlfn.NORM.S.INV(IF(TemplateData__3[[#This Row],[FA * 2]]=0,0.01,TemplateData__3[[#This Row],[FA * 2]]))</f>
        <v>1.7877502634263751</v>
      </c>
      <c r="AW5">
        <f>_xlfn.NORM.S.INV(IF(TemplateData__3[[#This Row],[ Hit (FAH) ]]=1,0.99,TemplateData__3[[#This Row],[ Hit (FAH) ]]))-_xlfn.NORM.S.INV(IF(TemplateData__3[[#This Row],[FA * 2]]=0,0.01,TemplateData__3[[#This Row],[FA * 2]]))</f>
        <v>1.8732033617740695</v>
      </c>
      <c r="AX5">
        <f>_xlfn.NORM.S.INV(IF(TemplateData__3[[#This Row],[ Hit (HFA)]]=1,0.99,TemplateData__3[[#This Row],[ Hit (HFA)]]))-_xlfn.NORM.S.INV(IF(TemplateData__3[[#This Row],[FA * 2]]=0,0.01,TemplateData__3[[#This Row],[FA * 2]]))</f>
        <v>2.1858050805711327</v>
      </c>
      <c r="AY5">
        <f>_xlfn.NORM.S.INV(IF(TemplateData__3[[#This Row],[ Hit (HCR)]]=1,0.99,TemplateData__3[[#This Row],[ Hit (HCR)]]))-_xlfn.NORM.S.INV(IF(TemplateData__3[[#This Row],[FA * 2]]=0,0.01,TemplateData__3[[#This Row],[FA * 2]]))</f>
        <v>1.189128959342812</v>
      </c>
      <c r="AZ5">
        <f>TemplateData__3[[#This Row],[ CR (CRM)]]-TemplateData__3[[#This Row],[MISS]]</f>
        <v>0.19746376811594202</v>
      </c>
      <c r="BA5">
        <f>TemplateData__3[[#This Row],[ CR (CRH)]]-TemplateData__3[[#This Row],[MISS]]</f>
        <v>0.22303921568627449</v>
      </c>
      <c r="BB5">
        <f>TemplateData__3[[#This Row],[ CR (HCR)]]-TemplateData__3[[#This Row],[MISS]]</f>
        <v>-0.22916666666666663</v>
      </c>
      <c r="BC5">
        <f>TemplateData__3[[#This Row],[ CR (MCR)]]-TemplateData__3[[#This Row],[MISS]]</f>
        <v>-0.45833333333333331</v>
      </c>
    </row>
    <row r="6" spans="1:55" x14ac:dyDescent="0.2">
      <c r="A6" s="17">
        <v>101</v>
      </c>
      <c r="B6">
        <v>2.5203760164647671</v>
      </c>
      <c r="C6">
        <v>3.0008376242369228</v>
      </c>
      <c r="D6">
        <v>2.0593537486358882</v>
      </c>
      <c r="E6">
        <v>0.50097370983446932</v>
      </c>
      <c r="F6">
        <v>0.42307692307692307</v>
      </c>
      <c r="G6">
        <v>0.57692307692307687</v>
      </c>
      <c r="H6">
        <v>0.7</v>
      </c>
      <c r="I6">
        <v>0.29217273954116063</v>
      </c>
      <c r="J6">
        <v>0.65</v>
      </c>
      <c r="K6">
        <v>0.18421052631578949</v>
      </c>
      <c r="L6">
        <v>0.75</v>
      </c>
      <c r="M6">
        <v>0.39473684210526316</v>
      </c>
      <c r="N6">
        <v>2.5886306394324623</v>
      </c>
      <c r="O6">
        <v>0.5430247718383312</v>
      </c>
      <c r="P6">
        <v>2.3263478740408408</v>
      </c>
      <c r="Q6">
        <v>0.37692307692307697</v>
      </c>
      <c r="R6">
        <v>0.57692307692307687</v>
      </c>
      <c r="S6">
        <v>0.47165991902834009</v>
      </c>
      <c r="T6" s="44">
        <v>-0.42307692307692307</v>
      </c>
      <c r="U6">
        <v>0.37692307692307697</v>
      </c>
      <c r="V6">
        <v>2.9756717872273066</v>
      </c>
      <c r="W6">
        <v>3.0910575478272282</v>
      </c>
      <c r="X6">
        <v>2.1866375751589788</v>
      </c>
      <c r="Y6">
        <v>1.7217625274576036</v>
      </c>
      <c r="Z6">
        <v>0.75</v>
      </c>
      <c r="AA6">
        <v>0.32330827067669177</v>
      </c>
      <c r="AB6">
        <v>0.75</v>
      </c>
      <c r="AC6">
        <v>0.14473684210526316</v>
      </c>
      <c r="AD6">
        <v>0.75</v>
      </c>
      <c r="AE6">
        <v>0.39473684210526316</v>
      </c>
      <c r="AF6">
        <v>0.52777777777777779</v>
      </c>
      <c r="AG6">
        <v>0.2129186602870814</v>
      </c>
      <c r="AH6">
        <v>0.52777777777777779</v>
      </c>
      <c r="AI6" s="44">
        <v>-0.25</v>
      </c>
      <c r="AJ6">
        <v>0.2129186602870814</v>
      </c>
      <c r="AK6" s="44">
        <v>-0.60526315789473684</v>
      </c>
      <c r="AL6">
        <v>0.45692307692307693</v>
      </c>
      <c r="AM6">
        <v>0.46978021978021983</v>
      </c>
      <c r="AN6">
        <v>0.57692307692307687</v>
      </c>
      <c r="AO6">
        <v>0.6785714285714286</v>
      </c>
      <c r="AP6">
        <v>0.2129186602870814</v>
      </c>
      <c r="AQ6">
        <v>0.625</v>
      </c>
      <c r="AR6">
        <v>0.31140350877192979</v>
      </c>
      <c r="AS6">
        <v>0.75</v>
      </c>
      <c r="AT6">
        <v>0.39473684210526316</v>
      </c>
      <c r="AU6" t="s">
        <v>319</v>
      </c>
      <c r="AV6">
        <f>_xlfn.NORM.S.INV(IF(TemplateData__3[[#This Row],[ Hit (CRH) ]]=1,0.99,TemplateData__3[[#This Row],[ Hit (CRH) ]]))-_xlfn.NORM.S.INV(IF(TemplateData__3[[#This Row],[FA * 2]]=0,0.01,TemplateData__3[[#This Row],[FA * 2]]))</f>
        <v>2.5292209278892521</v>
      </c>
      <c r="AW6">
        <f>_xlfn.NORM.S.INV(IF(TemplateData__3[[#This Row],[ Hit (FAH) ]]=1,0.99,TemplateData__3[[#This Row],[ Hit (FAH) ]]))-_xlfn.NORM.S.INV(IF(TemplateData__3[[#This Row],[FA * 2]]=0,0.01,TemplateData__3[[#This Row],[FA * 2]]))</f>
        <v>1.9415655014625259</v>
      </c>
      <c r="AX6">
        <f>_xlfn.NORM.S.INV(IF(TemplateData__3[[#This Row],[ Hit (HFA)]]=1,0.99,TemplateData__3[[#This Row],[ Hit (HFA)]]))-_xlfn.NORM.S.INV(IF(TemplateData__3[[#This Row],[FA * 2]]=0,0.01,TemplateData__3[[#This Row],[FA * 2]]))</f>
        <v>0.50236607748005691</v>
      </c>
      <c r="AY6">
        <f>_xlfn.NORM.S.INV(IF(TemplateData__3[[#This Row],[ Hit (HCR)]]=1,0.99,TemplateData__3[[#This Row],[ Hit (HCR)]]))-_xlfn.NORM.S.INV(IF(TemplateData__3[[#This Row],[FA * 2]]=0,0.01,TemplateData__3[[#This Row],[FA * 2]]))</f>
        <v>0.46247937090614399</v>
      </c>
      <c r="AZ6">
        <f>TemplateData__3[[#This Row],[ CR (CRM)]]-TemplateData__3[[#This Row],[MISS]]</f>
        <v>8.0762250453720541E-2</v>
      </c>
      <c r="BA6">
        <f>TemplateData__3[[#This Row],[ CR (CRH)]]-TemplateData__3[[#This Row],[MISS]]</f>
        <v>-6.5789473684210509E-2</v>
      </c>
      <c r="BB6">
        <f>TemplateData__3[[#This Row],[ CR (HCR)]]-TemplateData__3[[#This Row],[MISS]]</f>
        <v>-0.61578947368421044</v>
      </c>
      <c r="BC6">
        <f>TemplateData__3[[#This Row],[ CR (MCR)]]-TemplateData__3[[#This Row],[MISS]]</f>
        <v>-0.62660028449502136</v>
      </c>
    </row>
    <row r="7" spans="1:55" x14ac:dyDescent="0.2">
      <c r="A7" s="17">
        <v>107</v>
      </c>
      <c r="B7">
        <v>2.5095955120121092</v>
      </c>
      <c r="C7">
        <v>3.0008376242369228</v>
      </c>
      <c r="D7">
        <v>1.8525533816502486</v>
      </c>
      <c r="E7">
        <v>0.44303797468354433</v>
      </c>
      <c r="F7">
        <v>0.45374878286270692</v>
      </c>
      <c r="G7">
        <v>0.43259493670886073</v>
      </c>
      <c r="H7">
        <v>0.53048780487804881</v>
      </c>
      <c r="I7">
        <v>0.35627530364372473</v>
      </c>
      <c r="J7">
        <v>0.55952380952380953</v>
      </c>
      <c r="K7">
        <v>0.3504273504273504</v>
      </c>
      <c r="L7">
        <v>0.5</v>
      </c>
      <c r="M7">
        <v>0.36153846153846159</v>
      </c>
      <c r="N7">
        <v>2.2365394571408492</v>
      </c>
      <c r="O7">
        <v>0.35045207956600366</v>
      </c>
      <c r="P7">
        <v>2.7292427902008907</v>
      </c>
      <c r="Q7">
        <v>0.51668584579976984</v>
      </c>
      <c r="R7">
        <v>0.23259493670886078</v>
      </c>
      <c r="S7">
        <v>0.44970019986675547</v>
      </c>
      <c r="T7">
        <v>0.56592827004219415</v>
      </c>
      <c r="U7">
        <v>0.45759493670886076</v>
      </c>
      <c r="V7">
        <v>2.3263478740408408</v>
      </c>
      <c r="W7">
        <v>3.5247275763477655</v>
      </c>
      <c r="X7">
        <v>1.9491119969398878</v>
      </c>
      <c r="Y7">
        <v>1.7499106721506208</v>
      </c>
      <c r="Z7">
        <v>0.35</v>
      </c>
      <c r="AA7">
        <v>0.31153846153846154</v>
      </c>
      <c r="AB7">
        <v>0.5</v>
      </c>
      <c r="AC7">
        <v>0.37062937062937062</v>
      </c>
      <c r="AD7">
        <v>0.17857142857142855</v>
      </c>
      <c r="AE7">
        <v>0.23931623931623935</v>
      </c>
      <c r="AF7">
        <v>0.63461538461538458</v>
      </c>
      <c r="AG7">
        <v>0.40598290598290598</v>
      </c>
      <c r="AH7">
        <v>0.59615384615384615</v>
      </c>
      <c r="AI7">
        <v>0.67307692307692313</v>
      </c>
      <c r="AJ7">
        <v>0.31868131868131866</v>
      </c>
      <c r="AK7">
        <v>0.46153846153846156</v>
      </c>
      <c r="AL7">
        <v>0.48759493670886078</v>
      </c>
      <c r="AM7">
        <v>0.42902350813743217</v>
      </c>
      <c r="AN7">
        <v>0.41528724440116849</v>
      </c>
      <c r="AO7">
        <v>0.55000000000000004</v>
      </c>
      <c r="AP7">
        <v>0.46153846153846156</v>
      </c>
      <c r="AQ7">
        <v>0.5625</v>
      </c>
      <c r="AR7">
        <v>0.29487179487179493</v>
      </c>
      <c r="AS7">
        <v>0.4642857142857143</v>
      </c>
      <c r="AT7">
        <v>0.37820512820512819</v>
      </c>
      <c r="AU7" t="s">
        <v>319</v>
      </c>
      <c r="AV7">
        <f>_xlfn.NORM.S.INV(IF(TemplateData__3[[#This Row],[ Hit (CRH) ]]=1,0.99,TemplateData__3[[#This Row],[ Hit (CRH) ]]))-_xlfn.NORM.S.INV(IF(TemplateData__3[[#This Row],[FA * 2]]=0,0.01,TemplateData__3[[#This Row],[FA * 2]]))</f>
        <v>2.6420242857498892</v>
      </c>
      <c r="AW7">
        <f>_xlfn.NORM.S.INV(IF(TemplateData__3[[#This Row],[ Hit (FAH) ]]=1,0.99,TemplateData__3[[#This Row],[ Hit (FAH) ]]))-_xlfn.NORM.S.INV(IF(TemplateData__3[[#This Row],[FA * 2]]=0,0.01,TemplateData__3[[#This Row],[FA * 2]]))</f>
        <v>1.6671548986317464</v>
      </c>
      <c r="AX7">
        <f>_xlfn.NORM.S.INV(IF(TemplateData__3[[#This Row],[ Hit (HFA)]]=1,0.99,TemplateData__3[[#This Row],[ Hit (HFA)]]))-_xlfn.NORM.S.INV(IF(TemplateData__3[[#This Row],[FA * 2]]=0,0.01,TemplateData__3[[#This Row],[FA * 2]]))</f>
        <v>2.4449025144755869</v>
      </c>
      <c r="AY7">
        <f>_xlfn.NORM.S.INV(IF(TemplateData__3[[#This Row],[ Hit (HCR)]]=1,0.99,TemplateData__3[[#This Row],[ Hit (HCR)]]))-_xlfn.NORM.S.INV(IF(TemplateData__3[[#This Row],[FA * 2]]=0,0.01,TemplateData__3[[#This Row],[FA * 2]]))</f>
        <v>0.78952439352238746</v>
      </c>
      <c r="AZ7">
        <f>TemplateData__3[[#This Row],[ CR (CRM)]]-TemplateData__3[[#This Row],[MISS]]</f>
        <v>0.22586872586872586</v>
      </c>
      <c r="BA7">
        <f>TemplateData__3[[#This Row],[ CR (CRH)]]-TemplateData__3[[#This Row],[MISS]]</f>
        <v>2.4570024570024551E-2</v>
      </c>
      <c r="BB7">
        <f>TemplateData__3[[#This Row],[ CR (HCR)]]-TemplateData__3[[#This Row],[MISS]]</f>
        <v>-6.6339066339066388E-2</v>
      </c>
      <c r="BC7">
        <f>TemplateData__3[[#This Row],[ CR (MCR)]]-TemplateData__3[[#This Row],[MISS]]</f>
        <v>-0.60270270270270276</v>
      </c>
    </row>
    <row r="8" spans="1:55" x14ac:dyDescent="0.2">
      <c r="A8" s="17">
        <v>119</v>
      </c>
      <c r="B8">
        <v>2.4305211538777369</v>
      </c>
      <c r="C8">
        <v>2.4358629749767329</v>
      </c>
      <c r="D8">
        <v>2.2297892587512016</v>
      </c>
      <c r="E8">
        <v>0.44679487179487182</v>
      </c>
      <c r="F8">
        <v>0.39078947368421052</v>
      </c>
      <c r="G8">
        <v>0.5</v>
      </c>
      <c r="H8">
        <v>0.53292682926829271</v>
      </c>
      <c r="I8">
        <v>0.35627530364372473</v>
      </c>
      <c r="J8">
        <v>0.43292682926829268</v>
      </c>
      <c r="K8">
        <v>0.3504273504273504</v>
      </c>
      <c r="L8">
        <v>0.63292682926829258</v>
      </c>
      <c r="M8">
        <v>0.36153846153846159</v>
      </c>
      <c r="N8">
        <v>2.3811130264868066</v>
      </c>
      <c r="O8">
        <v>0.41944444444444445</v>
      </c>
      <c r="P8">
        <v>2.4947498307407443</v>
      </c>
      <c r="Q8">
        <v>0.48409090909090907</v>
      </c>
      <c r="R8">
        <v>0.47976190476190478</v>
      </c>
      <c r="S8">
        <v>0.36666666666666664</v>
      </c>
      <c r="T8">
        <v>0.52236842105263159</v>
      </c>
      <c r="U8">
        <v>0.43214285714285711</v>
      </c>
      <c r="V8">
        <v>2.1898481021192859</v>
      </c>
      <c r="W8">
        <v>2.7645603649003538</v>
      </c>
      <c r="X8">
        <v>2.3808667888889419</v>
      </c>
      <c r="Y8">
        <v>2.0077085100764656</v>
      </c>
      <c r="Z8">
        <v>0.54656319290465638</v>
      </c>
      <c r="AA8">
        <v>0.2876254180602007</v>
      </c>
      <c r="AB8">
        <v>0.41019955654101997</v>
      </c>
      <c r="AC8">
        <v>0.30769230769230771</v>
      </c>
      <c r="AD8">
        <v>0.68292682926829262</v>
      </c>
      <c r="AE8">
        <v>0.26153846153846161</v>
      </c>
      <c r="AF8">
        <v>0.5162601626016261</v>
      </c>
      <c r="AG8">
        <v>0.46153846153846156</v>
      </c>
      <c r="AH8">
        <v>0.46070460704607047</v>
      </c>
      <c r="AI8">
        <v>0.57181571815718146</v>
      </c>
      <c r="AJ8">
        <v>0.46153846153846156</v>
      </c>
      <c r="AK8">
        <v>0.46153846153846156</v>
      </c>
      <c r="AL8">
        <v>0.36666666666666664</v>
      </c>
      <c r="AM8">
        <v>0.50357142857142856</v>
      </c>
      <c r="AN8">
        <v>0.45961538461538459</v>
      </c>
      <c r="AO8">
        <v>0.46864111498257838</v>
      </c>
      <c r="AP8">
        <v>0.26153846153846161</v>
      </c>
      <c r="AQ8">
        <v>0.68292682926829262</v>
      </c>
      <c r="AR8">
        <v>0.29487179487179493</v>
      </c>
      <c r="AS8">
        <v>0.61149825783972123</v>
      </c>
      <c r="AT8">
        <v>0.29487179487179493</v>
      </c>
      <c r="AU8" t="s">
        <v>319</v>
      </c>
      <c r="AV8">
        <f>_xlfn.NORM.S.INV(IF(TemplateData__3[[#This Row],[ Hit (CRH) ]]=1,0.99,TemplateData__3[[#This Row],[ Hit (CRH) ]]))-_xlfn.NORM.S.INV(IF(TemplateData__3[[#This Row],[FA * 2]]=0,0.01,TemplateData__3[[#This Row],[FA * 2]]))</f>
        <v>1.5008157143094345</v>
      </c>
      <c r="AW8">
        <f>_xlfn.NORM.S.INV(IF(TemplateData__3[[#This Row],[ Hit (FAH) ]]=1,0.99,TemplateData__3[[#This Row],[ Hit (FAH) ]]))-_xlfn.NORM.S.INV(IF(TemplateData__3[[#This Row],[FA * 2]]=0,0.01,TemplateData__3[[#This Row],[FA * 2]]))</f>
        <v>1.1129566709063996</v>
      </c>
      <c r="AX8">
        <f>_xlfn.NORM.S.INV(IF(TemplateData__3[[#This Row],[ Hit (HFA)]]=1,0.99,TemplateData__3[[#This Row],[ Hit (HFA)]]))-_xlfn.NORM.S.INV(IF(TemplateData__3[[#This Row],[FA * 2]]=0,0.01,TemplateData__3[[#This Row],[FA * 2]]))</f>
        <v>2.3853052037747715</v>
      </c>
      <c r="AY8">
        <f>_xlfn.NORM.S.INV(IF(TemplateData__3[[#This Row],[ Hit (HCR)]]=1,0.99,TemplateData__3[[#This Row],[ Hit (HCR)]]))-_xlfn.NORM.S.INV(IF(TemplateData__3[[#This Row],[FA * 2]]=0,0.01,TemplateData__3[[#This Row],[FA * 2]]))</f>
        <v>1.7605497620553878</v>
      </c>
      <c r="AZ8">
        <f>TemplateData__3[[#This Row],[ CR (CRM)]]-TemplateData__3[[#This Row],[MISS]]</f>
        <v>0.53616636528028938</v>
      </c>
      <c r="BA8">
        <f>TemplateData__3[[#This Row],[ CR (CRH)]]-TemplateData__3[[#This Row],[MISS]]</f>
        <v>0.47856267864434465</v>
      </c>
      <c r="BB8">
        <f>TemplateData__3[[#This Row],[ CR (HCR)]]-TemplateData__3[[#This Row],[MISS]]</f>
        <v>-3.9463886820550964E-2</v>
      </c>
      <c r="BC8">
        <f>TemplateData__3[[#This Row],[ CR (MCR)]]-TemplateData__3[[#This Row],[MISS]]</f>
        <v>-0.22573839662447256</v>
      </c>
    </row>
    <row r="9" spans="1:55" x14ac:dyDescent="0.2">
      <c r="A9" s="17">
        <v>202</v>
      </c>
      <c r="B9">
        <v>2.3916777062635131</v>
      </c>
      <c r="C9">
        <v>2.8585376049601452</v>
      </c>
      <c r="D9">
        <v>1.7386836026919632</v>
      </c>
      <c r="E9">
        <v>0.48472075869336151</v>
      </c>
      <c r="F9">
        <v>0.43664383561643838</v>
      </c>
      <c r="G9">
        <v>0.5353280461427542</v>
      </c>
      <c r="H9">
        <v>0.60013860013860021</v>
      </c>
      <c r="I9">
        <v>0.36538461538461531</v>
      </c>
      <c r="J9">
        <v>0.51222651222651217</v>
      </c>
      <c r="K9">
        <v>0.36403508771929816</v>
      </c>
      <c r="L9">
        <v>0.70270270270270263</v>
      </c>
      <c r="M9">
        <v>0.36666666666666659</v>
      </c>
      <c r="N9">
        <v>2.6672667564363066</v>
      </c>
      <c r="O9">
        <v>0.46408286000668231</v>
      </c>
      <c r="P9">
        <v>2.0885523474150105</v>
      </c>
      <c r="Q9">
        <v>0.50758978156238432</v>
      </c>
      <c r="R9">
        <v>0.50282030620467366</v>
      </c>
      <c r="S9">
        <v>0.43664383561643838</v>
      </c>
      <c r="T9">
        <v>0.56164383561643838</v>
      </c>
      <c r="U9">
        <v>0.43664383561643838</v>
      </c>
      <c r="V9">
        <v>3.130944254401141</v>
      </c>
      <c r="W9">
        <v>2.6085640211033492</v>
      </c>
      <c r="X9">
        <v>2.0747733437949618</v>
      </c>
      <c r="Y9">
        <v>1.2746222467438058</v>
      </c>
      <c r="Z9">
        <v>0.60270270270270276</v>
      </c>
      <c r="AA9">
        <v>0.3214285714285714</v>
      </c>
      <c r="AB9">
        <v>0.53603603603603611</v>
      </c>
      <c r="AC9">
        <v>0.33333333333333326</v>
      </c>
      <c r="AD9">
        <v>0.70270270270270263</v>
      </c>
      <c r="AE9">
        <v>0.30555555555555547</v>
      </c>
      <c r="AF9">
        <v>0.59743954480796591</v>
      </c>
      <c r="AG9">
        <v>0.41666666666666663</v>
      </c>
      <c r="AH9">
        <v>0.48048048048048048</v>
      </c>
      <c r="AI9">
        <v>0.70270270270270263</v>
      </c>
      <c r="AJ9">
        <v>0.41666666666666663</v>
      </c>
      <c r="AK9">
        <v>0.41666666666666663</v>
      </c>
      <c r="AL9">
        <v>0.36933614330874609</v>
      </c>
      <c r="AM9">
        <v>0.56164383561643838</v>
      </c>
      <c r="AN9">
        <v>0.52164383561643834</v>
      </c>
      <c r="AO9">
        <v>0.43603603603603597</v>
      </c>
      <c r="AP9">
        <v>0.32575757575757569</v>
      </c>
      <c r="AQ9">
        <v>0.70270270270270263</v>
      </c>
      <c r="AR9">
        <v>0.41666666666666663</v>
      </c>
      <c r="AS9">
        <v>0.70270270270270263</v>
      </c>
      <c r="AT9">
        <v>0.33333333333333326</v>
      </c>
      <c r="AU9" t="s">
        <v>320</v>
      </c>
      <c r="AV9">
        <f>_xlfn.NORM.S.INV(IF(TemplateData__3[[#This Row],[ Hit (CRH) ]]=1,0.99,TemplateData__3[[#This Row],[ Hit (CRH) ]]))-_xlfn.NORM.S.INV(IF(TemplateData__3[[#This Row],[FA * 2]]=0,0.01,TemplateData__3[[#This Row],[FA * 2]]))</f>
        <v>1.3960437632946427</v>
      </c>
      <c r="AW9">
        <f>_xlfn.NORM.S.INV(IF(TemplateData__3[[#This Row],[ Hit (FAH) ]]=1,0.99,TemplateData__3[[#This Row],[ Hit (FAH) ]]))-_xlfn.NORM.S.INV(IF(TemplateData__3[[#This Row],[FA * 2]]=0,0.01,TemplateData__3[[#This Row],[FA * 2]]))</f>
        <v>0.71196936086338547</v>
      </c>
      <c r="AX9">
        <f>_xlfn.NORM.S.INV(IF(TemplateData__3[[#This Row],[ Hit (HFA)]]=1,0.99,TemplateData__3[[#This Row],[ Hit (HFA)]]))-_xlfn.NORM.S.INV(IF(TemplateData__3[[#This Row],[FA * 2]]=0,0.01,TemplateData__3[[#This Row],[FA * 2]]))</f>
        <v>1.8790125775349726</v>
      </c>
      <c r="AY9">
        <f>_xlfn.NORM.S.INV(IF(TemplateData__3[[#This Row],[ Hit (HCR)]]=1,0.99,TemplateData__3[[#This Row],[ Hit (HCR)]]))-_xlfn.NORM.S.INV(IF(TemplateData__3[[#This Row],[FA * 2]]=0,0.01,TemplateData__3[[#This Row],[FA * 2]]))</f>
        <v>1.5038982978701625</v>
      </c>
      <c r="AZ9">
        <f>TemplateData__3[[#This Row],[ CR (CRM)]]-TemplateData__3[[#This Row],[MISS]]</f>
        <v>0.53243670886075956</v>
      </c>
      <c r="BA9">
        <f>TemplateData__3[[#This Row],[ CR (CRH)]]-TemplateData__3[[#This Row],[MISS]]</f>
        <v>0.42827004219409287</v>
      </c>
      <c r="BB9">
        <f>TemplateData__3[[#This Row],[ CR (HCR)]]-TemplateData__3[[#This Row],[MISS]]</f>
        <v>-0.1193490054249548</v>
      </c>
      <c r="BC9">
        <f>TemplateData__3[[#This Row],[ CR (MCR)]]-TemplateData__3[[#This Row],[MISS]]</f>
        <v>-0.22859270290394637</v>
      </c>
    </row>
    <row r="10" spans="1:55" x14ac:dyDescent="0.2">
      <c r="A10" s="17">
        <v>209</v>
      </c>
      <c r="B10">
        <v>2.2084147946675419</v>
      </c>
      <c r="C10">
        <v>2.4965325981532098</v>
      </c>
      <c r="D10">
        <v>1.7330785400041746</v>
      </c>
      <c r="E10">
        <v>0.34760159893404396</v>
      </c>
      <c r="F10">
        <v>0.28171390013495268</v>
      </c>
      <c r="G10">
        <v>0.4118421052631579</v>
      </c>
      <c r="H10">
        <v>0.47000659195781147</v>
      </c>
      <c r="I10">
        <v>0.22604588394062075</v>
      </c>
      <c r="J10">
        <v>0.42471042471042464</v>
      </c>
      <c r="K10">
        <v>0.13247863247863245</v>
      </c>
      <c r="L10">
        <v>0.5175675675675675</v>
      </c>
      <c r="M10">
        <v>0.31025641025641026</v>
      </c>
      <c r="N10">
        <v>2.1016924287230827</v>
      </c>
      <c r="O10">
        <v>0.33466819221967958</v>
      </c>
      <c r="P10">
        <v>2.3629901103554274</v>
      </c>
      <c r="Q10">
        <v>0.36562998405103664</v>
      </c>
      <c r="R10">
        <v>0.3504784688995215</v>
      </c>
      <c r="S10">
        <v>0.32017543859649122</v>
      </c>
      <c r="T10">
        <v>0.48684210526315785</v>
      </c>
      <c r="U10">
        <v>0.22017543859649114</v>
      </c>
      <c r="V10">
        <v>2.3263478740408408</v>
      </c>
      <c r="W10">
        <v>2.703739817869395</v>
      </c>
      <c r="X10">
        <v>1.7066168814042539</v>
      </c>
      <c r="Y10">
        <v>1.7799516147473486</v>
      </c>
      <c r="Z10">
        <v>0.51994851994851987</v>
      </c>
      <c r="AA10">
        <v>0.17025641025641025</v>
      </c>
      <c r="AB10">
        <v>0.56756756756756754</v>
      </c>
      <c r="AC10">
        <v>0.10256410256410253</v>
      </c>
      <c r="AD10">
        <v>0.46756756756756757</v>
      </c>
      <c r="AE10">
        <v>0.24358974358974361</v>
      </c>
      <c r="AF10">
        <v>0.41756756756756752</v>
      </c>
      <c r="AG10">
        <v>0.33333333333333337</v>
      </c>
      <c r="AH10">
        <v>0.2675675675675675</v>
      </c>
      <c r="AI10">
        <v>0.56756756756756754</v>
      </c>
      <c r="AJ10">
        <v>0.21025641025641029</v>
      </c>
      <c r="AK10">
        <v>0.41025641025641024</v>
      </c>
      <c r="AL10">
        <v>0.32684210526315782</v>
      </c>
      <c r="AM10">
        <v>0.30827067669172925</v>
      </c>
      <c r="AN10">
        <v>0.40991902834008098</v>
      </c>
      <c r="AO10">
        <v>0.43423423423423424</v>
      </c>
      <c r="AP10">
        <v>0.21025641025641029</v>
      </c>
      <c r="AQ10">
        <v>0.31756756756756754</v>
      </c>
      <c r="AR10">
        <v>0.32692307692307687</v>
      </c>
      <c r="AS10">
        <v>0.49613899613899615</v>
      </c>
      <c r="AT10">
        <v>0.32692307692307687</v>
      </c>
      <c r="AU10" t="s">
        <v>320</v>
      </c>
      <c r="AV10">
        <f>_xlfn.NORM.S.INV(IF(TemplateData__3[[#This Row],[ Hit (CRH) ]]=1,0.99,TemplateData__3[[#This Row],[ Hit (CRH) ]]))-_xlfn.NORM.S.INV(IF(TemplateData__3[[#This Row],[FA * 2]]=0,0.01,TemplateData__3[[#This Row],[FA * 2]]))</f>
        <v>2.6818382918803714</v>
      </c>
      <c r="AW10">
        <f>_xlfn.NORM.S.INV(IF(TemplateData__3[[#This Row],[ Hit (FAH) ]]=0,0.01,TemplateData__3[[#This Row],[ Hit (FAH) ]]))-_xlfn.NORM.S.INV(IF(TemplateData__3[[#This Row],[FA * 2]]=0,0.01,TemplateData__3[[#This Row],[FA * 2]]))</f>
        <v>0</v>
      </c>
      <c r="AX10">
        <f>_xlfn.NORM.S.INV(IF(TemplateData__3[[#This Row],[ Hit (HFA)]]=1,0.99,TemplateData__3[[#This Row],[ Hit (HFA)]]))-_xlfn.NORM.S.INV(IF(TemplateData__3[[#This Row],[FA * 2]]=0,0.01,TemplateData__3[[#This Row],[FA * 2]]))</f>
        <v>1.2587773501626989</v>
      </c>
      <c r="AY10">
        <f>_xlfn.NORM.S.INV(IF(TemplateData__3[[#This Row],[ Hit (HCR)]]=1,0.99,TemplateData__3[[#This Row],[ Hit (HCR)]]))-_xlfn.NORM.S.INV(IF(TemplateData__3[[#This Row],[FA * 2]]=0,0.01,TemplateData__3[[#This Row],[FA * 2]]))</f>
        <v>0.71959280507159806</v>
      </c>
      <c r="AZ10">
        <f>TemplateData__3[[#This Row],[ CR (CRM)]]-TemplateData__3[[#This Row],[MISS]]</f>
        <v>0.20779220779220775</v>
      </c>
      <c r="BA10">
        <f>TemplateData__3[[#This Row],[ CR (CRH)]]-TemplateData__3[[#This Row],[MISS]]</f>
        <v>0.20779220779220775</v>
      </c>
      <c r="BB10">
        <f>TemplateData__3[[#This Row],[ CR (HCR)]]-TemplateData__3[[#This Row],[MISS]]</f>
        <v>-0.45887445887445893</v>
      </c>
      <c r="BC10">
        <f>TemplateData__3[[#This Row],[ CR (MCR)]]-TemplateData__3[[#This Row],[MISS]]</f>
        <v>-0.64586632879315808</v>
      </c>
    </row>
    <row r="11" spans="1:55" x14ac:dyDescent="0.2">
      <c r="A11" s="17">
        <v>204</v>
      </c>
      <c r="B11">
        <v>2.2006865271857667</v>
      </c>
      <c r="C11">
        <v>2.6692031794311677</v>
      </c>
      <c r="D11">
        <v>1.6718956733088373</v>
      </c>
      <c r="E11">
        <v>0.26249999999999996</v>
      </c>
      <c r="F11">
        <v>0.14999999999999991</v>
      </c>
      <c r="G11">
        <v>0.375</v>
      </c>
      <c r="H11">
        <v>0.36585365853658536</v>
      </c>
      <c r="I11">
        <v>0.15384615384615385</v>
      </c>
      <c r="J11">
        <v>0.25319396051103371</v>
      </c>
      <c r="K11">
        <v>4.5883940620782715E-2</v>
      </c>
      <c r="L11">
        <v>0.48414634146341462</v>
      </c>
      <c r="M11">
        <v>0.25641025641025639</v>
      </c>
      <c r="N11">
        <v>2.3263478740408408</v>
      </c>
      <c r="O11">
        <v>0.32499999999999996</v>
      </c>
      <c r="P11">
        <v>2.0077085100764656</v>
      </c>
      <c r="Q11">
        <v>0.16874999999999996</v>
      </c>
      <c r="R11">
        <v>0.40999999999999992</v>
      </c>
      <c r="S11">
        <v>0.2326086956521739</v>
      </c>
      <c r="T11">
        <v>0.31666666666666665</v>
      </c>
      <c r="U11">
        <v>3.8235294117647034E-2</v>
      </c>
      <c r="V11">
        <v>2.7175441322303122</v>
      </c>
      <c r="W11">
        <v>2.6085640211033492</v>
      </c>
      <c r="X11">
        <v>1.967889080789647</v>
      </c>
      <c r="Y11">
        <v>0.86111408135531842</v>
      </c>
      <c r="Z11">
        <v>0.46023329798515378</v>
      </c>
      <c r="AA11">
        <v>0.17641025641025643</v>
      </c>
      <c r="AB11">
        <v>0.36141906873614194</v>
      </c>
      <c r="AC11">
        <v>8.9743589743589758E-2</v>
      </c>
      <c r="AD11">
        <v>0.55081300813008127</v>
      </c>
      <c r="AE11">
        <v>0.25641025641025639</v>
      </c>
      <c r="AF11">
        <v>0.2452574525745258</v>
      </c>
      <c r="AG11">
        <v>0.11355311355311348</v>
      </c>
      <c r="AH11">
        <v>0.13414634146341464</v>
      </c>
      <c r="AI11">
        <v>0.38414634146341464</v>
      </c>
      <c r="AJ11">
        <v>-2.9304029304029311E-2</v>
      </c>
      <c r="AK11">
        <v>0.25641025641025639</v>
      </c>
      <c r="AL11">
        <v>0.21923076923076923</v>
      </c>
      <c r="AM11">
        <v>0.23571428571428565</v>
      </c>
      <c r="AN11">
        <v>0.33461538461538454</v>
      </c>
      <c r="AO11">
        <v>0.30081300813008127</v>
      </c>
      <c r="AP11">
        <v>0.16550116550116545</v>
      </c>
      <c r="AQ11">
        <v>0.44664634146341464</v>
      </c>
      <c r="AR11">
        <v>6.4102564102563875E-3</v>
      </c>
      <c r="AS11">
        <v>0.41986062717770034</v>
      </c>
      <c r="AT11">
        <v>0.25641025641025639</v>
      </c>
      <c r="AU11" t="s">
        <v>320</v>
      </c>
      <c r="AV11">
        <f>_xlfn.NORM.S.INV(IF(TemplateData__3[[#This Row],[ Hit (CRH) ]]=1,0.99,TemplateData__3[[#This Row],[ Hit (CRH) ]]))-_xlfn.NORM.S.INV(IF(TemplateData__3[[#This Row],[FA * 2]]=0,0.01,TemplateData__3[[#This Row],[FA * 2]]))</f>
        <v>3.0910575478272282</v>
      </c>
      <c r="AW11">
        <f>_xlfn.NORM.S.INV(IF(TemplateData__3[[#This Row],[ Hit (FAH) ]]=1,0.99,TemplateData__3[[#This Row],[ Hit (FAH) ]]))-_xlfn.NORM.S.INV(IF(TemplateData__3[[#This Row],[FA * 2]]=0,0.01,TemplateData__3[[#This Row],[FA * 2]]))</f>
        <v>1.8956205747453831</v>
      </c>
      <c r="AX11">
        <f>_xlfn.NORM.S.INV(IF(TemplateData__3[[#This Row],[ Hit (HFA)]]=1,0.99,TemplateData__3[[#This Row],[ Hit (HFA)]]))-_xlfn.NORM.S.INV(IF(TemplateData__3[[#This Row],[FA * 2]]=0,0.01,TemplateData__3[[#This Row],[FA * 2]]))</f>
        <v>3.0008376242369228</v>
      </c>
      <c r="AY11">
        <f>_xlfn.NORM.S.INV(IF(TemplateData__3[[#This Row],[ Hit (HCR)]]=1,0.99,TemplateData__3[[#This Row],[ Hit (HCR)]]))-_xlfn.NORM.S.INV(IF(TemplateData__3[[#This Row],[FA * 2]]=0,0.01,TemplateData__3[[#This Row],[FA * 2]]))</f>
        <v>1.8756036614254814</v>
      </c>
      <c r="AZ11">
        <f>TemplateData__3[[#This Row],[ CR (CRM)]]-TemplateData__3[[#This Row],[MISS]]</f>
        <v>0.27954545454545454</v>
      </c>
      <c r="BA11">
        <f>TemplateData__3[[#This Row],[ CR (CRH)]]-TemplateData__3[[#This Row],[MISS]]</f>
        <v>7.4999999999999956E-2</v>
      </c>
      <c r="BB11">
        <f>TemplateData__3[[#This Row],[ CR (HCR)]]-TemplateData__3[[#This Row],[MISS]]</f>
        <v>-0.50833333333333341</v>
      </c>
      <c r="BC11">
        <f>TemplateData__3[[#This Row],[ CR (MCR)]]-TemplateData__3[[#This Row],[MISS]]</f>
        <v>-0.64375000000000004</v>
      </c>
    </row>
    <row r="12" spans="1:55" x14ac:dyDescent="0.2">
      <c r="A12" s="17">
        <v>210</v>
      </c>
      <c r="B12">
        <v>2.2006865271857667</v>
      </c>
      <c r="C12">
        <v>2.4797910728641752</v>
      </c>
      <c r="D12">
        <v>1.8956205747453831</v>
      </c>
      <c r="E12">
        <v>0.39999999999999991</v>
      </c>
      <c r="F12">
        <v>0.375</v>
      </c>
      <c r="G12">
        <v>0.42499999999999993</v>
      </c>
      <c r="H12">
        <v>0.48780487804878053</v>
      </c>
      <c r="I12">
        <v>0.30769230769230771</v>
      </c>
      <c r="J12">
        <v>0.46573751451800233</v>
      </c>
      <c r="K12">
        <v>0.2807017543859649</v>
      </c>
      <c r="L12">
        <v>0.51097560975609757</v>
      </c>
      <c r="M12">
        <v>0.33333333333333337</v>
      </c>
      <c r="N12">
        <v>2.4355483557322724</v>
      </c>
      <c r="O12">
        <v>0.38478260869565217</v>
      </c>
      <c r="P12">
        <v>1.8684959430283457</v>
      </c>
      <c r="Q12">
        <v>0.4205882352941176</v>
      </c>
      <c r="R12">
        <v>0.44999999999999996</v>
      </c>
      <c r="S12">
        <v>0.31956521739130428</v>
      </c>
      <c r="T12">
        <v>0.39117647058823524</v>
      </c>
      <c r="U12">
        <v>0.44999999999999996</v>
      </c>
      <c r="V12">
        <v>2.644987238005216</v>
      </c>
      <c r="W12">
        <v>2.2525566002325679</v>
      </c>
      <c r="X12">
        <v>2.2121625797194122</v>
      </c>
      <c r="Y12">
        <v>1.3974483823935713</v>
      </c>
      <c r="Z12">
        <v>0.47764227642276419</v>
      </c>
      <c r="AA12">
        <v>0.28787878787878796</v>
      </c>
      <c r="AB12">
        <v>0.39430894308943093</v>
      </c>
      <c r="AC12">
        <v>0.24242424242424243</v>
      </c>
      <c r="AD12">
        <v>0.56097560975609762</v>
      </c>
      <c r="AE12">
        <v>0.33333333333333337</v>
      </c>
      <c r="AF12">
        <v>0.5021520803443329</v>
      </c>
      <c r="AG12">
        <v>0.33333333333333337</v>
      </c>
      <c r="AH12">
        <v>0.56097560975609762</v>
      </c>
      <c r="AI12">
        <v>0.43597560975609756</v>
      </c>
      <c r="AJ12">
        <v>0.33333333333333337</v>
      </c>
      <c r="AK12">
        <v>0.33333333333333337</v>
      </c>
      <c r="AL12">
        <v>0.33461538461538454</v>
      </c>
      <c r="AM12">
        <v>0.44999999999999996</v>
      </c>
      <c r="AN12">
        <v>0.41153846153846152</v>
      </c>
      <c r="AO12">
        <v>0.42764227642276426</v>
      </c>
      <c r="AP12">
        <v>0.24242424242424243</v>
      </c>
      <c r="AQ12">
        <v>0.56097560975609762</v>
      </c>
      <c r="AR12">
        <v>0.33333333333333337</v>
      </c>
      <c r="AS12">
        <v>0.48954703832752616</v>
      </c>
      <c r="AT12">
        <v>0.33333333333333337</v>
      </c>
      <c r="AU12" t="s">
        <v>320</v>
      </c>
      <c r="AV12">
        <f>_xlfn.NORM.S.INV(IF(TemplateData__3[[#This Row],[ Hit (CRH) ]]=1,0.99,TemplateData__3[[#This Row],[ Hit (CRH) ]]))-_xlfn.NORM.S.INV(IF(TemplateData__3[[#This Row],[FA * 2]]=0,0.01,TemplateData__3[[#This Row],[FA * 2]]))</f>
        <v>1.7085976087927714</v>
      </c>
      <c r="AW12">
        <f>_xlfn.NORM.S.INV(IF(TemplateData__3[[#This Row],[ Hit (FAH) ]]=1,0.99,TemplateData__3[[#This Row],[ Hit (FAH) ]]))-_xlfn.NORM.S.INV(IF(TemplateData__3[[#This Row],[FA * 2]]=0,0.01,TemplateData__3[[#This Row],[FA * 2]]))</f>
        <v>0.59791023736554272</v>
      </c>
      <c r="AX12">
        <f>_xlfn.NORM.S.INV(IF(TemplateData__3[[#This Row],[ Hit (HFA)]]=1,0.99,TemplateData__3[[#This Row],[ Hit (HFA)]]))-_xlfn.NORM.S.INV(IF(TemplateData__3[[#This Row],[FA * 2]]=0,0.01,TemplateData__3[[#This Row],[FA * 2]]))</f>
        <v>1.0088041716429996</v>
      </c>
      <c r="AY12">
        <f>_xlfn.NORM.S.INV(IF(TemplateData__3[[#This Row],[ Hit (HCR)]]=1,0.99,TemplateData__3[[#This Row],[ Hit (HCR)]]))-_xlfn.NORM.S.INV(IF(TemplateData__3[[#This Row],[FA * 2]]=0,0.01,TemplateData__3[[#This Row],[FA * 2]]))</f>
        <v>1.5792417698203194</v>
      </c>
      <c r="AZ12">
        <f>TemplateData__3[[#This Row],[ CR (CRM)]]-TemplateData__3[[#This Row],[MISS]]</f>
        <v>0.43988095238095237</v>
      </c>
      <c r="BA12">
        <f>TemplateData__3[[#This Row],[ CR (CRH)]]-TemplateData__3[[#This Row],[MISS]]</f>
        <v>0.25220588235294117</v>
      </c>
      <c r="BB12">
        <f>TemplateData__3[[#This Row],[ CR (HCR)]]-TemplateData__3[[#This Row],[MISS]]</f>
        <v>-0.42159090909090902</v>
      </c>
      <c r="BC12">
        <f>TemplateData__3[[#This Row],[ CR (MCR)]]-TemplateData__3[[#This Row],[MISS]]</f>
        <v>-0.31249999999999994</v>
      </c>
    </row>
    <row r="13" spans="1:55" x14ac:dyDescent="0.2">
      <c r="A13" s="17">
        <v>112</v>
      </c>
      <c r="B13">
        <v>2.1359240731623306</v>
      </c>
      <c r="C13">
        <v>2.4864748605243872</v>
      </c>
      <c r="D13">
        <v>1.8150383510638417</v>
      </c>
      <c r="E13">
        <v>0.40081168831168834</v>
      </c>
      <c r="F13">
        <v>0.36331168831168836</v>
      </c>
      <c r="G13">
        <v>0.43831168831168832</v>
      </c>
      <c r="H13">
        <v>0.6048780487804879</v>
      </c>
      <c r="I13">
        <v>0.18295218295218296</v>
      </c>
      <c r="J13">
        <v>0.56190476190476191</v>
      </c>
      <c r="K13">
        <v>0.1465149359886202</v>
      </c>
      <c r="L13">
        <v>0.64999999999999991</v>
      </c>
      <c r="M13">
        <v>0.21756756756756757</v>
      </c>
      <c r="N13">
        <v>2.1375569600115139</v>
      </c>
      <c r="O13">
        <v>0.37581168831168832</v>
      </c>
      <c r="P13">
        <v>2.1336300380661419</v>
      </c>
      <c r="Q13">
        <v>0.43831168831168832</v>
      </c>
      <c r="R13">
        <v>0.47997835497835495</v>
      </c>
      <c r="S13">
        <v>0.27164502164502169</v>
      </c>
      <c r="T13">
        <v>0.37581168831168832</v>
      </c>
      <c r="U13">
        <v>0.50081168831168832</v>
      </c>
      <c r="V13">
        <v>2.4864748605243872</v>
      </c>
      <c r="W13">
        <v>2.4864748605243872</v>
      </c>
      <c r="X13">
        <v>1.7705149738065469</v>
      </c>
      <c r="Y13">
        <v>1.8678614578918395</v>
      </c>
      <c r="Z13">
        <v>0.60769230769230775</v>
      </c>
      <c r="AA13">
        <v>0.11302211302211296</v>
      </c>
      <c r="AB13">
        <v>0.49230769230769228</v>
      </c>
      <c r="AC13">
        <v>2.2113022113022074E-2</v>
      </c>
      <c r="AD13">
        <v>0.72307692307692317</v>
      </c>
      <c r="AE13">
        <v>0.2039312039312039</v>
      </c>
      <c r="AF13">
        <v>0.60000000000000009</v>
      </c>
      <c r="AG13">
        <v>0.27344992050874406</v>
      </c>
      <c r="AH13">
        <v>0.67500000000000004</v>
      </c>
      <c r="AI13">
        <v>0.51428571428571423</v>
      </c>
      <c r="AJ13">
        <v>0.31756756756756754</v>
      </c>
      <c r="AK13">
        <v>0.23423423423423417</v>
      </c>
      <c r="AL13">
        <v>0.34215784215784217</v>
      </c>
      <c r="AM13">
        <v>0.43831168831168832</v>
      </c>
      <c r="AN13">
        <v>0.41908091908091905</v>
      </c>
      <c r="AO13">
        <v>0.53333333333333321</v>
      </c>
      <c r="AP13">
        <v>0.11302211302211296</v>
      </c>
      <c r="AQ13">
        <v>0.42499999999999999</v>
      </c>
      <c r="AR13">
        <v>0.48423423423423417</v>
      </c>
      <c r="AS13">
        <v>0.58571428571428563</v>
      </c>
      <c r="AT13">
        <v>0.23423423423423417</v>
      </c>
      <c r="AU13" t="s">
        <v>319</v>
      </c>
      <c r="AV13">
        <f>_xlfn.NORM.S.INV(IF(TemplateData__3[[#This Row],[ Hit (CRH) ]]=1,0.99,TemplateData__3[[#This Row],[ Hit (CRH) ]]))-_xlfn.NORM.S.INV(IF(TemplateData__3[[#This Row],[FA * 2]]=0,0.01,TemplateData__3[[#This Row],[FA * 2]]))</f>
        <v>0.73302928284650271</v>
      </c>
      <c r="AW13">
        <f>_xlfn.NORM.S.INV(IF(TemplateData__3[[#This Row],[ Hit (FAH) ]]=1,0.99,TemplateData__3[[#This Row],[ Hit (FAH) ]]))-_xlfn.NORM.S.INV(IF(TemplateData__3[[#This Row],[FA * 2]]=0,0.01,TemplateData__3[[#This Row],[FA * 2]]))</f>
        <v>0.96291220158022539</v>
      </c>
      <c r="AX13">
        <f>_xlfn.NORM.S.INV(IF(TemplateData__3[[#This Row],[ Hit (HFA)]]=1,0.99,TemplateData__3[[#This Row],[ Hit (HFA)]]))-_xlfn.NORM.S.INV(IF(TemplateData__3[[#This Row],[FA * 2]]=0,0.01,TemplateData__3[[#This Row],[FA * 2]]))</f>
        <v>1.5348986686804005</v>
      </c>
      <c r="AY13">
        <f>_xlfn.NORM.S.INV(IF(TemplateData__3[[#This Row],[ Hit (HCR)]]=1,0.99,TemplateData__3[[#This Row],[ Hit (HCR)]]))-_xlfn.NORM.S.INV(IF(TemplateData__3[[#This Row],[FA * 2]]=0,0.01,TemplateData__3[[#This Row],[FA * 2]]))</f>
        <v>1.7122788648400582</v>
      </c>
      <c r="AZ13">
        <f>TemplateData__3[[#This Row],[ CR (CRM)]]-TemplateData__3[[#This Row],[MISS]]</f>
        <v>0.38831168831168827</v>
      </c>
      <c r="BA13">
        <f>TemplateData__3[[#This Row],[ CR (CRH)]]-TemplateData__3[[#This Row],[MISS]]</f>
        <v>0.46103896103896103</v>
      </c>
      <c r="BB13">
        <f>TemplateData__3[[#This Row],[ CR (HCR)]]-TemplateData__3[[#This Row],[MISS]]</f>
        <v>-2.1365731043150371E-2</v>
      </c>
      <c r="BC13">
        <f>TemplateData__3[[#This Row],[ CR (MCR)]]-TemplateData__3[[#This Row],[MISS]]</f>
        <v>4.1252864782276577E-2</v>
      </c>
    </row>
    <row r="14" spans="1:55" x14ac:dyDescent="0.2">
      <c r="A14" s="17">
        <v>120</v>
      </c>
      <c r="B14">
        <v>2.0497481983510881</v>
      </c>
      <c r="C14">
        <v>1.9169702036125493</v>
      </c>
      <c r="D14">
        <v>2.0329666419196473</v>
      </c>
      <c r="E14">
        <v>0.37096237096237095</v>
      </c>
      <c r="F14">
        <v>0.33063427800269907</v>
      </c>
      <c r="G14">
        <v>0.41025641025641024</v>
      </c>
      <c r="H14">
        <v>0.41217948717948727</v>
      </c>
      <c r="I14">
        <v>0.33056133056133052</v>
      </c>
      <c r="J14">
        <v>0.34432234432234432</v>
      </c>
      <c r="K14">
        <v>0.32579185520361986</v>
      </c>
      <c r="L14">
        <v>0.48717948717948723</v>
      </c>
      <c r="M14">
        <v>0.33461538461538454</v>
      </c>
      <c r="N14">
        <v>2.2417006409062332</v>
      </c>
      <c r="O14">
        <v>0.36089743589743595</v>
      </c>
      <c r="P14">
        <v>1.8294525873197647</v>
      </c>
      <c r="Q14">
        <v>0.38184338184338185</v>
      </c>
      <c r="R14">
        <v>0.38827838827838823</v>
      </c>
      <c r="S14">
        <v>0.33063427800269907</v>
      </c>
      <c r="T14">
        <v>0.4358974358974359</v>
      </c>
      <c r="U14">
        <v>0.33063427800269907</v>
      </c>
      <c r="V14">
        <v>2.1483133217291548</v>
      </c>
      <c r="W14">
        <v>1.6957648938040881</v>
      </c>
      <c r="X14">
        <v>2.2121625797194122</v>
      </c>
      <c r="Y14">
        <v>1.7849527889117529</v>
      </c>
      <c r="Z14">
        <v>0.38717948717948725</v>
      </c>
      <c r="AA14">
        <v>0.33461538461538454</v>
      </c>
      <c r="AB14">
        <v>0.26495726495726502</v>
      </c>
      <c r="AC14">
        <v>0.38461538461538458</v>
      </c>
      <c r="AD14">
        <v>0.48717948717948723</v>
      </c>
      <c r="AE14">
        <v>0.2846153846153846</v>
      </c>
      <c r="AF14">
        <v>0.43717948717948718</v>
      </c>
      <c r="AG14">
        <v>0.32579185520361986</v>
      </c>
      <c r="AH14">
        <v>0.40384615384615385</v>
      </c>
      <c r="AI14">
        <v>0.48717948717948723</v>
      </c>
      <c r="AJ14">
        <v>0.24175824175824168</v>
      </c>
      <c r="AK14">
        <v>0.38461538461538458</v>
      </c>
      <c r="AL14">
        <v>0.35589743589743594</v>
      </c>
      <c r="AM14">
        <v>0.36182336182336183</v>
      </c>
      <c r="AN14">
        <v>0.39589743589743587</v>
      </c>
      <c r="AO14">
        <v>0.35384615384615392</v>
      </c>
      <c r="AP14">
        <v>0.38461538461538458</v>
      </c>
      <c r="AQ14">
        <v>0.42051282051282057</v>
      </c>
      <c r="AR14">
        <v>0.30128205128205121</v>
      </c>
      <c r="AS14">
        <v>0.48717948717948723</v>
      </c>
      <c r="AT14">
        <v>0.30128205128205121</v>
      </c>
      <c r="AU14" t="s">
        <v>319</v>
      </c>
      <c r="AV14">
        <f>_xlfn.NORM.S.INV(IF(TemplateData__3[[#This Row],[ Hit (CRH) ]]=1,0.99,TemplateData__3[[#This Row],[ Hit (CRH) ]]))-_xlfn.NORM.S.INV(IF(TemplateData__3[[#This Row],[FA * 2]]=0,0.01,TemplateData__3[[#This Row],[FA * 2]]))</f>
        <v>2.8100864270869441</v>
      </c>
      <c r="AW14">
        <f>_xlfn.NORM.S.INV(IF(TemplateData__3[[#This Row],[ Hit (FAH) ]]=0,0.01,TemplateData__3[[#This Row],[ Hit (FAH) ]]))-_xlfn.NORM.S.INV(IF(TemplateData__3[[#This Row],[FA * 2]]=0,0.01,TemplateData__3[[#This Row],[FA * 2]]))</f>
        <v>0</v>
      </c>
      <c r="AX14" s="2"/>
      <c r="AY14">
        <f>_xlfn.NORM.S.INV(IF(TemplateData__3[[#This Row],[ Hit (HCR)]]=1,0.99,TemplateData__3[[#This Row],[ Hit (HCR)]]))-_xlfn.NORM.S.INV(IF(TemplateData__3[[#This Row],[FA * 2]]=0,0.01,TemplateData__3[[#This Row],[FA * 2]]))</f>
        <v>0.99117013792190467</v>
      </c>
      <c r="AZ14">
        <f>TemplateData__3[[#This Row],[ CR (CRM)]]-TemplateData__3[[#This Row],[MISS]]</f>
        <v>0.20253164556962022</v>
      </c>
      <c r="BA14">
        <f>TemplateData__3[[#This Row],[ CR (CRH)]]-TemplateData__3[[#This Row],[MISS]]</f>
        <v>0.11919831223628685</v>
      </c>
      <c r="BB14">
        <f>TemplateData__3[[#This Row],[ CR (HCR)]]-TemplateData__3[[#This Row],[MISS]]</f>
        <v>-0.79746835443037978</v>
      </c>
      <c r="BC14">
        <f>TemplateData__3[[#This Row],[ CR (MCR)]]-TemplateData__3[[#This Row],[MISS]]</f>
        <v>-0.79746835443037978</v>
      </c>
    </row>
    <row r="15" spans="1:55" x14ac:dyDescent="0.2">
      <c r="A15" s="17">
        <v>121</v>
      </c>
      <c r="B15">
        <v>2.0000736809647681</v>
      </c>
      <c r="C15">
        <v>1.7897792604276848</v>
      </c>
      <c r="D15">
        <v>2.0270409635751738</v>
      </c>
      <c r="E15">
        <v>0.26559356136820922</v>
      </c>
      <c r="F15">
        <v>0.1776814734561214</v>
      </c>
      <c r="G15">
        <v>0.35581912527798365</v>
      </c>
      <c r="H15">
        <v>0.30743243243243246</v>
      </c>
      <c r="I15">
        <v>0.22019077901430839</v>
      </c>
      <c r="J15">
        <v>0.18243243243243246</v>
      </c>
      <c r="K15">
        <v>0.17182662538699689</v>
      </c>
      <c r="L15">
        <v>0.43243243243243246</v>
      </c>
      <c r="M15">
        <v>0.2712418300653594</v>
      </c>
      <c r="N15">
        <v>2.1977259998574312</v>
      </c>
      <c r="O15">
        <v>0.28345070422535212</v>
      </c>
      <c r="P15">
        <v>1.773753904248428</v>
      </c>
      <c r="Q15">
        <v>0.24628854206318995</v>
      </c>
      <c r="R15">
        <v>0.36299615877080671</v>
      </c>
      <c r="S15">
        <v>0.18622848200312991</v>
      </c>
      <c r="T15">
        <v>0.34595070422535212</v>
      </c>
      <c r="U15">
        <v>0.17035546613011399</v>
      </c>
      <c r="V15">
        <v>2.043615718447183</v>
      </c>
      <c r="W15">
        <v>1.6112082890230091</v>
      </c>
      <c r="X15">
        <v>2.2121625797194122</v>
      </c>
      <c r="Y15">
        <v>1.6518581238447587</v>
      </c>
      <c r="Z15">
        <v>0.37687687687687688</v>
      </c>
      <c r="AA15">
        <v>0.20053475935828879</v>
      </c>
      <c r="AB15">
        <v>0.26576576576576583</v>
      </c>
      <c r="AC15">
        <v>0.13235294117647056</v>
      </c>
      <c r="AD15">
        <v>0.43243243243243246</v>
      </c>
      <c r="AE15">
        <v>0.28235294117647058</v>
      </c>
      <c r="AF15">
        <v>0.25061425061425069</v>
      </c>
      <c r="AG15">
        <v>0.24901960784313726</v>
      </c>
      <c r="AH15">
        <v>0.14671814671814676</v>
      </c>
      <c r="AI15">
        <v>0.43243243243243246</v>
      </c>
      <c r="AJ15">
        <v>0.23949579831932766</v>
      </c>
      <c r="AK15">
        <v>0.25735294117647056</v>
      </c>
      <c r="AL15">
        <v>0.13921993499458285</v>
      </c>
      <c r="AM15">
        <v>0.25460455037919827</v>
      </c>
      <c r="AN15">
        <v>0.40845070422535212</v>
      </c>
      <c r="AO15">
        <v>0.16576576576576574</v>
      </c>
      <c r="AP15">
        <v>0.10962566844919786</v>
      </c>
      <c r="AQ15">
        <v>0.2324324324324325</v>
      </c>
      <c r="AR15">
        <v>0.29144385026737962</v>
      </c>
      <c r="AS15">
        <v>0.43243243243243246</v>
      </c>
      <c r="AT15">
        <v>0.38235294117647056</v>
      </c>
      <c r="AU15" t="s">
        <v>319</v>
      </c>
      <c r="AV15">
        <f>_xlfn.NORM.S.INV(IF(TemplateData__3[[#This Row],[ Hit (CRH) ]]=1,0.99,TemplateData__3[[#This Row],[ Hit (CRH) ]]))-_xlfn.NORM.S.INV(IF(TemplateData__3[[#This Row],[FA * 2]]=0,0.01,TemplateData__3[[#This Row],[FA * 2]]))</f>
        <v>2.2150347919715476</v>
      </c>
      <c r="AW15">
        <f>_xlfn.NORM.S.INV(IF(TemplateData__3[[#This Row],[ Hit (FAH) ]]=1,0.99,TemplateData__3[[#This Row],[ Hit (FAH) ]]))-_xlfn.NORM.S.INV(IF(TemplateData__3[[#This Row],[FA * 2]]=0,0.01,TemplateData__3[[#This Row],[FA * 2]]))</f>
        <v>1.4801459597564075</v>
      </c>
      <c r="AX15">
        <f>_xlfn.NORM.S.INV(IF(TemplateData__3[[#This Row],[ Hit (HFA)]]=1,0.99,TemplateData__3[[#This Row],[ Hit (HFA)]]))-_xlfn.NORM.S.INV(IF(TemplateData__3[[#This Row],[FA * 2]]=0,0.01,TemplateData__3[[#This Row],[FA * 2]]))</f>
        <v>1.189128959342812</v>
      </c>
      <c r="AY15">
        <f>_xlfn.NORM.S.INV(IF(TemplateData__3[[#This Row],[ Hit (HCR)]]=1,0.99,TemplateData__3[[#This Row],[ Hit (HCR)]]))-_xlfn.NORM.S.INV(IF(TemplateData__3[[#This Row],[FA * 2]]=0,0.01,TemplateData__3[[#This Row],[FA * 2]]))</f>
        <v>1.2643658407987388</v>
      </c>
      <c r="AZ15">
        <f>TemplateData__3[[#This Row],[ CR (CRM)]]-TemplateData__3[[#This Row],[MISS]]</f>
        <v>0.19443037974683541</v>
      </c>
      <c r="BA15">
        <f>TemplateData__3[[#This Row],[ CR (CRH)]]-TemplateData__3[[#This Row],[MISS]]</f>
        <v>-3.0185004868549137E-2</v>
      </c>
      <c r="BB15">
        <f>TemplateData__3[[#This Row],[ CR (HCR)]]-TemplateData__3[[#This Row],[MISS]]</f>
        <v>-0.51223628691983125</v>
      </c>
      <c r="BC15">
        <f>TemplateData__3[[#This Row],[ CR (MCR)]]-TemplateData__3[[#This Row],[MISS]]</f>
        <v>-0.49742147210501642</v>
      </c>
    </row>
    <row r="16" spans="1:55" x14ac:dyDescent="0.2">
      <c r="A16" s="17">
        <v>207</v>
      </c>
      <c r="B16">
        <v>1.9635792506976528</v>
      </c>
      <c r="C16">
        <v>2.4834952526754241</v>
      </c>
      <c r="D16">
        <v>1.6175897059164237</v>
      </c>
      <c r="E16">
        <v>0.35443037974683544</v>
      </c>
      <c r="F16">
        <v>0.31191171697500819</v>
      </c>
      <c r="G16">
        <v>0.39588607594936709</v>
      </c>
      <c r="H16">
        <v>0.43902439024390244</v>
      </c>
      <c r="I16">
        <v>0.26315789473684209</v>
      </c>
      <c r="J16">
        <v>0.32636469221835079</v>
      </c>
      <c r="K16">
        <v>0.2982456140350877</v>
      </c>
      <c r="L16">
        <v>0.55731707317073176</v>
      </c>
      <c r="M16">
        <v>0.23157894736842105</v>
      </c>
      <c r="N16">
        <v>2.0184186171074883</v>
      </c>
      <c r="O16">
        <v>0.40898131404460525</v>
      </c>
      <c r="P16">
        <v>1.9028927001914966</v>
      </c>
      <c r="Q16">
        <v>0.29250769757098871</v>
      </c>
      <c r="R16">
        <v>0.44361334867663982</v>
      </c>
      <c r="S16">
        <v>0.37088607594936707</v>
      </c>
      <c r="T16">
        <v>0.33755274261603374</v>
      </c>
      <c r="U16">
        <v>0.24983344437041977</v>
      </c>
      <c r="V16">
        <v>2.6124212610489104</v>
      </c>
      <c r="W16">
        <v>2.3686588101482862</v>
      </c>
      <c r="X16">
        <v>1.6303072610616454</v>
      </c>
      <c r="Y16">
        <v>1.6001909295089758</v>
      </c>
      <c r="Z16">
        <v>0.40731707317073168</v>
      </c>
      <c r="AA16">
        <v>0.40430622009569378</v>
      </c>
      <c r="AB16">
        <v>0.25277161862527714</v>
      </c>
      <c r="AC16">
        <v>0.52046783625730986</v>
      </c>
      <c r="AD16">
        <v>0.59620596205962051</v>
      </c>
      <c r="AE16">
        <v>0.32388663967611336</v>
      </c>
      <c r="AF16">
        <v>0.46922183507549359</v>
      </c>
      <c r="AG16">
        <v>6.9078947368421073E-2</v>
      </c>
      <c r="AH16">
        <v>0.40731707317073168</v>
      </c>
      <c r="AI16">
        <v>0.52549889135255001</v>
      </c>
      <c r="AJ16">
        <v>7.6023391812865493E-2</v>
      </c>
      <c r="AK16">
        <v>6.0150375939849621E-2</v>
      </c>
      <c r="AL16">
        <v>0.28627069133398253</v>
      </c>
      <c r="AM16">
        <v>0.4486638537271449</v>
      </c>
      <c r="AN16">
        <v>0.32473222979552097</v>
      </c>
      <c r="AO16">
        <v>0.37398373983739835</v>
      </c>
      <c r="AP16">
        <v>0.17703349282296649</v>
      </c>
      <c r="AQ16">
        <v>0.64065040650406502</v>
      </c>
      <c r="AR16">
        <v>0.21491228070175444</v>
      </c>
      <c r="AS16">
        <v>0.63588850174216027</v>
      </c>
      <c r="AT16">
        <v>-3.5087719298245612E-2</v>
      </c>
      <c r="AU16" t="s">
        <v>320</v>
      </c>
      <c r="AV16">
        <f>_xlfn.NORM.S.INV(IF(TemplateData__3[[#This Row],[ Hit (CRH) ]]=1,0.99,TemplateData__3[[#This Row],[ Hit (CRH) ]]))-_xlfn.NORM.S.INV(IF(TemplateData__3[[#This Row],[FA * 2]]=0,0.01,TemplateData__3[[#This Row],[FA * 2]]))</f>
        <v>2.2883595228105587</v>
      </c>
      <c r="AW16">
        <f>_xlfn.NORM.S.INV(IF(TemplateData__3[[#This Row],[ Hit (FAH) ]]=0,0.01,TemplateData__3[[#This Row],[ Hit (FAH) ]]))-_xlfn.NORM.S.INV(IF(TemplateData__3[[#This Row],[FA * 2]]=0,0.01,TemplateData__3[[#This Row],[FA * 2]]))</f>
        <v>0</v>
      </c>
      <c r="AX16">
        <f>_xlfn.NORM.S.INV(IF(TemplateData__3[[#This Row],[ Hit (HFA)]]=1,0.99,TemplateData__3[[#This Row],[ Hit (HFA)]]))-_xlfn.NORM.S.INV(IF(TemplateData__3[[#This Row],[FA * 2]]=0,0.01,TemplateData__3[[#This Row],[FA * 2]]))</f>
        <v>3.0008376242369228</v>
      </c>
      <c r="AY16">
        <f>_xlfn.NORM.S.INV(IF(TemplateData__3[[#This Row],[ Hit (HCR)]]=1,0.99,TemplateData__3[[#This Row],[ Hit (HCR)]]))-_xlfn.NORM.S.INV(IF(TemplateData__3[[#This Row],[FA * 2]]=0,0.01,TemplateData__3[[#This Row],[FA * 2]]))</f>
        <v>2.7348203560149646</v>
      </c>
      <c r="AZ16">
        <f>TemplateData__3[[#This Row],[ CR (CRM)]]-TemplateData__3[[#This Row],[MISS]]</f>
        <v>0.62820512820512819</v>
      </c>
      <c r="BA16">
        <f>TemplateData__3[[#This Row],[ CR (CRH)]]-TemplateData__3[[#This Row],[MISS]]</f>
        <v>0.52294197031039136</v>
      </c>
      <c r="BB16" s="30">
        <f>TemplateData__3[[#This Row],[ CR (HCR)]]-TemplateData__3[[#This Row],[MISS]]</f>
        <v>-0.27179487179487183</v>
      </c>
      <c r="BC16">
        <f>TemplateData__3[[#This Row],[ CR (MCR)]]-TemplateData__3[[#This Row],[MISS]]</f>
        <v>-0.30512820512820515</v>
      </c>
    </row>
    <row r="17" spans="1:55" x14ac:dyDescent="0.2">
      <c r="A17" s="17">
        <v>213</v>
      </c>
      <c r="B17">
        <v>1.9094361407933207</v>
      </c>
      <c r="C17">
        <v>2.2297892587512016</v>
      </c>
      <c r="D17">
        <v>1.3723534324320898</v>
      </c>
      <c r="E17">
        <v>0.34582084582084582</v>
      </c>
      <c r="F17">
        <v>0.37179487179487181</v>
      </c>
      <c r="G17">
        <v>0.32051282051282048</v>
      </c>
      <c r="H17">
        <v>0.4358974358974359</v>
      </c>
      <c r="I17">
        <v>0.25573549257759787</v>
      </c>
      <c r="J17">
        <v>0.46153846153846156</v>
      </c>
      <c r="K17">
        <v>0.28205128205128205</v>
      </c>
      <c r="L17">
        <v>0.40890688259109309</v>
      </c>
      <c r="M17">
        <v>0.232051282051282</v>
      </c>
      <c r="N17">
        <v>2.0565270873481443</v>
      </c>
      <c r="O17">
        <v>0.34853905784138339</v>
      </c>
      <c r="P17">
        <v>1.7280513980314927</v>
      </c>
      <c r="Q17">
        <v>0.34238310708898945</v>
      </c>
      <c r="R17">
        <v>0.32831661092530662</v>
      </c>
      <c r="S17">
        <v>0.37179487179487181</v>
      </c>
      <c r="T17">
        <v>0.30929487179487181</v>
      </c>
      <c r="U17">
        <v>0.37179487179487181</v>
      </c>
      <c r="V17">
        <v>2.3263478740408408</v>
      </c>
      <c r="W17">
        <v>2.1463355042481358</v>
      </c>
      <c r="X17">
        <v>1.6304726329755126</v>
      </c>
      <c r="Y17">
        <v>0.83834038030310198</v>
      </c>
      <c r="Z17">
        <v>0.46153846153846156</v>
      </c>
      <c r="AA17">
        <v>0.24038461538461542</v>
      </c>
      <c r="AB17">
        <v>0.46153846153846156</v>
      </c>
      <c r="AC17">
        <v>0.28205128205128205</v>
      </c>
      <c r="AD17">
        <v>0.46153846153846156</v>
      </c>
      <c r="AE17">
        <v>0.20512820512820518</v>
      </c>
      <c r="AF17">
        <v>0.41153846153846152</v>
      </c>
      <c r="AG17">
        <v>0.28205128205128205</v>
      </c>
      <c r="AH17">
        <v>0.46153846153846156</v>
      </c>
      <c r="AI17">
        <v>0.3504273504273504</v>
      </c>
      <c r="AJ17">
        <v>0.28205128205128205</v>
      </c>
      <c r="AK17">
        <v>0.28205128205128205</v>
      </c>
      <c r="AL17">
        <v>0.37179487179487181</v>
      </c>
      <c r="AM17">
        <v>0.29772079772079774</v>
      </c>
      <c r="AN17">
        <v>0.37179487179487181</v>
      </c>
      <c r="AO17">
        <v>0.46153846153846156</v>
      </c>
      <c r="AP17">
        <v>0.28205128205128205</v>
      </c>
      <c r="AQ17">
        <v>0.39903846153846156</v>
      </c>
      <c r="AR17">
        <v>0.19114219114219111</v>
      </c>
      <c r="AS17">
        <v>0.46153846153846156</v>
      </c>
      <c r="AT17">
        <v>0.28205128205128205</v>
      </c>
      <c r="AU17" t="s">
        <v>320</v>
      </c>
      <c r="AV17">
        <f>_xlfn.NORM.S.INV(IF(TemplateData__3[[#This Row],[ Hit (CRH) ]]=1,0.99,TemplateData__3[[#This Row],[ Hit (CRH) ]]))-_xlfn.NORM.S.INV(IF(TemplateData__3[[#This Row],[FA * 2]]=0,0.01,TemplateData__3[[#This Row],[FA * 2]]))</f>
        <v>1.2642840429093261</v>
      </c>
      <c r="AW17">
        <f>_xlfn.NORM.S.INV(IF(TemplateData__3[[#This Row],[ Hit (FAH) ]]=1,0.99,TemplateData__3[[#This Row],[ Hit (FAH) ]]))-_xlfn.NORM.S.INV(IF(TemplateData__3[[#This Row],[FA * 2]]=0,0.01,TemplateData__3[[#This Row],[FA * 2]]))</f>
        <v>0.61829614745080219</v>
      </c>
      <c r="AX17">
        <f>_xlfn.NORM.S.INV(IF(TemplateData__3[[#This Row],[ Hit (HFA)]]=1,0.99,TemplateData__3[[#This Row],[ Hit (HFA)]]))-_xlfn.NORM.S.INV(IF(TemplateData__3[[#This Row],[FA * 2]]=0,0.01,TemplateData__3[[#This Row],[FA * 2]]))</f>
        <v>1.5088030169594129</v>
      </c>
      <c r="AY17">
        <f>_xlfn.NORM.S.INV(IF(TemplateData__3[[#This Row],[ Hit (HCR)]]=1,0.99,TemplateData__3[[#This Row],[ Hit (HCR)]]))-_xlfn.NORM.S.INV(IF(TemplateData__3[[#This Row],[FA * 2]]=0,0.01,TemplateData__3[[#This Row],[FA * 2]]))</f>
        <v>0.55985515288762677</v>
      </c>
      <c r="AZ17">
        <f>TemplateData__3[[#This Row],[ CR (CRM)]]-TemplateData__3[[#This Row],[MISS]]</f>
        <v>0.31835443037974687</v>
      </c>
      <c r="BA17">
        <f>TemplateData__3[[#This Row],[ CR (CRH)]]-TemplateData__3[[#This Row],[MISS]]</f>
        <v>0.13502109704641352</v>
      </c>
      <c r="BB17" s="30">
        <f>TemplateData__3[[#This Row],[ CR (HCR)]]-TemplateData__3[[#This Row],[MISS]]</f>
        <v>3.0854430379746889E-2</v>
      </c>
      <c r="BC17">
        <f>TemplateData__3[[#This Row],[ CR (MCR)]]-TemplateData__3[[#This Row],[MISS]]</f>
        <v>-0.31425426527242706</v>
      </c>
    </row>
    <row r="18" spans="1:55" x14ac:dyDescent="0.2">
      <c r="A18" s="17">
        <v>215</v>
      </c>
      <c r="B18">
        <v>1.8885660921034735</v>
      </c>
      <c r="C18">
        <v>2.4735125096479287</v>
      </c>
      <c r="D18">
        <v>1.1952543107536666</v>
      </c>
      <c r="E18">
        <v>0.39868421052631586</v>
      </c>
      <c r="F18">
        <v>0.34868421052631582</v>
      </c>
      <c r="G18">
        <v>0.4486842105263158</v>
      </c>
      <c r="H18">
        <v>0.60243902439024399</v>
      </c>
      <c r="I18">
        <v>0.17094017094017089</v>
      </c>
      <c r="J18">
        <v>0.55714285714285716</v>
      </c>
      <c r="K18">
        <v>0.11695906432748537</v>
      </c>
      <c r="L18">
        <v>0.64999999999999991</v>
      </c>
      <c r="M18">
        <v>0.22222222222222221</v>
      </c>
      <c r="N18">
        <v>1.814867605597452</v>
      </c>
      <c r="O18">
        <v>0.39260312944523479</v>
      </c>
      <c r="P18">
        <v>1.9545779044793141</v>
      </c>
      <c r="Q18">
        <v>0.40391676866585069</v>
      </c>
      <c r="R18">
        <v>0.42368421052631577</v>
      </c>
      <c r="S18">
        <v>0.35603715170278638</v>
      </c>
      <c r="T18">
        <v>0.47368421052631582</v>
      </c>
      <c r="U18">
        <v>0.34324942791762014</v>
      </c>
      <c r="V18">
        <v>3.0166825208180299</v>
      </c>
      <c r="W18">
        <v>2.2424932290610813</v>
      </c>
      <c r="X18">
        <v>1.0515061160026686</v>
      </c>
      <c r="Y18">
        <v>1.3940151626071908</v>
      </c>
      <c r="Z18">
        <v>0.56666666666666665</v>
      </c>
      <c r="AA18">
        <v>0.1767676767676768</v>
      </c>
      <c r="AB18">
        <v>0.57499999999999996</v>
      </c>
      <c r="AC18">
        <v>0.11111111111111105</v>
      </c>
      <c r="AD18">
        <v>0.55714285714285716</v>
      </c>
      <c r="AE18">
        <v>0.22222222222222221</v>
      </c>
      <c r="AF18">
        <v>0.62307692307692308</v>
      </c>
      <c r="AG18">
        <v>0.16339869281045749</v>
      </c>
      <c r="AH18">
        <v>0.54615384615384621</v>
      </c>
      <c r="AI18">
        <v>0.7</v>
      </c>
      <c r="AJ18">
        <v>0.12222222222222223</v>
      </c>
      <c r="AK18">
        <v>0.22222222222222221</v>
      </c>
      <c r="AL18">
        <v>0.28137651821862353</v>
      </c>
      <c r="AM18">
        <v>0.43796992481203012</v>
      </c>
      <c r="AN18">
        <v>0.47368421052631582</v>
      </c>
      <c r="AO18">
        <v>0.5</v>
      </c>
      <c r="AP18">
        <v>4.0404040404040442E-2</v>
      </c>
      <c r="AQ18">
        <v>0.7</v>
      </c>
      <c r="AR18">
        <v>0.13888888888888884</v>
      </c>
      <c r="AS18">
        <v>0.7</v>
      </c>
      <c r="AT18">
        <v>0.22222222222222221</v>
      </c>
      <c r="AU18" t="s">
        <v>320</v>
      </c>
      <c r="AV18">
        <f>_xlfn.NORM.S.INV(IF(TemplateData__3[[#This Row],[ Hit (CRH) ]]=1,0.99,TemplateData__3[[#This Row],[ Hit (CRH) ]]))-_xlfn.NORM.S.INV(IF(TemplateData__3[[#This Row],[FA * 2]]=0,0.01,TemplateData__3[[#This Row],[FA * 2]]))</f>
        <v>0.48316244032172068</v>
      </c>
      <c r="AW18">
        <f>_xlfn.NORM.S.INV(IF(TemplateData__3[[#This Row],[ Hit (FAH) ]]=1,0.99,TemplateData__3[[#This Row],[ Hit (FAH) ]]))-_xlfn.NORM.S.INV(IF(TemplateData__3[[#This Row],[FA * 2]]=0,0.01,TemplateData__3[[#This Row],[FA * 2]]))</f>
        <v>0</v>
      </c>
      <c r="AX18">
        <f>_xlfn.NORM.S.INV(IF(TemplateData__3[[#This Row],[ Hit (HFA)]]=1,0.99,TemplateData__3[[#This Row],[ Hit (HFA)]]))-_xlfn.NORM.S.INV(IF(TemplateData__3[[#This Row],[FA * 2]]=0,0.01,TemplateData__3[[#This Row],[FA * 2]]))</f>
        <v>1.5161109837689963</v>
      </c>
      <c r="AY18">
        <f>_xlfn.NORM.S.INV(IF(TemplateData__3[[#This Row],[ Hit (HCR)]]=1,0.99,TemplateData__3[[#This Row],[ Hit (HCR)]]))-_xlfn.NORM.S.INV(IF(TemplateData__3[[#This Row],[FA * 2]]=0,0.01,TemplateData__3[[#This Row],[FA * 2]]))</f>
        <v>1.297261547310794</v>
      </c>
      <c r="AZ18">
        <f>TemplateData__3[[#This Row],[ CR (CRM)]]-TemplateData__3[[#This Row],[MISS]]</f>
        <v>0.50568181818181823</v>
      </c>
      <c r="BA18">
        <f>TemplateData__3[[#This Row],[ CR (CRH)]]-TemplateData__3[[#This Row],[MISS]]</f>
        <v>0.35416666666666663</v>
      </c>
      <c r="BB18" s="30">
        <f>TemplateData__3[[#This Row],[ CR (HCR)]]-TemplateData__3[[#This Row],[MISS]]</f>
        <v>-0.11895161290322581</v>
      </c>
      <c r="BC18">
        <f>TemplateData__3[[#This Row],[ CR (MCR)]]-TemplateData__3[[#This Row],[MISS]]</f>
        <v>-0.16964285714285715</v>
      </c>
    </row>
    <row r="19" spans="1:55" x14ac:dyDescent="0.2">
      <c r="A19" s="17">
        <v>110</v>
      </c>
      <c r="B19">
        <v>1.8725856838709611</v>
      </c>
      <c r="C19">
        <v>1.9834925686505138</v>
      </c>
      <c r="D19">
        <v>1.7495893095330428</v>
      </c>
      <c r="E19">
        <v>0.26089743589743586</v>
      </c>
      <c r="F19">
        <v>0.22243589743589742</v>
      </c>
      <c r="G19">
        <v>0.29935897435897429</v>
      </c>
      <c r="H19">
        <v>0.31585365853658531</v>
      </c>
      <c r="I19">
        <v>0.20310391363022939</v>
      </c>
      <c r="J19">
        <v>0.26585365853658538</v>
      </c>
      <c r="K19">
        <v>0.17678812415654521</v>
      </c>
      <c r="L19">
        <v>0.36585365853658536</v>
      </c>
      <c r="M19">
        <v>0.22941970310391357</v>
      </c>
      <c r="N19">
        <v>1.967889080789647</v>
      </c>
      <c r="O19">
        <v>0.26377551020408163</v>
      </c>
      <c r="P19">
        <v>1.703422150830753</v>
      </c>
      <c r="Q19">
        <v>0.25603448275862062</v>
      </c>
      <c r="R19">
        <v>0.32499999999999996</v>
      </c>
      <c r="S19">
        <v>0.21785714285714286</v>
      </c>
      <c r="T19">
        <v>0.26944444444444438</v>
      </c>
      <c r="U19">
        <v>0.23409090909090902</v>
      </c>
      <c r="V19">
        <v>1.9954753023144214</v>
      </c>
      <c r="W19">
        <v>1.960241517240271</v>
      </c>
      <c r="X19">
        <v>1.9351516158513691</v>
      </c>
      <c r="Y19">
        <v>1.4392013150219647</v>
      </c>
      <c r="Z19">
        <v>0.32739212007504692</v>
      </c>
      <c r="AA19">
        <v>0.19509476031215156</v>
      </c>
      <c r="AB19">
        <v>0.29442508710801396</v>
      </c>
      <c r="AC19">
        <v>0.13919413919413914</v>
      </c>
      <c r="AD19">
        <v>0.36585365853658536</v>
      </c>
      <c r="AE19">
        <v>0.28205128205128205</v>
      </c>
      <c r="AF19">
        <v>0.29442508710801396</v>
      </c>
      <c r="AG19">
        <v>0.2153846153846154</v>
      </c>
      <c r="AH19">
        <v>0.19918699186991873</v>
      </c>
      <c r="AI19">
        <v>0.36585365853658536</v>
      </c>
      <c r="AJ19">
        <v>0.28205128205128205</v>
      </c>
      <c r="AK19">
        <v>0.18205128205128207</v>
      </c>
      <c r="AL19">
        <v>0.20499999999999996</v>
      </c>
      <c r="AM19">
        <v>0.28796296296296287</v>
      </c>
      <c r="AN19">
        <v>0.28653846153846152</v>
      </c>
      <c r="AO19">
        <v>0.22299651567944245</v>
      </c>
      <c r="AP19">
        <v>0.19114219114219111</v>
      </c>
      <c r="AQ19">
        <v>0.29918699186991871</v>
      </c>
      <c r="AR19">
        <v>0.28205128205128205</v>
      </c>
      <c r="AS19">
        <v>0.36585365853658536</v>
      </c>
      <c r="AT19">
        <v>0.19871794871794868</v>
      </c>
      <c r="AU19" t="s">
        <v>319</v>
      </c>
      <c r="AV19">
        <f>_xlfn.NORM.S.INV(IF(TemplateData__3[[#This Row],[ Hit (CRH) ]]=1,0.99,TemplateData__3[[#This Row],[ Hit (CRH) ]]))-_xlfn.NORM.S.INV(IF(TemplateData__3[[#This Row],[FA * 2]]=0,0.01,TemplateData__3[[#This Row],[FA * 2]]))</f>
        <v>1.214126327656015</v>
      </c>
      <c r="AW19">
        <f>_xlfn.NORM.S.INV(IF(TemplateData__3[[#This Row],[ Hit (FAH) ]]=0,0.01,TemplateData__3[[#This Row],[ Hit (FAH) ]]))-_xlfn.NORM.S.INV(IF(TemplateData__3[[#This Row],[FA * 2]]=0,0.01,TemplateData__3[[#This Row],[FA * 2]]))</f>
        <v>-0.68149424708936812</v>
      </c>
      <c r="AX19">
        <f>_xlfn.NORM.S.INV(IF(TemplateData__3[[#This Row],[ Hit (HFA)]]=1,0.99,TemplateData__3[[#This Row],[ Hit (HFA)]]))-_xlfn.NORM.S.INV(IF(TemplateData__3[[#This Row],[FA * 2]]=0,0.01,TemplateData__3[[#This Row],[FA * 2]]))</f>
        <v>2.3193433771475545</v>
      </c>
      <c r="AY19">
        <f>_xlfn.NORM.S.INV(IF(TemplateData__3[[#This Row],[ Hit (HCR)]]=1,0.99,TemplateData__3[[#This Row],[ Hit (HCR)]]))-_xlfn.NORM.S.INV(IF(TemplateData__3[[#This Row],[FA * 2]]=0,0.01,TemplateData__3[[#This Row],[FA * 2]]))</f>
        <v>2.2494389735347098</v>
      </c>
      <c r="AZ19">
        <f>TemplateData__3[[#This Row],[ CR (CRM)]]-TemplateData__3[[#This Row],[MISS]]</f>
        <v>0.71250000000000002</v>
      </c>
      <c r="BA19">
        <f>TemplateData__3[[#This Row],[ CR (CRH)]]-TemplateData__3[[#This Row],[MISS]]</f>
        <v>0.65986842105263155</v>
      </c>
      <c r="BB19">
        <f>TemplateData__3[[#This Row],[ CR (HCR)]]-TemplateData__3[[#This Row],[MISS]]</f>
        <v>-0.12960526315789472</v>
      </c>
      <c r="BC19">
        <f>TemplateData__3[[#This Row],[ CR (MCR)]]-TemplateData__3[[#This Row],[MISS]]</f>
        <v>-0.14464285714285713</v>
      </c>
    </row>
    <row r="20" spans="1:55" x14ac:dyDescent="0.2">
      <c r="A20" s="17">
        <v>125</v>
      </c>
      <c r="B20">
        <v>1.8473821915461055</v>
      </c>
      <c r="C20">
        <v>2.1997765696541265</v>
      </c>
      <c r="D20">
        <v>1.5810766796714657</v>
      </c>
      <c r="E20">
        <v>0.23376623376623373</v>
      </c>
      <c r="F20">
        <v>9.8568098568098561E-2</v>
      </c>
      <c r="G20">
        <v>0.37252221462747781</v>
      </c>
      <c r="H20">
        <v>0.35155195681511475</v>
      </c>
      <c r="I20">
        <v>0.11403508771929827</v>
      </c>
      <c r="J20">
        <v>0.21052631578947367</v>
      </c>
      <c r="K20">
        <v>-1.7543859649122806E-2</v>
      </c>
      <c r="L20">
        <v>0.5</v>
      </c>
      <c r="M20">
        <v>0.24561403508771934</v>
      </c>
      <c r="N20">
        <v>1.989951746114949</v>
      </c>
      <c r="O20">
        <v>0.25241425241425242</v>
      </c>
      <c r="P20">
        <v>1.7175133830465672</v>
      </c>
      <c r="Q20">
        <v>0.2146274777853725</v>
      </c>
      <c r="R20">
        <v>0.45301757066462944</v>
      </c>
      <c r="S20">
        <v>9.7402597402597435E-2</v>
      </c>
      <c r="T20">
        <v>0.30735930735930739</v>
      </c>
      <c r="U20">
        <v>0.10007639419404124</v>
      </c>
      <c r="V20">
        <v>2.5209964761983139</v>
      </c>
      <c r="W20">
        <v>1.8678614578918395</v>
      </c>
      <c r="X20">
        <v>1.5277413242045623</v>
      </c>
      <c r="Y20">
        <v>1.6231385013682755</v>
      </c>
      <c r="Z20">
        <v>0.39234449760765544</v>
      </c>
      <c r="AA20">
        <v>7.8431372549019607E-2</v>
      </c>
      <c r="AB20">
        <v>0.29385964912280704</v>
      </c>
      <c r="AC20">
        <v>-0.1333333333333333</v>
      </c>
      <c r="AD20">
        <v>0.51052631578947372</v>
      </c>
      <c r="AE20">
        <v>0.38095238095238099</v>
      </c>
      <c r="AF20">
        <v>0.29876160990712075</v>
      </c>
      <c r="AG20">
        <v>0.14285714285714285</v>
      </c>
      <c r="AH20">
        <v>8.5526315789473673E-2</v>
      </c>
      <c r="AI20">
        <v>0.48830409356725146</v>
      </c>
      <c r="AJ20">
        <v>0.1111111111111111</v>
      </c>
      <c r="AK20">
        <v>0.16666666666666669</v>
      </c>
      <c r="AL20">
        <v>0.1683116883116883</v>
      </c>
      <c r="AM20">
        <v>0.16979316979316977</v>
      </c>
      <c r="AN20">
        <v>0.36831168831168837</v>
      </c>
      <c r="AO20">
        <v>0.28195488721804507</v>
      </c>
      <c r="AP20">
        <v>3.0303030303030332E-2</v>
      </c>
      <c r="AQ20">
        <v>0.11052631578947369</v>
      </c>
      <c r="AR20">
        <v>0.25000000000000006</v>
      </c>
      <c r="AS20">
        <v>0.47975708502024295</v>
      </c>
      <c r="AT20">
        <v>0.25000000000000006</v>
      </c>
      <c r="AU20" t="s">
        <v>319</v>
      </c>
      <c r="AV20">
        <f>_xlfn.NORM.S.INV(IF(TemplateData__3[[#This Row],[ Hit (CRH) ]]=1,0.99,TemplateData__3[[#This Row],[ Hit (CRH) ]]))-_xlfn.NORM.S.INV(IF(TemplateData__3[[#This Row],[FA * 2]]=0,0.01,TemplateData__3[[#This Row],[FA * 2]]))</f>
        <v>1.8763122506329248</v>
      </c>
      <c r="AW20">
        <f>_xlfn.NORM.S.INV(IF(TemplateData__3[[#This Row],[ Hit (FAH) ]]=0,0.01,TemplateData__3[[#This Row],[ Hit (FAH) ]]))-_xlfn.NORM.S.INV(IF(TemplateData__3[[#This Row],[FA * 2]]=0,0.01,TemplateData__3[[#This Row],[FA * 2]]))</f>
        <v>-0.36638388950078693</v>
      </c>
      <c r="AX20">
        <f>_xlfn.NORM.S.INV(IF(TemplateData__3[[#This Row],[ Hit (HFA)]]=1,0.99,TemplateData__3[[#This Row],[ Hit (HFA)]]))-_xlfn.NORM.S.INV(IF(TemplateData__3[[#This Row],[FA * 2]]=0,0.01,TemplateData__3[[#This Row],[FA * 2]]))</f>
        <v>2.1399763543327586</v>
      </c>
      <c r="AY20">
        <f>_xlfn.NORM.S.INV(IF(TemplateData__3[[#This Row],[ Hit (HCR)]]=1,0.99,TemplateData__3[[#This Row],[ Hit (HCR)]]))-_xlfn.NORM.S.INV(IF(TemplateData__3[[#This Row],[FA * 2]]=0,0.01,TemplateData__3[[#This Row],[FA * 2]]))</f>
        <v>2.0922768368162252</v>
      </c>
      <c r="AZ20">
        <f>TemplateData__3[[#This Row],[ CR (CRM)]]-TemplateData__3[[#This Row],[MISS]]</f>
        <v>0.57499999999999996</v>
      </c>
      <c r="BA20">
        <f>TemplateData__3[[#This Row],[ CR (CRH)]]-TemplateData__3[[#This Row],[MISS]]</f>
        <v>0.33690476190476187</v>
      </c>
      <c r="BB20">
        <f>TemplateData__3[[#This Row],[ CR (HCR)]]-TemplateData__3[[#This Row],[MISS]]</f>
        <v>-0.26500000000000001</v>
      </c>
      <c r="BC20">
        <f>TemplateData__3[[#This Row],[ CR (MCR)]]-TemplateData__3[[#This Row],[MISS]]</f>
        <v>-0.27500000000000002</v>
      </c>
    </row>
    <row r="21" spans="1:55" x14ac:dyDescent="0.2">
      <c r="A21" s="17">
        <v>104</v>
      </c>
      <c r="B21">
        <v>1.8332980552387532</v>
      </c>
      <c r="C21">
        <v>2.0076164311712841</v>
      </c>
      <c r="D21">
        <v>1.6557153637903204</v>
      </c>
      <c r="E21">
        <v>0.30968468468468469</v>
      </c>
      <c r="F21">
        <v>0.22976190476190483</v>
      </c>
      <c r="G21">
        <v>0.3814102564102565</v>
      </c>
      <c r="H21">
        <v>0.37393162393162394</v>
      </c>
      <c r="I21">
        <v>0.24603174603174593</v>
      </c>
      <c r="J21">
        <v>0.32777777777777783</v>
      </c>
      <c r="K21">
        <v>0.12222222222222212</v>
      </c>
      <c r="L21">
        <v>0.42251461988304095</v>
      </c>
      <c r="M21">
        <v>0.3388888888888888</v>
      </c>
      <c r="N21">
        <v>1.7110460663169493</v>
      </c>
      <c r="O21">
        <v>0.375</v>
      </c>
      <c r="P21">
        <v>1.9759198620831109</v>
      </c>
      <c r="Q21">
        <v>0.2478070175438597</v>
      </c>
      <c r="R21">
        <v>0.45833333333333337</v>
      </c>
      <c r="S21">
        <v>0.27083333333333337</v>
      </c>
      <c r="T21">
        <v>0.30043859649122806</v>
      </c>
      <c r="U21">
        <v>0.19517543859649122</v>
      </c>
      <c r="V21">
        <v>1.7982212119709664</v>
      </c>
      <c r="W21">
        <v>2.2201476579153367</v>
      </c>
      <c r="X21">
        <v>1.6349510627966219</v>
      </c>
      <c r="Y21">
        <v>1.6845844077170287</v>
      </c>
      <c r="Z21">
        <v>0.42251461988304095</v>
      </c>
      <c r="AA21">
        <v>0.33006535947712412</v>
      </c>
      <c r="AB21">
        <v>0.32777777777777783</v>
      </c>
      <c r="AC21">
        <v>0.22222222222222221</v>
      </c>
      <c r="AD21">
        <v>0.52777777777777779</v>
      </c>
      <c r="AE21">
        <v>0.38888888888888884</v>
      </c>
      <c r="AF21">
        <v>0.32777777777777783</v>
      </c>
      <c r="AG21">
        <v>0.16666666666666663</v>
      </c>
      <c r="AH21">
        <v>0.32777777777777783</v>
      </c>
      <c r="AI21">
        <v>0.32777777777777783</v>
      </c>
      <c r="AJ21">
        <v>5.5555555555555469E-2</v>
      </c>
      <c r="AK21">
        <v>0.27777777777777768</v>
      </c>
      <c r="AL21">
        <v>0.20833333333333337</v>
      </c>
      <c r="AM21">
        <v>0.375</v>
      </c>
      <c r="AN21">
        <v>0.34294871794871795</v>
      </c>
      <c r="AO21">
        <v>0.26111111111111107</v>
      </c>
      <c r="AP21">
        <v>0.16666666666666663</v>
      </c>
      <c r="AQ21">
        <v>0.38492063492063489</v>
      </c>
      <c r="AR21">
        <v>0.38888888888888884</v>
      </c>
      <c r="AS21">
        <v>0.38492063492063489</v>
      </c>
      <c r="AT21">
        <v>0.30555555555555547</v>
      </c>
      <c r="AU21" t="s">
        <v>319</v>
      </c>
      <c r="AV21">
        <f>_xlfn.NORM.S.INV(IF(TemplateData__3[[#This Row],[ Hit (CRH) ]]=1,0.99,TemplateData__3[[#This Row],[ Hit (CRH) ]]))-_xlfn.NORM.S.INV(IF(TemplateData__3[[#This Row],[FA * 2]]=0,0.01,TemplateData__3[[#This Row],[FA * 2]]))</f>
        <v>2.3310810574940293</v>
      </c>
      <c r="AW21">
        <f>_xlfn.NORM.S.INV(IF(TemplateData__3[[#This Row],[ Hit (FAH) ]]=1,0.99,TemplateData__3[[#This Row],[ Hit (FAH) ]]))-_xlfn.NORM.S.INV(IF(TemplateData__3[[#This Row],[FA * 2]]=0,0.01,TemplateData__3[[#This Row],[FA * 2]]))</f>
        <v>1.9264031529639816</v>
      </c>
      <c r="AX21">
        <f>_xlfn.NORM.S.INV(IF(TemplateData__3[[#This Row],[ Hit (HFA)]]=1,0.99,TemplateData__3[[#This Row],[ Hit (HFA)]]))-_xlfn.NORM.S.INV(IF(TemplateData__3[[#This Row],[FA * 2]]=0,0.01,TemplateData__3[[#This Row],[FA * 2]]))</f>
        <v>1.9264031529639816</v>
      </c>
      <c r="AY21">
        <f>_xlfn.NORM.S.INV(IF(TemplateData__3[[#This Row],[ Hit (HCR)]]=1,0.99,TemplateData__3[[#This Row],[ Hit (HCR)]]))-_xlfn.NORM.S.INV(IF(TemplateData__3[[#This Row],[FA * 2]]=0,0.01,TemplateData__3[[#This Row],[FA * 2]]))</f>
        <v>1.8925233175604899</v>
      </c>
      <c r="AZ21">
        <f>TemplateData__3[[#This Row],[ CR (CRM)]]-TemplateData__3[[#This Row],[MISS]]</f>
        <v>0.39423076923076927</v>
      </c>
      <c r="BA21">
        <f>TemplateData__3[[#This Row],[ CR (CRH)]]-TemplateData__3[[#This Row],[MISS]]</f>
        <v>0.35897435897435903</v>
      </c>
      <c r="BB21">
        <f>TemplateData__3[[#This Row],[ CR (HCR)]]-TemplateData__3[[#This Row],[MISS]]</f>
        <v>-0.42124542124542125</v>
      </c>
      <c r="BC21">
        <f>TemplateData__3[[#This Row],[ CR (MCR)]]-TemplateData__3[[#This Row],[MISS]]</f>
        <v>-0.42773892773892774</v>
      </c>
    </row>
    <row r="22" spans="1:55" x14ac:dyDescent="0.2">
      <c r="A22" s="17">
        <v>124</v>
      </c>
      <c r="B22">
        <v>1.8125603356390534</v>
      </c>
      <c r="C22">
        <v>1.7219301104446945</v>
      </c>
      <c r="D22">
        <v>1.9979523357703362</v>
      </c>
      <c r="E22">
        <v>0.38961038961038968</v>
      </c>
      <c r="F22">
        <v>0.38223938223938231</v>
      </c>
      <c r="G22">
        <v>0.39642857142857141</v>
      </c>
      <c r="H22">
        <v>0.41649341649341642</v>
      </c>
      <c r="I22">
        <v>0.35725677830940983</v>
      </c>
      <c r="J22">
        <v>0.46372688477951629</v>
      </c>
      <c r="K22">
        <v>0.29292929292929293</v>
      </c>
      <c r="L22">
        <v>0.3716216216216216</v>
      </c>
      <c r="M22">
        <v>0.41515151515151516</v>
      </c>
      <c r="N22">
        <v>1.7648608181225198</v>
      </c>
      <c r="O22">
        <v>0.42142857142857143</v>
      </c>
      <c r="P22">
        <v>1.8697500751751361</v>
      </c>
      <c r="Q22">
        <v>0.35521235521235522</v>
      </c>
      <c r="R22">
        <v>0.48809523809523808</v>
      </c>
      <c r="S22">
        <v>0.32142857142857145</v>
      </c>
      <c r="T22">
        <v>0.25892857142857145</v>
      </c>
      <c r="U22">
        <v>0.42857142857142855</v>
      </c>
      <c r="V22">
        <v>1.6655346820419639</v>
      </c>
      <c r="W22">
        <v>1.7895795227347182</v>
      </c>
      <c r="X22">
        <v>1.9599639845400538</v>
      </c>
      <c r="Y22">
        <v>2.043615718447183</v>
      </c>
      <c r="Z22">
        <v>0.35846372688477945</v>
      </c>
      <c r="AA22">
        <v>0.46753246753246747</v>
      </c>
      <c r="AB22">
        <v>0.2466216216216216</v>
      </c>
      <c r="AC22">
        <v>0.39015151515151514</v>
      </c>
      <c r="AD22">
        <v>0.43980343980343983</v>
      </c>
      <c r="AE22">
        <v>0.51515151515151514</v>
      </c>
      <c r="AF22">
        <v>0.47162162162162158</v>
      </c>
      <c r="AG22">
        <v>0.22103386809269165</v>
      </c>
      <c r="AH22">
        <v>0.6216216216216216</v>
      </c>
      <c r="AI22">
        <v>0.28828828828828823</v>
      </c>
      <c r="AJ22">
        <v>0.21515151515151509</v>
      </c>
      <c r="AK22">
        <v>0.22943722943722944</v>
      </c>
      <c r="AL22">
        <v>0.33142857142857146</v>
      </c>
      <c r="AM22">
        <v>0.4175824175824176</v>
      </c>
      <c r="AN22">
        <v>0.4175824175824176</v>
      </c>
      <c r="AO22">
        <v>0.42162162162162165</v>
      </c>
      <c r="AP22">
        <v>0.21515151515151509</v>
      </c>
      <c r="AQ22">
        <v>0.5591216216216216</v>
      </c>
      <c r="AR22">
        <v>0.21515151515151509</v>
      </c>
      <c r="AS22">
        <v>0.4787644787644787</v>
      </c>
      <c r="AT22">
        <v>0.34848484848484851</v>
      </c>
      <c r="AU22" t="s">
        <v>319</v>
      </c>
      <c r="AV22">
        <f>_xlfn.NORM.S.INV(IF(TemplateData__3[[#This Row],[ Hit (CRH) ]]=1,0.99,TemplateData__3[[#This Row],[ Hit (CRH) ]]))-_xlfn.NORM.S.INV(IF(TemplateData__3[[#This Row],[FA * 2]]=0,0.01,TemplateData__3[[#This Row],[FA * 2]]))</f>
        <v>2.5984359101263537</v>
      </c>
      <c r="AW22">
        <f>_xlfn.NORM.S.INV(IF(TemplateData__3[[#This Row],[ Hit (FAH) ]]=1,0.99,TemplateData__3[[#This Row],[ Hit (FAH) ]]))-_xlfn.NORM.S.INV(IF(TemplateData__3[[#This Row],[FA * 2]]=0,0.01,TemplateData__3[[#This Row],[FA * 2]]))</f>
        <v>2.1291243667325928</v>
      </c>
      <c r="AX22">
        <f>_xlfn.NORM.S.INV(IF(TemplateData__3[[#This Row],[ Hit (HFA)]]=1,0.99,TemplateData__3[[#This Row],[ Hit (HFA)]]))-_xlfn.NORM.S.INV(IF(TemplateData__3[[#This Row],[FA * 2]]=0,0.01,TemplateData__3[[#This Row],[FA * 2]]))</f>
        <v>2.515060818872751</v>
      </c>
      <c r="AY22">
        <f>_xlfn.NORM.S.INV(IF(TemplateData__3[[#This Row],[ Hit (HCR)]]=1,0.99,TemplateData__3[[#This Row],[ Hit (HCR)]]))-_xlfn.NORM.S.INV(IF(TemplateData__3[[#This Row],[FA * 2]]=0,0.01,TemplateData__3[[#This Row],[FA * 2]]))</f>
        <v>1.6210398894082367</v>
      </c>
      <c r="AZ22">
        <f>TemplateData__3[[#This Row],[ CR (CRM)]]-TemplateData__3[[#This Row],[MISS]]</f>
        <v>0.26030255607720398</v>
      </c>
      <c r="BA22">
        <f>TemplateData__3[[#This Row],[ CR (CRH)]]-TemplateData__3[[#This Row],[MISS]]</f>
        <v>0.13572343149807942</v>
      </c>
      <c r="BB22">
        <f>TemplateData__3[[#This Row],[ CR (HCR)]]-TemplateData__3[[#This Row],[MISS]]</f>
        <v>-0.31377151799687009</v>
      </c>
      <c r="BC22">
        <f>TemplateData__3[[#This Row],[ CR (MCR)]]-TemplateData__3[[#This Row],[MISS]]</f>
        <v>-0.50821596244131451</v>
      </c>
    </row>
    <row r="23" spans="1:55" x14ac:dyDescent="0.2">
      <c r="A23" s="17">
        <v>223</v>
      </c>
      <c r="B23">
        <v>1.8100739355051274</v>
      </c>
      <c r="C23">
        <v>2.1333358786748255</v>
      </c>
      <c r="D23">
        <v>1.5084370100804798</v>
      </c>
      <c r="E23">
        <v>0.32056962025316454</v>
      </c>
      <c r="F23">
        <v>0.35000000000000003</v>
      </c>
      <c r="G23">
        <v>0.29038461538461541</v>
      </c>
      <c r="H23">
        <v>0.24390243902439024</v>
      </c>
      <c r="I23">
        <v>0.40553306342780027</v>
      </c>
      <c r="J23">
        <v>0.18466898954703831</v>
      </c>
      <c r="K23">
        <v>0.53711201079622128</v>
      </c>
      <c r="L23">
        <v>0.30609756097560981</v>
      </c>
      <c r="M23">
        <v>0.27395411605937925</v>
      </c>
      <c r="N23">
        <v>2.1651561494486429</v>
      </c>
      <c r="O23">
        <v>0.27023809523809522</v>
      </c>
      <c r="P23">
        <v>1.4581073444299528</v>
      </c>
      <c r="Q23">
        <v>0.37770270270270273</v>
      </c>
      <c r="R23">
        <v>0.14558823529411763</v>
      </c>
      <c r="S23">
        <v>0.35500000000000004</v>
      </c>
      <c r="T23">
        <v>0.40227272727272728</v>
      </c>
      <c r="U23">
        <v>0.34166666666666662</v>
      </c>
      <c r="V23">
        <v>2.3479893394758418</v>
      </c>
      <c r="W23">
        <v>1.9190371242694075</v>
      </c>
      <c r="X23">
        <v>1.9939945979340896</v>
      </c>
      <c r="Y23">
        <v>0.9993354184820924</v>
      </c>
      <c r="Z23">
        <v>0.16518847006651888</v>
      </c>
      <c r="AA23">
        <v>0.3897435897435898</v>
      </c>
      <c r="AB23">
        <v>0.1407129455909944</v>
      </c>
      <c r="AC23">
        <v>0.58974358974358976</v>
      </c>
      <c r="AD23">
        <v>0.20054200542005418</v>
      </c>
      <c r="AE23">
        <v>8.9743589743589758E-2</v>
      </c>
      <c r="AF23">
        <v>0.33504492939666242</v>
      </c>
      <c r="AG23">
        <v>0.42307692307692313</v>
      </c>
      <c r="AH23">
        <v>0.25609756097560976</v>
      </c>
      <c r="AI23">
        <v>0.39246119733924612</v>
      </c>
      <c r="AJ23">
        <v>0.44688644688644685</v>
      </c>
      <c r="AK23">
        <v>0.40792540792540799</v>
      </c>
      <c r="AL23">
        <v>0.29038461538461541</v>
      </c>
      <c r="AM23">
        <v>0.35357142857142859</v>
      </c>
      <c r="AN23">
        <v>0.315</v>
      </c>
      <c r="AO23">
        <v>8.9430894308943076E-2</v>
      </c>
      <c r="AP23">
        <v>0.58974358974358976</v>
      </c>
      <c r="AQ23">
        <v>0.56859756097560976</v>
      </c>
      <c r="AR23">
        <v>8.9743589743589758E-2</v>
      </c>
      <c r="AS23">
        <v>0.39895470383275267</v>
      </c>
      <c r="AT23">
        <v>0.22610722610722611</v>
      </c>
      <c r="AU23" t="s">
        <v>320</v>
      </c>
      <c r="AV23">
        <f>_xlfn.NORM.S.INV(IF(TemplateData__3[[#This Row],[ Hit (CRH) ]]=1,0.99,TemplateData__3[[#This Row],[ Hit (CRH) ]]))-_xlfn.NORM.S.INV(IF(TemplateData__3[[#This Row],[FA * 2]]=0,0.01,TemplateData__3[[#This Row],[FA * 2]]))</f>
        <v>1.6770239608543749</v>
      </c>
      <c r="AW23">
        <f>_xlfn.NORM.S.INV(IF(TemplateData__3[[#This Row],[ Hit (FAH) ]]=1,0.99,TemplateData__3[[#This Row],[ Hit (FAH) ]]))-_xlfn.NORM.S.INV(IF(TemplateData__3[[#This Row],[FA * 2]]=0,0.01,TemplateData__3[[#This Row],[FA * 2]]))</f>
        <v>3.1679691076137555</v>
      </c>
      <c r="AX23">
        <f>_xlfn.NORM.S.INV(IF(TemplateData__3[[#This Row],[ Hit (HFA)]]=1,0.99,TemplateData__3[[#This Row],[ Hit (HFA)]]))-_xlfn.NORM.S.INV(IF(TemplateData__3[[#This Row],[FA * 2]]=0,0.01,TemplateData__3[[#This Row],[FA * 2]]))</f>
        <v>2.5796949771766404</v>
      </c>
      <c r="AY23">
        <f>_xlfn.NORM.S.INV(IF(TemplateData__3[[#This Row],[ Hit (HCR)]]=1,0.99,TemplateData__3[[#This Row],[ Hit (HCR)]]))-_xlfn.NORM.S.INV(IF(TemplateData__3[[#This Row],[FA * 2]]=0,0.01,TemplateData__3[[#This Row],[FA * 2]]))</f>
        <v>2.358489667368179</v>
      </c>
      <c r="AZ23">
        <f>TemplateData__3[[#This Row],[ CR (CRM)]]-TemplateData__3[[#This Row],[MISS]]</f>
        <v>0.26160337552742613</v>
      </c>
      <c r="BA23">
        <f>TemplateData__3[[#This Row],[ CR (CRH)]]-TemplateData__3[[#This Row],[MISS]]</f>
        <v>0.55327004219409281</v>
      </c>
      <c r="BB23">
        <f>TemplateData__3[[#This Row],[ CR (HCR)]]-TemplateData__3[[#This Row],[MISS]]</f>
        <v>-0.27462850853054488</v>
      </c>
      <c r="BC23">
        <f>TemplateData__3[[#This Row],[ CR (MCR)]]-TemplateData__3[[#This Row],[MISS]]</f>
        <v>-0.30982519590114527</v>
      </c>
    </row>
    <row r="24" spans="1:55" x14ac:dyDescent="0.2">
      <c r="A24" s="17">
        <v>117</v>
      </c>
      <c r="B24">
        <v>1.7703279766592699</v>
      </c>
      <c r="C24">
        <v>2.2133732032757103</v>
      </c>
      <c r="D24">
        <v>1.3772348249118875</v>
      </c>
      <c r="E24">
        <v>0.47231012658227844</v>
      </c>
      <c r="F24">
        <v>0.41249999999999998</v>
      </c>
      <c r="G24">
        <v>0.53365384615384615</v>
      </c>
      <c r="H24">
        <v>0.6097560975609756</v>
      </c>
      <c r="I24">
        <v>0.32658569500674761</v>
      </c>
      <c r="J24">
        <v>0.54239256678281067</v>
      </c>
      <c r="K24">
        <v>0.27395411605937925</v>
      </c>
      <c r="L24">
        <v>0.68048780487804883</v>
      </c>
      <c r="M24">
        <v>0.37921727395411609</v>
      </c>
      <c r="N24">
        <v>1.774254898604642</v>
      </c>
      <c r="O24">
        <v>0.52840909090909094</v>
      </c>
      <c r="P24">
        <v>1.7652901185907037</v>
      </c>
      <c r="Q24">
        <v>0.4017857142857143</v>
      </c>
      <c r="R24">
        <v>0.60416666666666663</v>
      </c>
      <c r="S24">
        <v>0.4375</v>
      </c>
      <c r="T24">
        <v>0.42083333333333328</v>
      </c>
      <c r="U24">
        <v>0.38749999999999996</v>
      </c>
      <c r="V24">
        <v>2.281152704511372</v>
      </c>
      <c r="W24">
        <v>2.1140212211345393</v>
      </c>
      <c r="X24">
        <v>1.2760107272310826</v>
      </c>
      <c r="Y24">
        <v>1.4863875207478312</v>
      </c>
      <c r="Z24">
        <v>0.66048780487804881</v>
      </c>
      <c r="AA24">
        <v>0.37921727395411609</v>
      </c>
      <c r="AB24">
        <v>0.62664165103189495</v>
      </c>
      <c r="AC24">
        <v>0.16117216117216115</v>
      </c>
      <c r="AD24">
        <v>0.69715447154471544</v>
      </c>
      <c r="AE24">
        <v>0.50641025641025639</v>
      </c>
      <c r="AF24">
        <v>0.53048780487804881</v>
      </c>
      <c r="AG24">
        <v>0.27395411605937925</v>
      </c>
      <c r="AH24">
        <v>0.40548780487804881</v>
      </c>
      <c r="AI24">
        <v>0.65548780487804881</v>
      </c>
      <c r="AJ24">
        <v>0.33974358974358976</v>
      </c>
      <c r="AK24">
        <v>0.16117216117216115</v>
      </c>
      <c r="AL24">
        <v>0.45673076923076927</v>
      </c>
      <c r="AM24">
        <v>0.3660714285714286</v>
      </c>
      <c r="AN24">
        <v>0.60750000000000004</v>
      </c>
      <c r="AO24">
        <v>0.58048780487804885</v>
      </c>
      <c r="AP24">
        <v>0.31701631701631705</v>
      </c>
      <c r="AQ24">
        <v>0.40548780487804881</v>
      </c>
      <c r="AR24">
        <v>0.33974358974358976</v>
      </c>
      <c r="AS24">
        <v>0.70905923344947741</v>
      </c>
      <c r="AT24">
        <v>0.49883449883449882</v>
      </c>
      <c r="AU24" t="s">
        <v>319</v>
      </c>
      <c r="AV24">
        <f>_xlfn.NORM.S.INV(IF(TemplateData__3[[#This Row],[ Hit (CRH) ]]=1,0.99,TemplateData__3[[#This Row],[ Hit (CRH) ]]))-_xlfn.NORM.S.INV(IF(TemplateData__3[[#This Row],[FA * 2]]=0,0.01,TemplateData__3[[#This Row],[FA * 2]]))</f>
        <v>0.56075857101998261</v>
      </c>
      <c r="AW24">
        <f>_xlfn.NORM.S.INV(IF(TemplateData__3[[#This Row],[ Hit (FAH) ]]=1,0.99,TemplateData__3[[#This Row],[ Hit (FAH) ]]))-_xlfn.NORM.S.INV(IF(TemplateData__3[[#This Row],[FA * 2]]=0,0.01,TemplateData__3[[#This Row],[FA * 2]]))</f>
        <v>7.7789756779653052E-2</v>
      </c>
      <c r="AX24">
        <f>_xlfn.NORM.S.INV(IF(TemplateData__3[[#This Row],[ Hit (HFA)]]=1,0.99,TemplateData__3[[#This Row],[ Hit (HFA)]]))-_xlfn.NORM.S.INV(IF(TemplateData__3[[#This Row],[FA * 2]]=0,0.01,TemplateData__3[[#This Row],[FA * 2]]))</f>
        <v>1.3028820852704519</v>
      </c>
      <c r="AY24">
        <f>_xlfn.NORM.S.INV(IF(TemplateData__3[[#This Row],[ Hit (HCR)]]=1,0.99,TemplateData__3[[#This Row],[ Hit (HCR)]]))-_xlfn.NORM.S.INV(IF(TemplateData__3[[#This Row],[FA * 2]]=0,0.01,TemplateData__3[[#This Row],[FA * 2]]))</f>
        <v>1.1863950346209733</v>
      </c>
      <c r="AZ24">
        <f>TemplateData__3[[#This Row],[ CR (CRM)]]-TemplateData__3[[#This Row],[MISS]]</f>
        <v>0.41558441558441561</v>
      </c>
      <c r="BA24">
        <f>TemplateData__3[[#This Row],[ CR (CRH)]]-TemplateData__3[[#This Row],[MISS]]</f>
        <v>0.23376623376623373</v>
      </c>
      <c r="BB24">
        <f>TemplateData__3[[#This Row],[ CR (HCR)]]-TemplateData__3[[#This Row],[MISS]]</f>
        <v>4.3150397989107692E-2</v>
      </c>
      <c r="BC24">
        <f>TemplateData__3[[#This Row],[ CR (MCR)]]-TemplateData__3[[#This Row],[MISS]]</f>
        <v>8.116883116883189E-4</v>
      </c>
    </row>
    <row r="25" spans="1:55" x14ac:dyDescent="0.2">
      <c r="A25" s="17">
        <v>108</v>
      </c>
      <c r="B25">
        <v>1.7679819045614336</v>
      </c>
      <c r="C25">
        <v>2.7801100642107204</v>
      </c>
      <c r="D25">
        <v>1.1824911737033466</v>
      </c>
      <c r="E25">
        <v>0.39493670886075954</v>
      </c>
      <c r="F25">
        <v>0.36993670886075952</v>
      </c>
      <c r="G25">
        <v>0.41993670886075946</v>
      </c>
      <c r="H25">
        <v>0.50426829268292672</v>
      </c>
      <c r="I25">
        <v>0.2820512820512821</v>
      </c>
      <c r="J25">
        <v>0.53214285714285703</v>
      </c>
      <c r="K25">
        <v>0.19703103913630232</v>
      </c>
      <c r="L25">
        <v>0.47500000000000003</v>
      </c>
      <c r="M25">
        <v>0.36282051282051281</v>
      </c>
      <c r="N25">
        <v>2.0130369000136676</v>
      </c>
      <c r="O25">
        <v>0.3449367088607595</v>
      </c>
      <c r="P25">
        <v>1.3477067999660002</v>
      </c>
      <c r="Q25">
        <v>0.4877938517179024</v>
      </c>
      <c r="R25">
        <v>0.42102366538249864</v>
      </c>
      <c r="S25">
        <v>0.28459188127455265</v>
      </c>
      <c r="T25">
        <v>0.41846612062546534</v>
      </c>
      <c r="U25">
        <v>0.59493670886075956</v>
      </c>
      <c r="V25">
        <v>3.0326504368809282</v>
      </c>
      <c r="W25">
        <v>2.4099996079479697</v>
      </c>
      <c r="X25">
        <v>1.4437306124972018</v>
      </c>
      <c r="Y25">
        <v>0.64794715700265293</v>
      </c>
      <c r="Z25">
        <v>0.4826923076923077</v>
      </c>
      <c r="AA25">
        <v>0.20512820512820512</v>
      </c>
      <c r="AB25">
        <v>0.47500000000000003</v>
      </c>
      <c r="AC25">
        <v>8.4249084249084227E-2</v>
      </c>
      <c r="AD25">
        <v>0.49318181818181822</v>
      </c>
      <c r="AE25">
        <v>0.3461538461538462</v>
      </c>
      <c r="AF25">
        <v>0.54166666666666674</v>
      </c>
      <c r="AG25">
        <v>0.43589743589743596</v>
      </c>
      <c r="AH25">
        <v>0.67500000000000004</v>
      </c>
      <c r="AI25">
        <v>0.45277777777777778</v>
      </c>
      <c r="AJ25">
        <v>0.51282051282051277</v>
      </c>
      <c r="AK25">
        <v>0.38782051282051283</v>
      </c>
      <c r="AL25">
        <v>0.36416747809152877</v>
      </c>
      <c r="AM25">
        <v>0.3449367088607595</v>
      </c>
      <c r="AN25">
        <v>0.47955209347614408</v>
      </c>
      <c r="AO25">
        <v>0.54166666666666674</v>
      </c>
      <c r="AP25">
        <v>0.14918414918414918</v>
      </c>
      <c r="AQ25">
        <v>0.42499999999999999</v>
      </c>
      <c r="AR25">
        <v>0.26282051282051283</v>
      </c>
      <c r="AS25">
        <v>0.53214285714285703</v>
      </c>
      <c r="AT25">
        <v>0.42948717948717946</v>
      </c>
      <c r="AU25" t="s">
        <v>319</v>
      </c>
      <c r="AV25">
        <f>_xlfn.NORM.S.INV(IF(TemplateData__3[[#This Row],[ Hit (CRH) ]]=1,0.99,TemplateData__3[[#This Row],[ Hit (CRH) ]]))-_xlfn.NORM.S.INV(IF(TemplateData__3[[#This Row],[FA * 2]]=0,0.01,TemplateData__3[[#This Row],[FA * 2]]))</f>
        <v>1.223844560113627</v>
      </c>
      <c r="AW25">
        <f>_xlfn.NORM.S.INV(IF(TemplateData__3[[#This Row],[ Hit (FAH) ]]=1,0.99,TemplateData__3[[#This Row],[ Hit (FAH) ]]))-_xlfn.NORM.S.INV(IF(TemplateData__3[[#This Row],[FA * 2]]=0,0.01,TemplateData__3[[#This Row],[FA * 2]]))</f>
        <v>1.2670757512664441</v>
      </c>
      <c r="AX25">
        <f>_xlfn.NORM.S.INV(IF(TemplateData__3[[#This Row],[ Hit (HFA)]]=1,0.99,TemplateData__3[[#This Row],[ Hit (HFA)]]))-_xlfn.NORM.S.INV(IF(TemplateData__3[[#This Row],[FA * 2]]=0,0.01,TemplateData__3[[#This Row],[FA * 2]]))</f>
        <v>2.0317854250528313</v>
      </c>
      <c r="AY25">
        <f>_xlfn.NORM.S.INV(IF(TemplateData__3[[#This Row],[ Hit (HCR)]]=1,0.99,TemplateData__3[[#This Row],[ Hit (HCR)]]))-_xlfn.NORM.S.INV(IF(TemplateData__3[[#This Row],[FA * 2]]=0,0.01,TemplateData__3[[#This Row],[FA * 2]]))</f>
        <v>1.0440679203260772</v>
      </c>
      <c r="AZ25">
        <f>TemplateData__3[[#This Row],[ CR (CRM)]]-TemplateData__3[[#This Row],[MISS]]</f>
        <v>0.34920634920634924</v>
      </c>
      <c r="BA25">
        <f>TemplateData__3[[#This Row],[ CR (CRH)]]-TemplateData__3[[#This Row],[MISS]]</f>
        <v>0.36090225563909778</v>
      </c>
      <c r="BB25">
        <f>TemplateData__3[[#This Row],[ CR (HCR)]]-TemplateData__3[[#This Row],[MISS]]</f>
        <v>-9.5238095238095233E-2</v>
      </c>
      <c r="BC25">
        <f>TemplateData__3[[#This Row],[ CR (MCR)]]-TemplateData__3[[#This Row],[MISS]]</f>
        <v>-0.33766233766233766</v>
      </c>
    </row>
    <row r="26" spans="1:55" x14ac:dyDescent="0.2">
      <c r="A26" s="17">
        <v>206</v>
      </c>
      <c r="B26">
        <v>1.7522381415082087</v>
      </c>
      <c r="C26">
        <v>1.9599639845400538</v>
      </c>
      <c r="D26">
        <v>1.5292366852445962</v>
      </c>
      <c r="E26">
        <v>0.1927215189873418</v>
      </c>
      <c r="F26">
        <v>6.77215189873418E-2</v>
      </c>
      <c r="G26">
        <v>0.3177215189873418</v>
      </c>
      <c r="H26">
        <v>0.18292682926829273</v>
      </c>
      <c r="I26">
        <v>0.20512820512820518</v>
      </c>
      <c r="J26">
        <v>2.3809523809523836E-2</v>
      </c>
      <c r="K26">
        <v>0.1228070175438597</v>
      </c>
      <c r="L26">
        <v>0.35</v>
      </c>
      <c r="M26">
        <v>0.28333333333333333</v>
      </c>
      <c r="N26">
        <v>1.7066168814042539</v>
      </c>
      <c r="O26">
        <v>0.14942883606051249</v>
      </c>
      <c r="P26">
        <v>1.7985849418058146</v>
      </c>
      <c r="Q26">
        <v>0.23823433950016226</v>
      </c>
      <c r="R26">
        <v>0.32248342374924654</v>
      </c>
      <c r="S26">
        <v>-3.2278481012658178E-2</v>
      </c>
      <c r="T26">
        <v>0.31245836109260494</v>
      </c>
      <c r="U26">
        <v>0.16772151898734178</v>
      </c>
      <c r="V26">
        <v>1.9599639845400538</v>
      </c>
      <c r="W26">
        <v>1.9599639845400538</v>
      </c>
      <c r="X26">
        <v>1.4871748635477864</v>
      </c>
      <c r="Y26">
        <v>1.5825720407115</v>
      </c>
      <c r="Z26">
        <v>7.8947368421052655E-2</v>
      </c>
      <c r="AA26">
        <v>0.19696969696969702</v>
      </c>
      <c r="AB26">
        <v>-4.545454545454547E-2</v>
      </c>
      <c r="AC26">
        <v>0</v>
      </c>
      <c r="AD26">
        <v>0.25</v>
      </c>
      <c r="AE26">
        <v>0.33333333333333337</v>
      </c>
      <c r="AF26">
        <v>0.27272727272727271</v>
      </c>
      <c r="AG26">
        <v>0.21568627450980393</v>
      </c>
      <c r="AH26">
        <v>9.9999999999999978E-2</v>
      </c>
      <c r="AI26">
        <v>0.41666666666666663</v>
      </c>
      <c r="AJ26">
        <v>0.23333333333333339</v>
      </c>
      <c r="AK26">
        <v>0.19047619047619047</v>
      </c>
      <c r="AL26">
        <v>3.3106134371957197E-2</v>
      </c>
      <c r="AM26">
        <v>0.23915009041591317</v>
      </c>
      <c r="AN26">
        <v>0.30233690360272636</v>
      </c>
      <c r="AO26">
        <v>-3.3333333333333326E-2</v>
      </c>
      <c r="AP26">
        <v>0.1515151515151516</v>
      </c>
      <c r="AQ26">
        <v>0.375</v>
      </c>
      <c r="AR26">
        <v>8.333333333333337E-2</v>
      </c>
      <c r="AS26">
        <v>0.3571428571428571</v>
      </c>
      <c r="AT26">
        <v>0.25</v>
      </c>
      <c r="AU26" t="s">
        <v>320</v>
      </c>
      <c r="AV26">
        <f>_xlfn.NORM.S.INV(IF(TemplateData__3[[#This Row],[ Hit (CRH) ]]=1,0.99,TemplateData__3[[#This Row],[ Hit (CRH) ]]))-_xlfn.NORM.S.INV(IF(TemplateData__3[[#This Row],[FA * 2]]=0,0.01,TemplateData__3[[#This Row],[FA * 2]]))</f>
        <v>0.80892794421840541</v>
      </c>
      <c r="AW26">
        <f>_xlfn.NORM.S.INV(IF(TemplateData__3[[#This Row],[ Hit (FAH) ]]=1,0.99,TemplateData__3[[#This Row],[ Hit (FAH) ]]))-_xlfn.NORM.S.INV(IF(TemplateData__3[[#This Row],[FA * 2]]=0,0.01,TemplateData__3[[#This Row],[FA * 2]]))</f>
        <v>0.41018877836543854</v>
      </c>
      <c r="AX26">
        <f>_xlfn.NORM.S.INV(IF(TemplateData__3[[#This Row],[ Hit (HFA)]]=1,0.99,TemplateData__3[[#This Row],[ Hit (HFA)]]))-_xlfn.NORM.S.INV(IF(TemplateData__3[[#This Row],[FA * 2]]=0,0.01,TemplateData__3[[#This Row],[FA * 2]]))</f>
        <v>1.3653165903689368</v>
      </c>
      <c r="AY26">
        <f>_xlfn.NORM.S.INV(IF(TemplateData__3[[#This Row],[ Hit (HCR)]]=1,0.99,TemplateData__3[[#This Row],[ Hit (HCR)]]))-_xlfn.NORM.S.INV(IF(TemplateData__3[[#This Row],[FA * 2]]=0,0.01,TemplateData__3[[#This Row],[FA * 2]]))</f>
        <v>1.5391746376567166</v>
      </c>
      <c r="AZ26">
        <f>TemplateData__3[[#This Row],[ CR (CRM)]]-TemplateData__3[[#This Row],[MISS]]</f>
        <v>0.2883116883116883</v>
      </c>
      <c r="BA26">
        <f>TemplateData__3[[#This Row],[ CR (CRH)]]-TemplateData__3[[#This Row],[MISS]]</f>
        <v>0.12831168831168832</v>
      </c>
      <c r="BB26">
        <f>TemplateData__3[[#This Row],[ CR (HCR)]]-TemplateData__3[[#This Row],[MISS]]</f>
        <v>0.11688311688311687</v>
      </c>
      <c r="BC26">
        <f>TemplateData__3[[#This Row],[ CR (MCR)]]-TemplateData__3[[#This Row],[MISS]]</f>
        <v>0.18831168831168832</v>
      </c>
    </row>
    <row r="27" spans="1:55" x14ac:dyDescent="0.2">
      <c r="A27" s="17">
        <v>123</v>
      </c>
      <c r="B27">
        <v>1.7507299837933563</v>
      </c>
      <c r="C27">
        <v>1.9415655014625259</v>
      </c>
      <c r="D27">
        <v>1.5618620518037498</v>
      </c>
      <c r="E27">
        <v>0.34215784215784217</v>
      </c>
      <c r="F27">
        <v>0.29357484620642516</v>
      </c>
      <c r="G27">
        <v>0.38831168831168827</v>
      </c>
      <c r="H27">
        <v>0.52500000000000002</v>
      </c>
      <c r="I27">
        <v>0.14793741109530578</v>
      </c>
      <c r="J27">
        <v>0.44999999999999996</v>
      </c>
      <c r="K27">
        <v>0.1216216216216216</v>
      </c>
      <c r="L27">
        <v>0.6</v>
      </c>
      <c r="M27">
        <v>0.17162162162162165</v>
      </c>
      <c r="N27">
        <v>1.710403750197858</v>
      </c>
      <c r="O27">
        <v>0.36222473178994918</v>
      </c>
      <c r="P27">
        <v>1.8121021222292732</v>
      </c>
      <c r="Q27">
        <v>0.31331168831168832</v>
      </c>
      <c r="R27">
        <v>0.34048560135516659</v>
      </c>
      <c r="S27">
        <v>0.38396386222473178</v>
      </c>
      <c r="T27">
        <v>0.45301757066462944</v>
      </c>
      <c r="U27">
        <v>0.15497835497835499</v>
      </c>
      <c r="V27">
        <v>1.8330245731993071</v>
      </c>
      <c r="W27">
        <v>2.0716721316267441</v>
      </c>
      <c r="X27">
        <v>1.6105783135164133</v>
      </c>
      <c r="Y27">
        <v>1.4625479145131444</v>
      </c>
      <c r="Z27">
        <v>0.55952380952380953</v>
      </c>
      <c r="AA27">
        <v>0.18162162162162165</v>
      </c>
      <c r="AB27">
        <v>0.58333333333333337</v>
      </c>
      <c r="AC27">
        <v>0.16707616707616701</v>
      </c>
      <c r="AD27">
        <v>0.52777777777777779</v>
      </c>
      <c r="AE27">
        <v>0.193050193050193</v>
      </c>
      <c r="AF27">
        <v>0.48684210526315785</v>
      </c>
      <c r="AG27">
        <v>8.3160083160083165E-2</v>
      </c>
      <c r="AH27">
        <v>0.25</v>
      </c>
      <c r="AI27">
        <v>0.65909090909090906</v>
      </c>
      <c r="AJ27">
        <v>5.0193050193050148E-2</v>
      </c>
      <c r="AK27">
        <v>0.1216216216216216</v>
      </c>
      <c r="AL27">
        <v>0.24831168831168837</v>
      </c>
      <c r="AM27">
        <v>0.35497835497835495</v>
      </c>
      <c r="AN27">
        <v>0.41908091908091905</v>
      </c>
      <c r="AO27">
        <v>0.3928571428571429</v>
      </c>
      <c r="AP27">
        <v>7.6167076167076131E-2</v>
      </c>
      <c r="AQ27">
        <v>0.28333333333333333</v>
      </c>
      <c r="AR27">
        <v>0.45495495495495497</v>
      </c>
      <c r="AS27">
        <v>0.6071428571428571</v>
      </c>
      <c r="AT27">
        <v>0.20495495495495497</v>
      </c>
      <c r="AU27" t="s">
        <v>319</v>
      </c>
      <c r="AV27">
        <f>_xlfn.NORM.S.INV(IF(TemplateData__3[[#This Row],[ Hit (CRH) ]]=1,0.99,TemplateData__3[[#This Row],[ Hit (CRH) ]]))-_xlfn.NORM.S.INV(IF(TemplateData__3[[#This Row],[FA * 2]]=0,0.01,TemplateData__3[[#This Row],[FA * 2]]))</f>
        <v>2.253648996518943</v>
      </c>
      <c r="AW27">
        <f>_xlfn.NORM.S.INV(IF(TemplateData__3[[#This Row],[ Hit (FAH) ]]=1,0.99,TemplateData__3[[#This Row],[ Hit (FAH) ]]))-_xlfn.NORM.S.INV(IF(TemplateData__3[[#This Row],[FA * 2]]=0,0.01,TemplateData__3[[#This Row],[FA * 2]]))</f>
        <v>2.1073466583826446</v>
      </c>
      <c r="AX27">
        <f>_xlfn.NORM.S.INV(IF(TemplateData__3[[#This Row],[ Hit (HFA)]]=1,0.99,TemplateData__3[[#This Row],[ Hit (HFA)]]))-_xlfn.NORM.S.INV(IF(TemplateData__3[[#This Row],[FA * 2]]=0,0.01,TemplateData__3[[#This Row],[FA * 2]]))</f>
        <v>0.86690808625369964</v>
      </c>
      <c r="AY27">
        <f>_xlfn.NORM.S.INV(IF(TemplateData__3[[#This Row],[ Hit (HCR)]]=1,0.99,TemplateData__3[[#This Row],[ Hit (HCR)]]))-_xlfn.NORM.S.INV(IF(TemplateData__3[[#This Row],[FA * 2]]=0,0.01,TemplateData__3[[#This Row],[FA * 2]]))</f>
        <v>1.3252225158034605</v>
      </c>
      <c r="AZ27">
        <f>TemplateData__3[[#This Row],[ CR (CRM)]]-TemplateData__3[[#This Row],[MISS]]</f>
        <v>0.22911392405063291</v>
      </c>
      <c r="BA27">
        <f>TemplateData__3[[#This Row],[ CR (CRH)]]-TemplateData__3[[#This Row],[MISS]]</f>
        <v>0.20411392405063289</v>
      </c>
      <c r="BB27">
        <f>TemplateData__3[[#This Row],[ CR (HCR)]]-TemplateData__3[[#This Row],[MISS]]</f>
        <v>-0.55977496483825595</v>
      </c>
      <c r="BC27">
        <f>TemplateData__3[[#This Row],[ CR (MCR)]]-TemplateData__3[[#This Row],[MISS]]</f>
        <v>-0.46255274261603374</v>
      </c>
    </row>
    <row r="28" spans="1:55" x14ac:dyDescent="0.2">
      <c r="A28" s="17">
        <v>111</v>
      </c>
      <c r="B28">
        <v>1.749126359670599</v>
      </c>
      <c r="C28">
        <v>2.1756040885526353</v>
      </c>
      <c r="D28">
        <v>1.3514723948302794</v>
      </c>
      <c r="E28">
        <v>0.35000000000000009</v>
      </c>
      <c r="F28">
        <v>0.3125</v>
      </c>
      <c r="G28">
        <v>0.38750000000000007</v>
      </c>
      <c r="H28">
        <v>0.46341463414634149</v>
      </c>
      <c r="I28">
        <v>0.23076923076923073</v>
      </c>
      <c r="J28">
        <v>0.39488966318234614</v>
      </c>
      <c r="K28">
        <v>0.22672064777327927</v>
      </c>
      <c r="L28">
        <v>0.53536585365853662</v>
      </c>
      <c r="M28">
        <v>0.23461538461538456</v>
      </c>
      <c r="N28">
        <v>1.8401814414773485</v>
      </c>
      <c r="O28">
        <v>0.34464285714285714</v>
      </c>
      <c r="P28">
        <v>1.6481514894158544</v>
      </c>
      <c r="Q28">
        <v>0.35592105263157903</v>
      </c>
      <c r="R28">
        <v>0.36250000000000004</v>
      </c>
      <c r="S28">
        <v>0.32083333333333341</v>
      </c>
      <c r="T28">
        <v>0.42500000000000004</v>
      </c>
      <c r="U28">
        <v>0.30568181818181828</v>
      </c>
      <c r="V28">
        <v>2.3906912838355114</v>
      </c>
      <c r="W28">
        <v>1.9599639845400538</v>
      </c>
      <c r="X28">
        <v>1.341873178895266</v>
      </c>
      <c r="Y28">
        <v>1.3626374798889644</v>
      </c>
      <c r="Z28">
        <v>0.49012775842044137</v>
      </c>
      <c r="AA28">
        <v>0.19413919413919412</v>
      </c>
      <c r="AB28">
        <v>0.38536585365853665</v>
      </c>
      <c r="AC28">
        <v>0.25961538461538458</v>
      </c>
      <c r="AD28">
        <v>0.58536585365853666</v>
      </c>
      <c r="AE28">
        <v>0.15384615384615385</v>
      </c>
      <c r="AF28">
        <v>0.43536585365853658</v>
      </c>
      <c r="AG28">
        <v>0.27350427350427342</v>
      </c>
      <c r="AH28">
        <v>0.40354767184035484</v>
      </c>
      <c r="AI28">
        <v>0.47425474254742545</v>
      </c>
      <c r="AJ28">
        <v>0.20279720279720281</v>
      </c>
      <c r="AK28">
        <v>0.38461538461538458</v>
      </c>
      <c r="AL28">
        <v>0.29519230769230775</v>
      </c>
      <c r="AM28">
        <v>0.38035714285714295</v>
      </c>
      <c r="AN28">
        <v>0.37211538461538463</v>
      </c>
      <c r="AO28">
        <v>0.38536585365853665</v>
      </c>
      <c r="AP28">
        <v>0.20279720279720281</v>
      </c>
      <c r="AQ28">
        <v>0.46036585365853661</v>
      </c>
      <c r="AR28">
        <v>0.30128205128205121</v>
      </c>
      <c r="AS28">
        <v>0.51393728222996526</v>
      </c>
      <c r="AT28">
        <v>0.21794871794871795</v>
      </c>
      <c r="AU28" t="s">
        <v>319</v>
      </c>
      <c r="AV28">
        <f>_xlfn.NORM.S.INV(IF(TemplateData__3[[#This Row],[ Hit (CRH) ]]=1,0.99,TemplateData__3[[#This Row],[ Hit (CRH) ]]))-_xlfn.NORM.S.INV(IF(TemplateData__3[[#This Row],[FA * 2]]=0,0.01,TemplateData__3[[#This Row],[FA * 2]]))</f>
        <v>2.2079250076151138</v>
      </c>
      <c r="AW28">
        <f>_xlfn.NORM.S.INV(IF(TemplateData__3[[#This Row],[ Hit (FAH) ]]=1,0.99,TemplateData__3[[#This Row],[ Hit (FAH) ]]))-_xlfn.NORM.S.INV(IF(TemplateData__3[[#This Row],[FA * 2]]=0,0.01,TemplateData__3[[#This Row],[FA * 2]]))</f>
        <v>2.3853052037747715</v>
      </c>
      <c r="AX28">
        <f>_xlfn.NORM.S.INV(IF(TemplateData__3[[#This Row],[ Hit (HFA)]]=1,0.99,TemplateData__3[[#This Row],[ Hit (HFA)]]))-_xlfn.NORM.S.INV(IF(TemplateData__3[[#This Row],[FA * 2]]=0,0.01,TemplateData__3[[#This Row],[FA * 2]]))</f>
        <v>2.2079250076151138</v>
      </c>
      <c r="AY28">
        <f>_xlfn.NORM.S.INV(IF(TemplateData__3[[#This Row],[ Hit (HCR)]]=1,0.99,TemplateData__3[[#This Row],[ Hit (HCR)]]))-_xlfn.NORM.S.INV(IF(TemplateData__3[[#This Row],[FA * 2]]=0,0.01,TemplateData__3[[#This Row],[FA * 2]]))</f>
        <v>2.2643204360178442</v>
      </c>
      <c r="AZ28">
        <f>TemplateData__3[[#This Row],[ CR (CRM)]]-TemplateData__3[[#This Row],[MISS]]</f>
        <v>0.47468731387730789</v>
      </c>
      <c r="BA28">
        <f>TemplateData__3[[#This Row],[ CR (CRH)]]-TemplateData__3[[#This Row],[MISS]]</f>
        <v>0.49497716894977173</v>
      </c>
      <c r="BB28">
        <f>TemplateData__3[[#This Row],[ CR (HCR)]]-TemplateData__3[[#This Row],[MISS]]</f>
        <v>-0.3229715489989462</v>
      </c>
      <c r="BC28">
        <f>TemplateData__3[[#This Row],[ CR (MCR)]]-TemplateData__3[[#This Row],[MISS]]</f>
        <v>-0.31335616438356162</v>
      </c>
    </row>
    <row r="29" spans="1:55" x14ac:dyDescent="0.2">
      <c r="A29" s="17">
        <v>211</v>
      </c>
      <c r="B29">
        <v>1.7389910412750089</v>
      </c>
      <c r="C29">
        <v>2.1207526173881517</v>
      </c>
      <c r="D29">
        <v>1.3514723948302794</v>
      </c>
      <c r="E29">
        <v>0.3096518987341772</v>
      </c>
      <c r="F29">
        <v>0.22980769230769227</v>
      </c>
      <c r="G29">
        <v>0.38749999999999996</v>
      </c>
      <c r="H29">
        <v>0.38292682926829263</v>
      </c>
      <c r="I29">
        <v>0.23076923076923073</v>
      </c>
      <c r="J29">
        <v>0.3329268292682927</v>
      </c>
      <c r="K29">
        <v>0.12145748987854244</v>
      </c>
      <c r="L29">
        <v>0.43292682926829268</v>
      </c>
      <c r="M29">
        <v>0.33461538461538454</v>
      </c>
      <c r="N29">
        <v>1.9711686189562672</v>
      </c>
      <c r="O29">
        <v>0.28168604651162787</v>
      </c>
      <c r="P29">
        <v>1.4746689028391036</v>
      </c>
      <c r="Q29">
        <v>0.34305555555555556</v>
      </c>
      <c r="R29">
        <v>0.33750000000000002</v>
      </c>
      <c r="S29">
        <v>0.23315217391304344</v>
      </c>
      <c r="T29">
        <v>0.4375</v>
      </c>
      <c r="U29">
        <v>0.22499999999999998</v>
      </c>
      <c r="V29">
        <v>2.2276951342226887</v>
      </c>
      <c r="W29">
        <v>1.9634929909158478</v>
      </c>
      <c r="X29">
        <v>1.6448536269514726</v>
      </c>
      <c r="Y29">
        <v>1.0789048050186096</v>
      </c>
      <c r="Z29">
        <v>0.40292682926829265</v>
      </c>
      <c r="AA29">
        <v>0.16239316239316237</v>
      </c>
      <c r="AB29">
        <v>0.39721254355400698</v>
      </c>
      <c r="AC29">
        <v>5.1282051282051211E-2</v>
      </c>
      <c r="AD29">
        <v>0.41019955654101997</v>
      </c>
      <c r="AE29">
        <v>0.27350427350427342</v>
      </c>
      <c r="AF29">
        <v>0.34959349593495931</v>
      </c>
      <c r="AG29">
        <v>0.28937728937728935</v>
      </c>
      <c r="AH29">
        <v>0.18292682926829268</v>
      </c>
      <c r="AI29">
        <v>0.46070460704607047</v>
      </c>
      <c r="AJ29">
        <v>0.18461538461538463</v>
      </c>
      <c r="AK29">
        <v>0.38461538461538458</v>
      </c>
      <c r="AL29">
        <v>0.22980769230769227</v>
      </c>
      <c r="AM29">
        <v>0.31527777777777777</v>
      </c>
      <c r="AN29">
        <v>0.38365384615384612</v>
      </c>
      <c r="AO29">
        <v>0.34959349593495931</v>
      </c>
      <c r="AP29">
        <v>0.11188811188811187</v>
      </c>
      <c r="AQ29">
        <v>0.49542682926829268</v>
      </c>
      <c r="AR29">
        <v>0.11188811188811187</v>
      </c>
      <c r="AS29">
        <v>0.39721254355400698</v>
      </c>
      <c r="AT29">
        <v>0.38461538461538458</v>
      </c>
      <c r="AU29" t="s">
        <v>320</v>
      </c>
      <c r="AV29">
        <f>_xlfn.NORM.S.INV(IF(TemplateData__3[[#This Row],[ Hit (CRH) ]]=1,0.99,TemplateData__3[[#This Row],[ Hit (CRH) ]]))-_xlfn.NORM.S.INV(IF(TemplateData__3[[#This Row],[FA * 2]]=0,0.01,TemplateData__3[[#This Row],[FA * 2]]))</f>
        <v>1.0806644600575526</v>
      </c>
      <c r="AW29">
        <f>_xlfn.NORM.S.INV(IF(TemplateData__3[[#This Row],[ Hit (FAH) ]]=1,0.99,TemplateData__3[[#This Row],[ Hit (FAH) ]]))-_xlfn.NORM.S.INV(IF(TemplateData__3[[#This Row],[FA * 2]]=0,0.01,TemplateData__3[[#This Row],[FA * 2]]))</f>
        <v>1.1503493803760083</v>
      </c>
      <c r="AX29">
        <f>_xlfn.NORM.S.INV(IF(TemplateData__3[[#This Row],[ Hit (HFA)]]=1,0.99,TemplateData__3[[#This Row],[ Hit (HFA)]]))-_xlfn.NORM.S.INV(IF(TemplateData__3[[#This Row],[FA * 2]]=0,0.01,TemplateData__3[[#This Row],[FA * 2]]))</f>
        <v>1.3303617501687133</v>
      </c>
      <c r="AY29">
        <f>_xlfn.NORM.S.INV(IF(TemplateData__3[[#This Row],[ Hit (HCR)]]=1,0.99,TemplateData__3[[#This Row],[ Hit (HCR)]]))-_xlfn.NORM.S.INV(IF(TemplateData__3[[#This Row],[FA * 2]]=0,0.01,TemplateData__3[[#This Row],[FA * 2]]))</f>
        <v>0.8812832425216941</v>
      </c>
      <c r="AZ29">
        <f>TemplateData__3[[#This Row],[ CR (CRM)]]-TemplateData__3[[#This Row],[MISS]]</f>
        <v>0.38191632928475039</v>
      </c>
      <c r="BA29">
        <f>TemplateData__3[[#This Row],[ CR (CRH)]]-TemplateData__3[[#This Row],[MISS]]</f>
        <v>0.39194139194139199</v>
      </c>
      <c r="BB29">
        <f>TemplateData__3[[#This Row],[ CR (HCR)]]-TemplateData__3[[#This Row],[MISS]]</f>
        <v>-0.27752639517345395</v>
      </c>
      <c r="BC29">
        <f>TemplateData__3[[#This Row],[ CR (MCR)]]-TemplateData__3[[#This Row],[MISS]]</f>
        <v>-0.3823857302118171</v>
      </c>
    </row>
    <row r="30" spans="1:55" x14ac:dyDescent="0.2">
      <c r="A30" s="17">
        <v>219</v>
      </c>
      <c r="B30">
        <v>1.7212128480445745</v>
      </c>
      <c r="C30">
        <v>2.0006382887960426</v>
      </c>
      <c r="D30">
        <v>1.4834745842172334</v>
      </c>
      <c r="E30">
        <v>0.34587752309271302</v>
      </c>
      <c r="F30">
        <v>0.3231179213857428</v>
      </c>
      <c r="G30">
        <v>0.36990154711673695</v>
      </c>
      <c r="H30">
        <v>0.41689189189189191</v>
      </c>
      <c r="I30">
        <v>0.27373527373527373</v>
      </c>
      <c r="J30">
        <v>0.375</v>
      </c>
      <c r="K30">
        <v>0.26923076923076927</v>
      </c>
      <c r="L30">
        <v>0.4661764705882353</v>
      </c>
      <c r="M30">
        <v>0.27800269905533059</v>
      </c>
      <c r="N30">
        <v>1.5970779488811941</v>
      </c>
      <c r="O30">
        <v>0.35601265822784811</v>
      </c>
      <c r="P30">
        <v>1.8764594309018079</v>
      </c>
      <c r="Q30">
        <v>0.33395383469843631</v>
      </c>
      <c r="R30">
        <v>0.43101265822784807</v>
      </c>
      <c r="S30">
        <v>0.28101265822784816</v>
      </c>
      <c r="T30">
        <v>0.29351265822784811</v>
      </c>
      <c r="U30">
        <v>0.36990154711673695</v>
      </c>
      <c r="V30">
        <v>1.8719196984769879</v>
      </c>
      <c r="W30">
        <v>2.1179438806455337</v>
      </c>
      <c r="X30">
        <v>1.3915065238156727</v>
      </c>
      <c r="Y30">
        <v>1.6448536269514726</v>
      </c>
      <c r="Z30">
        <v>0.40735294117647058</v>
      </c>
      <c r="AA30">
        <v>0.30546265328874023</v>
      </c>
      <c r="AB30">
        <v>0.27500000000000002</v>
      </c>
      <c r="AC30">
        <v>0.26923076923076927</v>
      </c>
      <c r="AD30">
        <v>0.52500000000000002</v>
      </c>
      <c r="AE30">
        <v>0.34498834498834496</v>
      </c>
      <c r="AF30">
        <v>0.42500000000000004</v>
      </c>
      <c r="AG30">
        <v>0.2216117216117216</v>
      </c>
      <c r="AH30">
        <v>0.44166666666666665</v>
      </c>
      <c r="AI30">
        <v>0.4</v>
      </c>
      <c r="AJ30">
        <v>0.26923076923076927</v>
      </c>
      <c r="AK30">
        <v>0.1858974358974359</v>
      </c>
      <c r="AL30">
        <v>0.31434599156118148</v>
      </c>
      <c r="AM30">
        <v>0.40693858415377404</v>
      </c>
      <c r="AN30">
        <v>0.30709961474958725</v>
      </c>
      <c r="AO30">
        <v>0.31071428571428572</v>
      </c>
      <c r="AP30">
        <v>0.33589743589743593</v>
      </c>
      <c r="AQ30">
        <v>0.4</v>
      </c>
      <c r="AR30">
        <v>0.4358974358974359</v>
      </c>
      <c r="AS30">
        <v>0.44166666666666665</v>
      </c>
      <c r="AT30">
        <v>0.1631701631701632</v>
      </c>
      <c r="AU30" t="s">
        <v>320</v>
      </c>
      <c r="AV30">
        <f>_xlfn.NORM.S.INV(IF(TemplateData__3[[#This Row],[ Hit (CRH) ]]=1,0.99,TemplateData__3[[#This Row],[ Hit (CRH) ]]))-_xlfn.NORM.S.INV(IF(TemplateData__3[[#This Row],[FA * 2]]=0,0.01,TemplateData__3[[#This Row],[FA * 2]]))</f>
        <v>3.1073816855635492</v>
      </c>
      <c r="AW30">
        <f>_xlfn.NORM.S.INV(IF(TemplateData__3[[#This Row],[ Hit (FAH) ]]=1,0.99,TemplateData__3[[#This Row],[ Hit (FAH) ]]))-_xlfn.NORM.S.INV(IF(TemplateData__3[[#This Row],[FA * 2]]=0,0.01,TemplateData__3[[#This Row],[FA * 2]]))</f>
        <v>1.5616382002544535</v>
      </c>
      <c r="AX30">
        <f>_xlfn.NORM.S.INV(IF(TemplateData__3[[#This Row],[ Hit (HFA)]]=1,0.99,TemplateData__3[[#This Row],[ Hit (HFA)]]))-_xlfn.NORM.S.INV(IF(TemplateData__3[[#This Row],[FA * 2]]=0,0.01,TemplateData__3[[#This Row],[FA * 2]]))</f>
        <v>2.7570751733362981</v>
      </c>
      <c r="AY30">
        <f>_xlfn.NORM.S.INV(IF(TemplateData__3[[#This Row],[ Hit (HCR)]]=1,0.99,TemplateData__3[[#This Row],[ Hit (HCR)]]))-_xlfn.NORM.S.INV(IF(TemplateData__3[[#This Row],[FA * 2]]=0,0.01,TemplateData__3[[#This Row],[FA * 2]]))</f>
        <v>2.2666307742555181</v>
      </c>
      <c r="AZ30">
        <f>TemplateData__3[[#This Row],[ CR (CRM)]]-TemplateData__3[[#This Row],[MISS]]</f>
        <v>0.35</v>
      </c>
      <c r="BA30">
        <f>TemplateData__3[[#This Row],[ CR (CRH)]]-TemplateData__3[[#This Row],[MISS]]</f>
        <v>-0.13333333333333336</v>
      </c>
      <c r="BB30">
        <f>TemplateData__3[[#This Row],[ CR (HCR)]]-TemplateData__3[[#This Row],[MISS]]</f>
        <v>-0.38333333333333341</v>
      </c>
      <c r="BC30">
        <f>TemplateData__3[[#This Row],[ CR (MCR)]]-TemplateData__3[[#This Row],[MISS]]</f>
        <v>-0.46666666666666673</v>
      </c>
    </row>
    <row r="31" spans="1:55" x14ac:dyDescent="0.2">
      <c r="A31" s="17">
        <v>225</v>
      </c>
      <c r="B31">
        <v>1.7075604048946864</v>
      </c>
      <c r="C31">
        <v>1.6551715749510389</v>
      </c>
      <c r="D31">
        <v>1.8634053692504147</v>
      </c>
      <c r="E31">
        <v>0.17056962025316458</v>
      </c>
      <c r="F31">
        <v>9.9999999999999978E-2</v>
      </c>
      <c r="G31">
        <v>0.24294871794871797</v>
      </c>
      <c r="H31">
        <v>0.1951219512195122</v>
      </c>
      <c r="I31">
        <v>0.14574898785425106</v>
      </c>
      <c r="J31">
        <v>0.156794425087108</v>
      </c>
      <c r="K31">
        <v>4.0485829959514219E-2</v>
      </c>
      <c r="L31">
        <v>0.23536585365853663</v>
      </c>
      <c r="M31">
        <v>0.25101214574898789</v>
      </c>
      <c r="N31">
        <v>1.5851365271661497</v>
      </c>
      <c r="O31">
        <v>0.13475609756097562</v>
      </c>
      <c r="P31">
        <v>1.8440549517407396</v>
      </c>
      <c r="Q31">
        <v>0.20921052631578951</v>
      </c>
      <c r="R31">
        <v>0.25227272727272732</v>
      </c>
      <c r="S31">
        <v>-1.3157894736842146E-3</v>
      </c>
      <c r="T31">
        <v>0.23088235294117654</v>
      </c>
      <c r="U31">
        <v>0.19166666666666665</v>
      </c>
      <c r="V31">
        <v>1.649959865186382</v>
      </c>
      <c r="W31">
        <v>1.6625393018788241</v>
      </c>
      <c r="X31">
        <v>1.5292366852445962</v>
      </c>
      <c r="Y31">
        <v>2.1399763543327586</v>
      </c>
      <c r="Z31">
        <v>8.5365853658536606E-2</v>
      </c>
      <c r="AA31">
        <v>0.22624434389140269</v>
      </c>
      <c r="AB31">
        <v>-8.1300813008130079E-2</v>
      </c>
      <c r="AC31">
        <v>0.17582417582417587</v>
      </c>
      <c r="AD31">
        <v>0.25203252032520324</v>
      </c>
      <c r="AE31">
        <v>0.26153846153846161</v>
      </c>
      <c r="AF31">
        <v>0.35007173601147773</v>
      </c>
      <c r="AG31">
        <v>8.0586080586080633E-2</v>
      </c>
      <c r="AH31">
        <v>0.47425474254742545</v>
      </c>
      <c r="AI31">
        <v>0.21036585365853661</v>
      </c>
      <c r="AJ31">
        <v>-3.8461538461538436E-2</v>
      </c>
      <c r="AK31">
        <v>0.23931623931623935</v>
      </c>
      <c r="AL31">
        <v>0.10192307692307689</v>
      </c>
      <c r="AM31">
        <v>0.15462962962962967</v>
      </c>
      <c r="AN31">
        <v>0.25576923076923075</v>
      </c>
      <c r="AO31">
        <v>0.11869918699186993</v>
      </c>
      <c r="AP31">
        <v>9.7902097902097918E-2</v>
      </c>
      <c r="AQ31">
        <v>0.25203252032520324</v>
      </c>
      <c r="AR31">
        <v>4.4871794871794934E-2</v>
      </c>
      <c r="AS31">
        <v>0.29965156794425091</v>
      </c>
      <c r="AT31">
        <v>0.21153846153846156</v>
      </c>
      <c r="AU31" t="s">
        <v>320</v>
      </c>
      <c r="AV31">
        <f>_xlfn.NORM.S.INV(IF(TemplateData__3[[#This Row],[ Hit (CRH) ]]=1,0.99,TemplateData__3[[#This Row],[ Hit (CRH) ]]))-_xlfn.NORM.S.INV(IF(TemplateData__3[[#This Row],[FA * 2]]=0,0.01,TemplateData__3[[#This Row],[FA * 2]]))</f>
        <v>1.8635842074820204</v>
      </c>
      <c r="AW31">
        <f>_xlfn.NORM.S.INV(IF(TemplateData__3[[#This Row],[ Hit (FAH) ]]=1,0.99,TemplateData__3[[#This Row],[ Hit (FAH) ]]))-_xlfn.NORM.S.INV(IF(TemplateData__3[[#This Row],[FA * 2]]=0,0.01,TemplateData__3[[#This Row],[FA * 2]]))</f>
        <v>1.4328569081865627</v>
      </c>
      <c r="AX31">
        <f>_xlfn.NORM.S.INV(IF(TemplateData__3[[#This Row],[ Hit (HFA)]]=1,0.99,TemplateData__3[[#This Row],[ Hit (HFA)]]))-_xlfn.NORM.S.INV(IF(TemplateData__3[[#This Row],[FA * 2]]=0,0.01,TemplateData__3[[#This Row],[FA * 2]]))</f>
        <v>1.9572574208946034</v>
      </c>
      <c r="AY31">
        <f>_xlfn.NORM.S.INV(IF(TemplateData__3[[#This Row],[ Hit (HCR)]]=1,0.99,TemplateData__3[[#This Row],[ Hit (HCR)]]))-_xlfn.NORM.S.INV(IF(TemplateData__3[[#This Row],[FA * 2]]=0,0.01,TemplateData__3[[#This Row],[FA * 2]]))</f>
        <v>1.1609769027873018</v>
      </c>
      <c r="AZ31">
        <f>TemplateData__3[[#This Row],[ CR (CRM)]]-TemplateData__3[[#This Row],[MISS]]</f>
        <v>0.32309941520467833</v>
      </c>
      <c r="BA31">
        <f>TemplateData__3[[#This Row],[ CR (CRH)]]-TemplateData__3[[#This Row],[MISS]]</f>
        <v>0.23421052631578954</v>
      </c>
      <c r="BB31">
        <f>TemplateData__3[[#This Row],[ CR (HCR)]]-TemplateData__3[[#This Row],[MISS]]</f>
        <v>-0.17690058479532161</v>
      </c>
      <c r="BC31">
        <f>TemplateData__3[[#This Row],[ CR (MCR)]]-TemplateData__3[[#This Row],[MISS]]</f>
        <v>-0.41578947368421049</v>
      </c>
    </row>
    <row r="32" spans="1:55" x14ac:dyDescent="0.2">
      <c r="A32" s="17">
        <v>106</v>
      </c>
      <c r="B32">
        <v>1.6736209194587743</v>
      </c>
      <c r="C32">
        <v>1.3496445884561836</v>
      </c>
      <c r="D32" s="33">
        <v>1.8426093209947376</v>
      </c>
      <c r="E32">
        <v>0.13063063063063063</v>
      </c>
      <c r="F32">
        <v>0.1434511434511434</v>
      </c>
      <c r="G32">
        <v>0.11781011781011774</v>
      </c>
      <c r="H32">
        <v>8.2051282051282093E-2</v>
      </c>
      <c r="I32">
        <v>0.18270676691729326</v>
      </c>
      <c r="J32">
        <v>0.18681318681318682</v>
      </c>
      <c r="K32">
        <v>9.2063492063492069E-2</v>
      </c>
      <c r="L32">
        <v>-3.373819163292846E-2</v>
      </c>
      <c r="M32">
        <v>0.26428571428571423</v>
      </c>
      <c r="N32">
        <v>1.6508877076754247</v>
      </c>
      <c r="O32">
        <v>7.229729729729728E-2</v>
      </c>
      <c r="P32">
        <v>1.697322591268722</v>
      </c>
      <c r="Q32">
        <v>0.19203413940256042</v>
      </c>
      <c r="R32">
        <v>0.1208267090620031</v>
      </c>
      <c r="S32">
        <v>3.6427732079905906E-2</v>
      </c>
      <c r="T32">
        <v>0.11547911547911549</v>
      </c>
      <c r="U32">
        <v>0.29729729729729726</v>
      </c>
      <c r="V32">
        <v>1.2927631521842806</v>
      </c>
      <c r="W32">
        <v>1.4020026402559407</v>
      </c>
      <c r="X32">
        <v>1.8468422207098905</v>
      </c>
      <c r="Y32">
        <v>1.8375714629261712</v>
      </c>
      <c r="Z32">
        <v>7.1524966261808376E-2</v>
      </c>
      <c r="AA32">
        <v>7.6190476190476142E-2</v>
      </c>
      <c r="AB32">
        <v>0.10023310023310028</v>
      </c>
      <c r="AC32">
        <v>-1.9047619047619091E-2</v>
      </c>
      <c r="AD32">
        <v>3.2051282051282048E-2</v>
      </c>
      <c r="AE32">
        <v>0.20317460317460312</v>
      </c>
      <c r="AF32">
        <v>9.1575091575091583E-2</v>
      </c>
      <c r="AG32">
        <v>0.31428571428571428</v>
      </c>
      <c r="AH32">
        <v>0.28205128205128205</v>
      </c>
      <c r="AI32">
        <v>-8.1585081585081598E-2</v>
      </c>
      <c r="AJ32">
        <v>0.31428571428571428</v>
      </c>
      <c r="AK32">
        <v>0.31428571428571428</v>
      </c>
      <c r="AL32">
        <v>9.7297297297297303E-2</v>
      </c>
      <c r="AM32">
        <v>0.15444015444015435</v>
      </c>
      <c r="AN32">
        <v>0.13729729729729723</v>
      </c>
      <c r="AO32">
        <v>0.14871794871794874</v>
      </c>
      <c r="AP32">
        <v>1.4285714285714235E-2</v>
      </c>
      <c r="AQ32">
        <v>0.21955128205128205</v>
      </c>
      <c r="AR32">
        <v>6.4285714285714279E-2</v>
      </c>
      <c r="AS32">
        <v>5.1282051282051322E-2</v>
      </c>
      <c r="AT32">
        <v>0.23095238095238091</v>
      </c>
      <c r="AU32" t="s">
        <v>319</v>
      </c>
      <c r="AV32">
        <f>_xlfn.NORM.S.INV(IF(TemplateData__3[[#This Row],[ Hit (CRH) ]]=1,0.99,TemplateData__3[[#This Row],[ Hit (CRH) ]]))-_xlfn.NORM.S.INV(IF(TemplateData__3[[#This Row],[FA * 2]]=0,0.01,TemplateData__3[[#This Row],[FA * 2]]))</f>
        <v>2.0471036922731978</v>
      </c>
      <c r="AW32">
        <f>_xlfn.NORM.S.INV(IF(TemplateData__3[[#This Row],[ Hit (FAH) ]]=1,0.99,TemplateData__3[[#This Row],[ Hit (FAH) ]]))-_xlfn.NORM.S.INV(IF(TemplateData__3[[#This Row],[FA * 2]]=0,0.01,TemplateData__3[[#This Row],[FA * 2]]))</f>
        <v>0.57728310307333075</v>
      </c>
      <c r="AX32">
        <f>_xlfn.NORM.S.INV(IF(TemplateData__3[[#This Row],[ Hit (HFA)]]=1,0.99,TemplateData__3[[#This Row],[ Hit (HFA)]]))-_xlfn.NORM.S.INV(IF(TemplateData__3[[#This Row],[FA * 2]]=0,0.01,TemplateData__3[[#This Row],[FA * 2]]))</f>
        <v>2.2494389735347098</v>
      </c>
      <c r="AY32">
        <f>_xlfn.NORM.S.INV(IF(TemplateData__3[[#This Row],[ Hit (HCR)]]=1,0.99,TemplateData__3[[#This Row],[ Hit (HCR)]]))-_xlfn.NORM.S.INV(IF(TemplateData__3[[#This Row],[FA * 2]]=0,0.01,TemplateData__3[[#This Row],[FA * 2]]))</f>
        <v>1.0219279037413846</v>
      </c>
      <c r="AZ32">
        <f>TemplateData__3[[#This Row],[ CR (CRM)]]-TemplateData__3[[#This Row],[MISS]]</f>
        <v>0.37226697353279636</v>
      </c>
      <c r="BA32">
        <f>TemplateData__3[[#This Row],[ CR (CRH)]]-TemplateData__3[[#This Row],[MISS]]</f>
        <v>6.4780342516753575E-2</v>
      </c>
      <c r="BB32">
        <f>TemplateData__3[[#This Row],[ CR (HCR)]]-TemplateData__3[[#This Row],[MISS]]</f>
        <v>-8.2278481012658222E-2</v>
      </c>
      <c r="BC32">
        <f>TemplateData__3[[#This Row],[ CR (MCR)]]-TemplateData__3[[#This Row],[MISS]]</f>
        <v>-0.46227848101265823</v>
      </c>
    </row>
    <row r="33" spans="1:55" x14ac:dyDescent="0.2">
      <c r="A33" s="17">
        <v>222</v>
      </c>
      <c r="B33">
        <v>1.6607190284243123</v>
      </c>
      <c r="C33">
        <v>2.0226707624832678</v>
      </c>
      <c r="D33">
        <v>1.4073896776111188</v>
      </c>
      <c r="E33">
        <v>0.36530347289840953</v>
      </c>
      <c r="F33">
        <v>0.26948700866089276</v>
      </c>
      <c r="G33">
        <v>0.45632911392405057</v>
      </c>
      <c r="H33">
        <v>0.4</v>
      </c>
      <c r="I33">
        <v>0.32928475033738192</v>
      </c>
      <c r="J33">
        <v>0.32500000000000007</v>
      </c>
      <c r="K33">
        <v>0.20940170940170943</v>
      </c>
      <c r="L33">
        <v>0.47499999999999998</v>
      </c>
      <c r="M33">
        <v>0.43717948717948718</v>
      </c>
      <c r="N33">
        <v>1.6448536269514726</v>
      </c>
      <c r="O33">
        <v>0.34416695176188844</v>
      </c>
      <c r="P33">
        <v>1.675427026772379</v>
      </c>
      <c r="Q33">
        <v>0.38437789441185549</v>
      </c>
      <c r="R33">
        <v>0.44382911392405061</v>
      </c>
      <c r="S33">
        <v>0.26823387582881247</v>
      </c>
      <c r="T33">
        <v>0.46466244725738398</v>
      </c>
      <c r="U33">
        <v>0.27103499627699174</v>
      </c>
      <c r="V33">
        <v>1.8939521721642132</v>
      </c>
      <c r="W33">
        <v>2.1399763543327586</v>
      </c>
      <c r="X33">
        <v>1.5055432833142979</v>
      </c>
      <c r="Y33">
        <v>1.3138701240833832</v>
      </c>
      <c r="Z33">
        <v>0.47236842105263155</v>
      </c>
      <c r="AA33">
        <v>0.20940170940170943</v>
      </c>
      <c r="AB33">
        <v>0.4</v>
      </c>
      <c r="AC33">
        <v>0.17948717948717952</v>
      </c>
      <c r="AD33">
        <v>0.52500000000000002</v>
      </c>
      <c r="AE33">
        <v>0.28717948717948727</v>
      </c>
      <c r="AF33">
        <v>0.33452380952380956</v>
      </c>
      <c r="AG33">
        <v>0.43717948717948718</v>
      </c>
      <c r="AH33">
        <v>0.27500000000000002</v>
      </c>
      <c r="AI33">
        <v>0.41388888888888886</v>
      </c>
      <c r="AJ33">
        <v>0.28717948717948727</v>
      </c>
      <c r="AK33">
        <v>0.48717948717948723</v>
      </c>
      <c r="AL33">
        <v>0.18632911392405066</v>
      </c>
      <c r="AM33">
        <v>0.43225503984997654</v>
      </c>
      <c r="AN33">
        <v>0.46786757546251218</v>
      </c>
      <c r="AO33">
        <v>0.23928571428571432</v>
      </c>
      <c r="AP33">
        <v>0.12354312354312358</v>
      </c>
      <c r="AQ33">
        <v>0.39166666666666672</v>
      </c>
      <c r="AR33">
        <v>0.48717948717948723</v>
      </c>
      <c r="AS33">
        <v>0.45357142857142863</v>
      </c>
      <c r="AT33">
        <v>0.48717948717948723</v>
      </c>
      <c r="AU33" t="s">
        <v>320</v>
      </c>
      <c r="AV33">
        <f>_xlfn.NORM.S.INV(IF(TemplateData__3[[#This Row],[ Hit (CRH) ]]=1,0.99,TemplateData__3[[#This Row],[ Hit (CRH) ]]))-_xlfn.NORM.S.INV(IF(TemplateData__3[[#This Row],[FA * 2]]=0,0.01,TemplateData__3[[#This Row],[FA * 2]]))</f>
        <v>0.74372035980401985</v>
      </c>
      <c r="AW33">
        <f>_xlfn.NORM.S.INV(IF(TemplateData__3[[#This Row],[ Hit (FAH) ]]=1,0.99,TemplateData__3[[#This Row],[ Hit (FAH) ]]))-_xlfn.NORM.S.INV(IF(TemplateData__3[[#This Row],[FA * 2]]=0,0.01,TemplateData__3[[#This Row],[FA * 2]]))</f>
        <v>0.76881026119292184</v>
      </c>
      <c r="AX33">
        <f>_xlfn.NORM.S.INV(IF(TemplateData__3[[#This Row],[ Hit (HFA)]]=1,0.99,TemplateData__3[[#This Row],[ Hit (HFA)]]))-_xlfn.NORM.S.INV(IF(TemplateData__3[[#This Row],[FA * 2]]=0,0.01,TemplateData__3[[#This Row],[FA * 2]]))</f>
        <v>2.102338184095192</v>
      </c>
      <c r="AY33">
        <f>_xlfn.NORM.S.INV(IF(TemplateData__3[[#This Row],[ Hit (HCR)]]=1,0.99,TemplateData__3[[#This Row],[ Hit (HCR)]]))-_xlfn.NORM.S.INV(IF(TemplateData__3[[#This Row],[FA * 2]]=0,0.01,TemplateData__3[[#This Row],[FA * 2]]))</f>
        <v>1.4218105349165309</v>
      </c>
      <c r="AZ33">
        <f>TemplateData__3[[#This Row],[ CR (CRM)]]-TemplateData__3[[#This Row],[MISS]]</f>
        <v>0.28627069133398253</v>
      </c>
      <c r="BA33">
        <f>TemplateData__3[[#This Row],[ CR (CRH)]]-TemplateData__3[[#This Row],[MISS]]</f>
        <v>0.29588607594936711</v>
      </c>
      <c r="BB33">
        <f>TemplateData__3[[#This Row],[ CR (HCR)]]-TemplateData__3[[#This Row],[MISS]]</f>
        <v>1.5713662156263686E-2</v>
      </c>
      <c r="BC33">
        <f>TemplateData__3[[#This Row],[ CR (MCR)]]-TemplateData__3[[#This Row],[MISS]]</f>
        <v>-0.18625678119349004</v>
      </c>
    </row>
    <row r="34" spans="1:55" x14ac:dyDescent="0.2">
      <c r="A34" s="17">
        <v>224</v>
      </c>
      <c r="B34">
        <v>1.6460136949527477</v>
      </c>
      <c r="C34">
        <v>2.2372384213184957</v>
      </c>
      <c r="D34">
        <v>1.0784611735091818</v>
      </c>
      <c r="E34">
        <v>0.36377708978328183</v>
      </c>
      <c r="F34">
        <v>0.3243034055727555</v>
      </c>
      <c r="G34">
        <v>0.40325077399380804</v>
      </c>
      <c r="H34">
        <v>0.45975232198142413</v>
      </c>
      <c r="I34">
        <v>0.2678018575851393</v>
      </c>
      <c r="J34">
        <v>0.41764705882352948</v>
      </c>
      <c r="K34">
        <v>0.2385620915032679</v>
      </c>
      <c r="L34">
        <v>0.50653594771241828</v>
      </c>
      <c r="M34">
        <v>0.29411764705882348</v>
      </c>
      <c r="N34">
        <v>1.7568266072519048</v>
      </c>
      <c r="O34">
        <v>0.3339311334289814</v>
      </c>
      <c r="P34">
        <v>1.5338187763115378</v>
      </c>
      <c r="Q34">
        <v>0.39873949579831935</v>
      </c>
      <c r="R34">
        <v>0.36064425770308128</v>
      </c>
      <c r="S34">
        <v>0.30588235294117649</v>
      </c>
      <c r="T34">
        <v>0.45588235294117652</v>
      </c>
      <c r="U34">
        <v>0.34477124183006536</v>
      </c>
      <c r="V34">
        <v>2.5038803327856916</v>
      </c>
      <c r="W34">
        <v>2.0635928577079028</v>
      </c>
      <c r="X34">
        <v>1.2345357922307019</v>
      </c>
      <c r="Y34">
        <v>0.82821765089489496</v>
      </c>
      <c r="Z34">
        <v>0.38235294117647056</v>
      </c>
      <c r="AA34">
        <v>0.25245098039215685</v>
      </c>
      <c r="AB34">
        <v>0.39542483660130723</v>
      </c>
      <c r="AC34">
        <v>0.20320855614973254</v>
      </c>
      <c r="AD34">
        <v>0.36764705882352944</v>
      </c>
      <c r="AE34">
        <v>0.29411764705882348</v>
      </c>
      <c r="AF34">
        <v>0.52240896358543421</v>
      </c>
      <c r="AG34">
        <v>0.29411764705882348</v>
      </c>
      <c r="AH34">
        <v>0.43582887700534767</v>
      </c>
      <c r="AI34">
        <v>0.61764705882352944</v>
      </c>
      <c r="AJ34">
        <v>0.29411764705882348</v>
      </c>
      <c r="AK34">
        <v>0.29411764705882348</v>
      </c>
      <c r="AL34">
        <v>0.26357466063348423</v>
      </c>
      <c r="AM34">
        <v>0.37895927601809964</v>
      </c>
      <c r="AN34">
        <v>0.45588235294117652</v>
      </c>
      <c r="AO34">
        <v>0.35098039215686272</v>
      </c>
      <c r="AP34">
        <v>0.20320855614973254</v>
      </c>
      <c r="AQ34">
        <v>0.61764705882352944</v>
      </c>
      <c r="AR34">
        <v>0.11229946524064172</v>
      </c>
      <c r="AS34">
        <v>0.61764705882352944</v>
      </c>
      <c r="AT34">
        <v>0.29411764705882348</v>
      </c>
      <c r="AU34" t="s">
        <v>320</v>
      </c>
      <c r="AV34">
        <f>_xlfn.NORM.S.INV(IF(TemplateData__3[[#This Row],[ Hit (CRH) ]]=1,0.99,TemplateData__3[[#This Row],[ Hit (CRH) ]]))-_xlfn.NORM.S.INV(IF(TemplateData__3[[#This Row],[FA * 2]]=0,0.01,TemplateData__3[[#This Row],[FA * 2]]))</f>
        <v>1.3128687612630892</v>
      </c>
      <c r="AW34">
        <f>_xlfn.NORM.S.INV(IF(TemplateData__3[[#This Row],[ Hit (FAH) ]]=1,0.99,TemplateData__3[[#This Row],[ Hit (FAH) ]]))-_xlfn.NORM.S.INV(IF(TemplateData__3[[#This Row],[FA * 2]]=0,0.01,TemplateData__3[[#This Row],[FA * 2]]))</f>
        <v>1.6048425903885197</v>
      </c>
      <c r="AX34">
        <f>_xlfn.NORM.S.INV(IF(TemplateData__3[[#This Row],[ Hit (HFA)]]=1,0.99,TemplateData__3[[#This Row],[ Hit (HFA)]]))-_xlfn.NORM.S.INV(IF(TemplateData__3[[#This Row],[FA * 2]]=0,0.01,TemplateData__3[[#This Row],[FA * 2]]))</f>
        <v>-4.7909013360843966E-2</v>
      </c>
      <c r="AY34">
        <f>_xlfn.NORM.S.INV(IF(TemplateData__3[[#This Row],[ Hit (HCR)]]=1,0.99,TemplateData__3[[#This Row],[ Hit (HCR)]]))-_xlfn.NORM.S.INV(IF(TemplateData__3[[#This Row],[FA * 2]]=0,0.01,TemplateData__3[[#This Row],[FA * 2]]))</f>
        <v>0.99480597463206222</v>
      </c>
      <c r="AZ34">
        <f>TemplateData__3[[#This Row],[ CR (CRM)]]-TemplateData__3[[#This Row],[MISS]]</f>
        <v>1.1293054771315703E-2</v>
      </c>
      <c r="BA34">
        <f>TemplateData__3[[#This Row],[ CR (CRH)]]-TemplateData__3[[#This Row],[MISS]]</f>
        <v>0.11688311688311692</v>
      </c>
      <c r="BB34">
        <f>TemplateData__3[[#This Row],[ CR (HCR)]]-TemplateData__3[[#This Row],[MISS]]</f>
        <v>-0.53857906799083266</v>
      </c>
      <c r="BC34">
        <f>TemplateData__3[[#This Row],[ CR (MCR)]]-TemplateData__3[[#This Row],[MISS]]</f>
        <v>-0.32817182817182816</v>
      </c>
    </row>
    <row r="35" spans="1:55" x14ac:dyDescent="0.2">
      <c r="A35" s="17">
        <v>212</v>
      </c>
      <c r="B35">
        <v>1.6147999278234726</v>
      </c>
      <c r="C35">
        <v>2.0565225998296928</v>
      </c>
      <c r="D35">
        <v>1.1892133132135931</v>
      </c>
      <c r="E35">
        <v>0.35628844839371154</v>
      </c>
      <c r="F35">
        <v>0.35312944523470846</v>
      </c>
      <c r="G35">
        <v>0.35921052631578954</v>
      </c>
      <c r="H35">
        <v>0.43846153846153846</v>
      </c>
      <c r="I35">
        <v>0.27027027027027029</v>
      </c>
      <c r="J35">
        <v>0.43846153846153846</v>
      </c>
      <c r="K35">
        <v>0.26550079491255962</v>
      </c>
      <c r="L35">
        <v>0.43846153846153846</v>
      </c>
      <c r="M35">
        <v>0.2743243243243243</v>
      </c>
      <c r="N35">
        <v>1.7804643416920256</v>
      </c>
      <c r="O35">
        <v>0.35526315789473684</v>
      </c>
      <c r="P35">
        <v>1.4444262013202025</v>
      </c>
      <c r="Q35">
        <v>0.35728744939271262</v>
      </c>
      <c r="R35">
        <v>0.34330143540669855</v>
      </c>
      <c r="S35">
        <v>0.37171052631578949</v>
      </c>
      <c r="T35">
        <v>0.37865497076023391</v>
      </c>
      <c r="U35">
        <v>0.33897243107769426</v>
      </c>
      <c r="V35">
        <v>2.159165309329321</v>
      </c>
      <c r="W35">
        <v>1.9599639845400538</v>
      </c>
      <c r="X35">
        <v>1.4456523021622056</v>
      </c>
      <c r="Y35">
        <v>0.88014395316508542</v>
      </c>
      <c r="Z35">
        <v>0.48290598290598286</v>
      </c>
      <c r="AA35">
        <v>0.22432432432432436</v>
      </c>
      <c r="AB35">
        <v>0.53846153846153844</v>
      </c>
      <c r="AC35">
        <v>0.18146718146718144</v>
      </c>
      <c r="AD35">
        <v>0.42735042735042728</v>
      </c>
      <c r="AE35">
        <v>0.24740124740124747</v>
      </c>
      <c r="AF35">
        <v>0.40209790209790208</v>
      </c>
      <c r="AG35">
        <v>0.32432432432432434</v>
      </c>
      <c r="AH35">
        <v>0.35664335664335667</v>
      </c>
      <c r="AI35">
        <v>0.4475524475524475</v>
      </c>
      <c r="AJ35">
        <v>0.32432432432432434</v>
      </c>
      <c r="AK35">
        <v>0.32432432432432434</v>
      </c>
      <c r="AL35">
        <v>0.35087719298245612</v>
      </c>
      <c r="AM35">
        <v>0.3971734892787524</v>
      </c>
      <c r="AN35">
        <v>0.31882591093117407</v>
      </c>
      <c r="AO35">
        <v>0.46703296703296704</v>
      </c>
      <c r="AP35">
        <v>0.22432432432432436</v>
      </c>
      <c r="AQ35">
        <v>0.53846153846153844</v>
      </c>
      <c r="AR35">
        <v>0.24099099099099097</v>
      </c>
      <c r="AS35">
        <v>0.39560439560439553</v>
      </c>
      <c r="AT35">
        <v>0.24099099099099097</v>
      </c>
      <c r="AU35" t="s">
        <v>320</v>
      </c>
      <c r="AV35">
        <f>_xlfn.NORM.S.INV(IF(TemplateData__3[[#This Row],[ Hit (CRH) ]]=1,0.99,TemplateData__3[[#This Row],[ Hit (CRH) ]]))-_xlfn.NORM.S.INV(IF(TemplateData__3[[#This Row],[FA * 2]]=0,0.01,TemplateData__3[[#This Row],[FA * 2]]))</f>
        <v>1.9167327933872367</v>
      </c>
      <c r="AW35">
        <f>_xlfn.NORM.S.INV(IF(TemplateData__3[[#This Row],[ Hit (FAH) ]]=1,0.99,TemplateData__3[[#This Row],[ Hit (FAH) ]]))-_xlfn.NORM.S.INV(IF(TemplateData__3[[#This Row],[FA * 2]]=0,0.01,TemplateData__3[[#This Row],[FA * 2]]))</f>
        <v>2.2133110876758537</v>
      </c>
      <c r="AX35">
        <f>_xlfn.NORM.S.INV(IF(TemplateData__3[[#This Row],[ Hit (HFA)]]=1,0.99,TemplateData__3[[#This Row],[ Hit (HFA)]]))-_xlfn.NORM.S.INV(IF(TemplateData__3[[#This Row],[FA * 2]]=0,0.01,TemplateData__3[[#This Row],[FA * 2]]))</f>
        <v>1.7799516147473486</v>
      </c>
      <c r="AY35">
        <f>_xlfn.NORM.S.INV(IF(TemplateData__3[[#This Row],[ Hit (HCR)]]=1,0.99,TemplateData__3[[#This Row],[ Hit (HCR)]]))-_xlfn.NORM.S.INV(IF(TemplateData__3[[#This Row],[FA * 2]]=0,0.01,TemplateData__3[[#This Row],[FA * 2]]))</f>
        <v>1.7985849418058146</v>
      </c>
      <c r="AZ35">
        <f>TemplateData__3[[#This Row],[ CR (CRM)]]-TemplateData__3[[#This Row],[MISS]]</f>
        <v>0.3103715170278637</v>
      </c>
      <c r="BA35">
        <f>TemplateData__3[[#This Row],[ CR (CRH)]]-TemplateData__3[[#This Row],[MISS]]</f>
        <v>0.36919504643962842</v>
      </c>
      <c r="BB35">
        <f>TemplateData__3[[#This Row],[ CR (HCR)]]-TemplateData__3[[#This Row],[MISS]]</f>
        <v>-0.36315789473684212</v>
      </c>
      <c r="BC35">
        <f>TemplateData__3[[#This Row],[ CR (MCR)]]-TemplateData__3[[#This Row],[MISS]]</f>
        <v>-0.35931174089068829</v>
      </c>
    </row>
    <row r="36" spans="1:55" x14ac:dyDescent="0.2">
      <c r="A36" s="17">
        <v>205</v>
      </c>
      <c r="B36">
        <v>1.6090238931427823</v>
      </c>
      <c r="C36">
        <v>2.267751360904263</v>
      </c>
      <c r="D36">
        <v>0.88014395316508542</v>
      </c>
      <c r="E36">
        <v>0.24433710859427049</v>
      </c>
      <c r="F36">
        <v>0.1778002699055331</v>
      </c>
      <c r="G36">
        <v>0.30921052631578949</v>
      </c>
      <c r="H36">
        <v>0.42987804878048785</v>
      </c>
      <c r="I36">
        <v>3.8011695906432719E-2</v>
      </c>
      <c r="J36">
        <v>0.29166666666666663</v>
      </c>
      <c r="K36">
        <v>5.555555555555558E-2</v>
      </c>
      <c r="L36">
        <v>0.57499999999999996</v>
      </c>
      <c r="M36">
        <v>2.2222222222222254E-2</v>
      </c>
      <c r="N36">
        <v>1.7086764946354946</v>
      </c>
      <c r="O36">
        <v>0.19096728307254629</v>
      </c>
      <c r="P36">
        <v>1.5076941816063827</v>
      </c>
      <c r="Q36">
        <v>0.29135338345864659</v>
      </c>
      <c r="R36">
        <v>0.28421052631578947</v>
      </c>
      <c r="S36">
        <v>8.1269349845201289E-2</v>
      </c>
      <c r="T36">
        <v>0.33421052631578951</v>
      </c>
      <c r="U36">
        <v>0.25239234449760772</v>
      </c>
      <c r="V36">
        <v>2.6236017471359698</v>
      </c>
      <c r="W36">
        <v>2.0537454525539629</v>
      </c>
      <c r="X36">
        <v>1.0402682803682355</v>
      </c>
      <c r="Y36">
        <v>0.57728310307333075</v>
      </c>
      <c r="Z36">
        <v>0.3125</v>
      </c>
      <c r="AA36">
        <v>3.1746031746031744E-2</v>
      </c>
      <c r="AB36">
        <v>-8.9285714285714302E-2</v>
      </c>
      <c r="AC36">
        <v>0.12222222222222223</v>
      </c>
      <c r="AD36">
        <v>0.625</v>
      </c>
      <c r="AE36">
        <v>-5.0505050505050497E-2</v>
      </c>
      <c r="AF36">
        <v>0.505</v>
      </c>
      <c r="AG36">
        <v>4.5751633986928053E-2</v>
      </c>
      <c r="AH36">
        <v>0.4821428571428571</v>
      </c>
      <c r="AI36">
        <v>0.53409090909090906</v>
      </c>
      <c r="AJ36">
        <v>-2.777777777777779E-2</v>
      </c>
      <c r="AK36">
        <v>0.11111111111111105</v>
      </c>
      <c r="AL36">
        <v>0.11421052631578954</v>
      </c>
      <c r="AM36">
        <v>0.25563909774436089</v>
      </c>
      <c r="AN36">
        <v>0.35728744939271262</v>
      </c>
      <c r="AO36">
        <v>0.22499999999999998</v>
      </c>
      <c r="AP36">
        <v>2.2222222222222254E-2</v>
      </c>
      <c r="AQ36">
        <v>0.4375</v>
      </c>
      <c r="AR36">
        <v>5.555555555555558E-2</v>
      </c>
      <c r="AS36">
        <v>0.625</v>
      </c>
      <c r="AT36">
        <v>5.555555555555558E-2</v>
      </c>
      <c r="AU36" t="s">
        <v>320</v>
      </c>
      <c r="AV36">
        <f>_xlfn.NORM.S.INV(IF(TemplateData__3[[#This Row],[ Hit (CRH) ]]=1,0.99,TemplateData__3[[#This Row],[ Hit (CRH) ]]))-_xlfn.NORM.S.INV(IF(TemplateData__3[[#This Row],[FA * 2]]=0,0.01,TemplateData__3[[#This Row],[FA * 2]]))</f>
        <v>2.8420526677338795</v>
      </c>
      <c r="AW36">
        <f>_xlfn.NORM.S.INV(IF(TemplateData__3[[#This Row],[ Hit (FAH) ]]=0,0.01,TemplateData__3[[#This Row],[ Hit (FAH) ]]))-_xlfn.NORM.S.INV(IF(TemplateData__3[[#This Row],[FA * 2]]=0,0.01,TemplateData__3[[#This Row],[FA * 2]]))</f>
        <v>0</v>
      </c>
      <c r="AX36">
        <f>_xlfn.NORM.S.INV(IF(TemplateData__3[[#This Row],[ Hit (HFA)]]=1,0.99,TemplateData__3[[#This Row],[ Hit (HFA)]]))-_xlfn.NORM.S.INV(IF(TemplateData__3[[#This Row],[FA * 2]]=0,0.01,TemplateData__3[[#This Row],[FA * 2]]))</f>
        <v>4.6526957480816815</v>
      </c>
      <c r="AY36">
        <f>_xlfn.NORM.S.INV(IF(TemplateData__3[[#This Row],[ Hit (HCR)]]=1,0.99,TemplateData__3[[#This Row],[ Hit (HCR)]]))-_xlfn.NORM.S.INV(IF(TemplateData__3[[#This Row],[FA * 2]]=0,0.01,TemplateData__3[[#This Row],[FA * 2]]))</f>
        <v>2.355498842563962</v>
      </c>
      <c r="AZ36">
        <f>TemplateData__3[[#This Row],[ CR (CRM)]]-TemplateData__3[[#This Row],[MISS]]</f>
        <v>0.44999999999999996</v>
      </c>
      <c r="BA36">
        <f>TemplateData__3[[#This Row],[ CR (CRH)]]-TemplateData__3[[#This Row],[MISS]]</f>
        <v>0.35909090909090902</v>
      </c>
      <c r="BB36">
        <f>TemplateData__3[[#This Row],[ CR (HCR)]]-TemplateData__3[[#This Row],[MISS]]</f>
        <v>-0.43000000000000005</v>
      </c>
      <c r="BC36">
        <f>TemplateData__3[[#This Row],[ CR (MCR)]]-TemplateData__3[[#This Row],[MISS]]</f>
        <v>-0.55000000000000004</v>
      </c>
    </row>
    <row r="37" spans="1:55" x14ac:dyDescent="0.2">
      <c r="A37" s="17">
        <v>114</v>
      </c>
      <c r="B37">
        <v>1.5645449488614229</v>
      </c>
      <c r="C37">
        <v>2.2957744742199346</v>
      </c>
      <c r="D37">
        <v>0.81525987827796953</v>
      </c>
      <c r="E37">
        <v>0.17721518987341778</v>
      </c>
      <c r="F37">
        <v>0.10443037974683544</v>
      </c>
      <c r="G37">
        <v>0.25186627718273291</v>
      </c>
      <c r="H37">
        <v>0.29268292682926833</v>
      </c>
      <c r="I37">
        <v>5.2631578947368363E-2</v>
      </c>
      <c r="J37">
        <v>0.15447154471544711</v>
      </c>
      <c r="K37">
        <v>5.2631578947368363E-2</v>
      </c>
      <c r="L37">
        <v>0.43780487804878043</v>
      </c>
      <c r="M37">
        <v>5.2631578947368363E-2</v>
      </c>
      <c r="N37">
        <v>1.571825154052259</v>
      </c>
      <c r="O37">
        <v>0.21157323688969254</v>
      </c>
      <c r="P37">
        <v>1.5562568570872659</v>
      </c>
      <c r="Q37">
        <v>0.13821416353061922</v>
      </c>
      <c r="R37">
        <v>0.24916722185209861</v>
      </c>
      <c r="S37">
        <v>0.18051733626857458</v>
      </c>
      <c r="T37">
        <v>0.25443037974683547</v>
      </c>
      <c r="U37">
        <v>1.4892032762472418E-3</v>
      </c>
      <c r="V37">
        <v>2.3263478740408408</v>
      </c>
      <c r="W37">
        <v>2.2603360616649999</v>
      </c>
      <c r="X37">
        <v>0.77823502506535513</v>
      </c>
      <c r="Y37">
        <v>0.85514658485188244</v>
      </c>
      <c r="Z37">
        <v>0.30598669623059871</v>
      </c>
      <c r="AA37">
        <v>0.11052631578947369</v>
      </c>
      <c r="AB37">
        <v>0.23780487804878048</v>
      </c>
      <c r="AC37">
        <v>0.11961722488038273</v>
      </c>
      <c r="AD37">
        <v>0.3878048780487805</v>
      </c>
      <c r="AE37">
        <v>9.9415204678362512E-2</v>
      </c>
      <c r="AF37">
        <v>0.2772785622593068</v>
      </c>
      <c r="AG37">
        <v>-1.1695906432748537E-2</v>
      </c>
      <c r="AH37">
        <v>4.3360433604336057E-2</v>
      </c>
      <c r="AI37">
        <v>0.48780487804878048</v>
      </c>
      <c r="AJ37">
        <v>-3.9473684210526327E-2</v>
      </c>
      <c r="AK37">
        <v>1.0526315789473717E-2</v>
      </c>
      <c r="AL37">
        <v>8.5199610516066171E-2</v>
      </c>
      <c r="AM37">
        <v>0.16924519456165021</v>
      </c>
      <c r="AN37">
        <v>0.27750730282375857</v>
      </c>
      <c r="AO37">
        <v>0.15447154471544711</v>
      </c>
      <c r="AP37">
        <v>2.8708133971291905E-2</v>
      </c>
      <c r="AQ37">
        <v>0.35447154471544717</v>
      </c>
      <c r="AR37">
        <v>-3.9473684210526327E-2</v>
      </c>
      <c r="AS37">
        <v>0.48780487804878048</v>
      </c>
      <c r="AT37">
        <v>4.3859649122807043E-2</v>
      </c>
      <c r="AU37" t="s">
        <v>319</v>
      </c>
      <c r="AV37">
        <f>_xlfn.NORM.S.INV(IF(TemplateData__3[[#This Row],[ Hit (CRH) ]]=1,0.99,TemplateData__3[[#This Row],[ Hit (CRH) ]]))-_xlfn.NORM.S.INV(IF(TemplateData__3[[#This Row],[FA * 2]]=0,0.01,TemplateData__3[[#This Row],[FA * 2]]))</f>
        <v>1.5888441367457564</v>
      </c>
      <c r="AW37">
        <f>_xlfn.NORM.S.INV(IF(TemplateData__3[[#This Row],[ Hit (FAH) ]]=1,0.99,TemplateData__3[[#This Row],[ Hit (FAH) ]]))-_xlfn.NORM.S.INV(IF(TemplateData__3[[#This Row],[FA * 2]]=0,0.01,TemplateData__3[[#This Row],[FA * 2]]))</f>
        <v>0.96291220158022539</v>
      </c>
      <c r="AX37">
        <f>_xlfn.NORM.S.INV(IF(TemplateData__3[[#This Row],[ Hit (HFA)]]=1,0.99,TemplateData__3[[#This Row],[ Hit (HFA)]]))-_xlfn.NORM.S.INV(IF(TemplateData__3[[#This Row],[FA * 2]]=0,0.01,TemplateData__3[[#This Row],[FA * 2]]))</f>
        <v>2.6167293016635367</v>
      </c>
      <c r="AY37">
        <f>_xlfn.NORM.S.INV(IF(TemplateData__3[[#This Row],[ Hit (HCR)]]=1,0.99,TemplateData__3[[#This Row],[ Hit (HCR)]]))-_xlfn.NORM.S.INV(IF(TemplateData__3[[#This Row],[FA * 2]]=0,0.01,TemplateData__3[[#This Row],[FA * 2]]))</f>
        <v>1.3599639782777129</v>
      </c>
      <c r="AZ37">
        <f>TemplateData__3[[#This Row],[ CR (CRM)]]-TemplateData__3[[#This Row],[MISS]]</f>
        <v>0.39464285714285707</v>
      </c>
      <c r="BA37">
        <f>TemplateData__3[[#This Row],[ CR (CRH)]]-TemplateData__3[[#This Row],[MISS]]</f>
        <v>0.22499999999999998</v>
      </c>
      <c r="BB37">
        <f>TemplateData__3[[#This Row],[ CR (HCR)]]-TemplateData__3[[#This Row],[MISS]]</f>
        <v>-9.2129629629629672E-2</v>
      </c>
      <c r="BC37">
        <f>TemplateData__3[[#This Row],[ CR (MCR)]]-TemplateData__3[[#This Row],[MISS]]</f>
        <v>-0.4</v>
      </c>
    </row>
    <row r="38" spans="1:55" x14ac:dyDescent="0.2">
      <c r="A38" s="17">
        <v>218</v>
      </c>
      <c r="B38">
        <v>1.5212180464259339</v>
      </c>
      <c r="C38">
        <v>1.6013060051789567</v>
      </c>
      <c r="D38">
        <v>1.4456523021622056</v>
      </c>
      <c r="E38">
        <v>0.23076923076923073</v>
      </c>
      <c r="F38">
        <v>0.11538461538461542</v>
      </c>
      <c r="G38">
        <v>0.34615384615384615</v>
      </c>
      <c r="H38">
        <v>0.28231707317073168</v>
      </c>
      <c r="I38">
        <v>0.17780938833570414</v>
      </c>
      <c r="J38">
        <v>0.19404761904761908</v>
      </c>
      <c r="K38">
        <v>3.2163742690058506E-2</v>
      </c>
      <c r="L38">
        <v>0.37500000000000006</v>
      </c>
      <c r="M38">
        <v>0.31578947368421051</v>
      </c>
      <c r="N38">
        <v>1.4873382110224422</v>
      </c>
      <c r="O38">
        <v>0.22972972972972971</v>
      </c>
      <c r="P38">
        <v>1.5517914462468403</v>
      </c>
      <c r="Q38">
        <v>0.23170731707317072</v>
      </c>
      <c r="R38">
        <v>0.3125</v>
      </c>
      <c r="S38">
        <v>0.16666666666666663</v>
      </c>
      <c r="T38">
        <v>0.36956521739130432</v>
      </c>
      <c r="U38">
        <v>5.555555555555558E-2</v>
      </c>
      <c r="V38">
        <v>1.4781993912820048</v>
      </c>
      <c r="W38">
        <v>1.7151680269623708</v>
      </c>
      <c r="X38">
        <v>1.5051433280696105</v>
      </c>
      <c r="Y38">
        <v>1.3915065238156727</v>
      </c>
      <c r="Z38">
        <v>0.2592105263157895</v>
      </c>
      <c r="AA38">
        <v>0.19883040935672514</v>
      </c>
      <c r="AB38">
        <v>0.15833333333333338</v>
      </c>
      <c r="AC38">
        <v>0.19883040935672514</v>
      </c>
      <c r="AD38">
        <v>0.43214285714285711</v>
      </c>
      <c r="AE38">
        <v>0.19883040935672514</v>
      </c>
      <c r="AF38">
        <v>0.3022727272727273</v>
      </c>
      <c r="AG38">
        <v>0.1578947368421052</v>
      </c>
      <c r="AH38">
        <v>0.24166666666666664</v>
      </c>
      <c r="AI38">
        <v>0.34423076923076928</v>
      </c>
      <c r="AJ38">
        <v>-0.13450292397660824</v>
      </c>
      <c r="AK38">
        <v>0.42105263157894735</v>
      </c>
      <c r="AL38">
        <v>0.14000000000000001</v>
      </c>
      <c r="AM38">
        <v>0.25</v>
      </c>
      <c r="AN38">
        <v>0.30000000000000004</v>
      </c>
      <c r="AO38">
        <v>0.24166666666666664</v>
      </c>
      <c r="AP38">
        <v>2.1052631578947323E-2</v>
      </c>
      <c r="AQ38">
        <v>0.32500000000000001</v>
      </c>
      <c r="AR38">
        <v>0.17105263157894735</v>
      </c>
      <c r="AS38">
        <v>0.28928571428571431</v>
      </c>
      <c r="AT38">
        <v>0.33014354066985641</v>
      </c>
      <c r="AU38" t="s">
        <v>320</v>
      </c>
      <c r="AV38">
        <f>_xlfn.NORM.S.INV(IF(TemplateData__3[[#This Row],[ Hit (CRH) ]]=1,0.99,TemplateData__3[[#This Row],[ Hit (CRH) ]]))-_xlfn.NORM.S.INV(IF(TemplateData__3[[#This Row],[FA * 2]]=0,0.01,TemplateData__3[[#This Row],[FA * 2]]))</f>
        <v>2.0289872687882355</v>
      </c>
      <c r="AW38">
        <f>_xlfn.NORM.S.INV(IF(TemplateData__3[[#This Row],[ Hit (FAH) ]]=0,0.01,TemplateData__3[[#This Row],[ Hit (FAH) ]]))-_xlfn.NORM.S.INV(IF(TemplateData__3[[#This Row],[FA * 2]]=0,0.01,TemplateData__3[[#This Row],[FA * 2]]))</f>
        <v>-0.88681640310238352</v>
      </c>
      <c r="AX38">
        <f>_xlfn.NORM.S.INV(IF(TemplateData__3[[#This Row],[ Hit (HFA)]]=1,0.99,TemplateData__3[[#This Row],[ Hit (HFA)]]))-_xlfn.NORM.S.INV(IF(TemplateData__3[[#This Row],[FA * 2]]=0,0.01,TemplateData__3[[#This Row],[FA * 2]]))</f>
        <v>1.6928785740742569</v>
      </c>
      <c r="AY38">
        <f>_xlfn.NORM.S.INV(IF(TemplateData__3[[#This Row],[ Hit (HCR)]]=1,0.99,TemplateData__3[[#This Row],[ Hit (HCR)]]))-_xlfn.NORM.S.INV(IF(TemplateData__3[[#This Row],[FA * 2]]=0,0.01,TemplateData__3[[#This Row],[FA * 2]]))</f>
        <v>1.331897078555355</v>
      </c>
      <c r="AZ38">
        <f>TemplateData__3[[#This Row],[ CR (CRM)]]-TemplateData__3[[#This Row],[MISS]]</f>
        <v>0.43421052631578949</v>
      </c>
      <c r="BA38">
        <f>TemplateData__3[[#This Row],[ CR (CRH)]]-TemplateData__3[[#This Row],[MISS]]</f>
        <v>0.14849624060150379</v>
      </c>
      <c r="BB38">
        <f>TemplateData__3[[#This Row],[ CR (HCR)]]-TemplateData__3[[#This Row],[MISS]]</f>
        <v>-0.40789473684210525</v>
      </c>
      <c r="BC38">
        <f>TemplateData__3[[#This Row],[ CR (MCR)]]-TemplateData__3[[#This Row],[MISS]]</f>
        <v>-0.47055137844611528</v>
      </c>
    </row>
    <row r="39" spans="1:55" x14ac:dyDescent="0.2">
      <c r="A39" s="17">
        <v>109</v>
      </c>
      <c r="B39">
        <v>1.5122421998850584</v>
      </c>
      <c r="C39">
        <v>1.7495893095330428</v>
      </c>
      <c r="D39">
        <v>1.2073894929782802</v>
      </c>
      <c r="E39">
        <v>0.12029220779220773</v>
      </c>
      <c r="F39">
        <v>5.7792207792207728E-2</v>
      </c>
      <c r="G39">
        <v>0.18279220779220773</v>
      </c>
      <c r="H39">
        <v>0.20888055034396502</v>
      </c>
      <c r="I39">
        <v>2.9014844804318485E-2</v>
      </c>
      <c r="J39">
        <v>0.13919413919413914</v>
      </c>
      <c r="K39">
        <v>-2.6315789473684292E-2</v>
      </c>
      <c r="L39">
        <v>0.28205128205128205</v>
      </c>
      <c r="M39">
        <v>8.1578947368420973E-2</v>
      </c>
      <c r="N39">
        <v>0.87377169322883641</v>
      </c>
      <c r="O39">
        <v>4.870129870129869E-2</v>
      </c>
      <c r="P39">
        <v>1.9708574562013097</v>
      </c>
      <c r="Q39">
        <v>0.20779220779220775</v>
      </c>
      <c r="R39">
        <v>0.16017316017316008</v>
      </c>
      <c r="S39">
        <v>-5.3077357425183602E-2</v>
      </c>
      <c r="T39">
        <v>0.20779220779220775</v>
      </c>
      <c r="U39">
        <v>0.20779220779220775</v>
      </c>
      <c r="V39">
        <v>1.3974483823935713</v>
      </c>
      <c r="W39">
        <v>1.977592178523796</v>
      </c>
      <c r="X39">
        <v>0</v>
      </c>
      <c r="Y39">
        <v>1.960241517240271</v>
      </c>
      <c r="Z39">
        <v>0.12415654520917674</v>
      </c>
      <c r="AA39">
        <v>-2.8421052631579014E-2</v>
      </c>
      <c r="AB39">
        <v>-1.7948717948717996E-2</v>
      </c>
      <c r="AC39">
        <v>-9.9190283400809709E-2</v>
      </c>
      <c r="AD39">
        <v>0.28205128205128205</v>
      </c>
      <c r="AE39">
        <v>4.8245614035087647E-2</v>
      </c>
      <c r="AF39">
        <v>0.28205128205128205</v>
      </c>
      <c r="AG39">
        <v>0.13157894736842102</v>
      </c>
      <c r="AH39">
        <v>0.28205128205128205</v>
      </c>
      <c r="AI39">
        <v>0.28205128205128205</v>
      </c>
      <c r="AJ39">
        <v>0.13157894736842102</v>
      </c>
      <c r="AK39">
        <v>0.13157894736842102</v>
      </c>
      <c r="AL39">
        <v>5.3946053946053896E-2</v>
      </c>
      <c r="AM39">
        <v>0.13636363636363635</v>
      </c>
      <c r="AN39">
        <v>0.16933066933066931</v>
      </c>
      <c r="AO39">
        <v>0.14871794871794874</v>
      </c>
      <c r="AP39">
        <v>-5.023923444976075E-2</v>
      </c>
      <c r="AQ39">
        <v>0.21955128205128205</v>
      </c>
      <c r="AR39">
        <v>4.8245614035087647E-2</v>
      </c>
      <c r="AS39">
        <v>0.28205128205128205</v>
      </c>
      <c r="AT39">
        <v>4.8245614035087647E-2</v>
      </c>
      <c r="AU39" t="s">
        <v>319</v>
      </c>
      <c r="AV39">
        <f>_xlfn.NORM.S.INV(IF(TemplateData__3[[#This Row],[ Hit (CRH) ]]=1,0.99,TemplateData__3[[#This Row],[ Hit (CRH) ]]))-_xlfn.NORM.S.INV(IF(TemplateData__3[[#This Row],[FA * 2]]=0,0.01,TemplateData__3[[#This Row],[FA * 2]]))</f>
        <v>2.6531036148243743</v>
      </c>
      <c r="AW39">
        <f>_xlfn.NORM.S.INV(IF(TemplateData__3[[#This Row],[ Hit (FAH) ]]=1,0.99,TemplateData__3[[#This Row],[ Hit (FAH) ]]))-_xlfn.NORM.S.INV(IF(TemplateData__3[[#This Row],[FA * 2]]=0,0.01,TemplateData__3[[#This Row],[FA * 2]]))</f>
        <v>1.2800881542832321</v>
      </c>
      <c r="AX39">
        <f>_xlfn.NORM.S.INV(IF(TemplateData__3[[#This Row],[ Hit (HFA)]]=1,0.99,TemplateData__3[[#This Row],[ Hit (HFA)]]))-_xlfn.NORM.S.INV(IF(TemplateData__3[[#This Row],[FA * 2]]=0,0.01,TemplateData__3[[#This Row],[FA * 2]]))</f>
        <v>4.2809257785201549</v>
      </c>
      <c r="AY39">
        <f>_xlfn.NORM.S.INV(IF(TemplateData__3[[#This Row],[ Hit (HCR)]]=1,0.99,TemplateData__3[[#This Row],[ Hit (HCR)]]))-_xlfn.NORM.S.INV(IF(TemplateData__3[[#This Row],[FA * 2]]=0,0.01,TemplateData__3[[#This Row],[FA * 2]]))</f>
        <v>1.7135375105932873</v>
      </c>
      <c r="AZ39">
        <f>TemplateData__3[[#This Row],[ CR (CRM)]]-TemplateData__3[[#This Row],[MISS]]</f>
        <v>0.33333333333333337</v>
      </c>
      <c r="BA39">
        <f>TemplateData__3[[#This Row],[ CR (CRH)]]-TemplateData__3[[#This Row],[MISS]]</f>
        <v>9.9067599067599099E-2</v>
      </c>
      <c r="BB39">
        <f>TemplateData__3[[#This Row],[ CR (HCR)]]-TemplateData__3[[#This Row],[MISS]]</f>
        <v>-0.57264957264957261</v>
      </c>
      <c r="BC39">
        <f>TemplateData__3[[#This Row],[ CR (MCR)]]-TemplateData__3[[#This Row],[MISS]]</f>
        <v>-0.62820512820512819</v>
      </c>
    </row>
    <row r="40" spans="1:55" x14ac:dyDescent="0.2">
      <c r="A40" s="17">
        <v>203</v>
      </c>
      <c r="B40">
        <v>1.5019787510252074</v>
      </c>
      <c r="C40">
        <v>1.6551715749510389</v>
      </c>
      <c r="D40">
        <v>1.3351110954129424</v>
      </c>
      <c r="E40">
        <v>0.34967948717948727</v>
      </c>
      <c r="F40">
        <v>0.31217948717948718</v>
      </c>
      <c r="G40">
        <v>0.38717948717948725</v>
      </c>
      <c r="H40">
        <v>0.46341463414634149</v>
      </c>
      <c r="I40">
        <v>0.22453222453222454</v>
      </c>
      <c r="J40">
        <v>0.39488966318234614</v>
      </c>
      <c r="K40">
        <v>0.22048364153627309</v>
      </c>
      <c r="L40">
        <v>0.53536585365853662</v>
      </c>
      <c r="M40">
        <v>0.22837837837837838</v>
      </c>
      <c r="N40">
        <v>1.4018076920763747</v>
      </c>
      <c r="O40">
        <v>0.31217948717948718</v>
      </c>
      <c r="P40">
        <v>1.5968273222957596</v>
      </c>
      <c r="Q40">
        <v>0.38717948717948725</v>
      </c>
      <c r="R40">
        <v>0.38191632928475039</v>
      </c>
      <c r="S40">
        <v>0.24908424908424909</v>
      </c>
      <c r="T40">
        <v>0.39194139194139199</v>
      </c>
      <c r="U40">
        <v>0.38191632928475039</v>
      </c>
      <c r="V40">
        <v>1.5651928177935315</v>
      </c>
      <c r="W40">
        <v>1.7425119189946638</v>
      </c>
      <c r="X40">
        <v>1.214126327656015</v>
      </c>
      <c r="Y40">
        <v>1.4456523021622056</v>
      </c>
      <c r="Z40">
        <v>0.43536585365853658</v>
      </c>
      <c r="AA40">
        <v>0.17837837837837844</v>
      </c>
      <c r="AB40">
        <v>0.28536585365853656</v>
      </c>
      <c r="AC40">
        <v>0.19656019656019663</v>
      </c>
      <c r="AD40">
        <v>0.58536585365853666</v>
      </c>
      <c r="AE40">
        <v>0.15615615615615619</v>
      </c>
      <c r="AF40">
        <v>0.49012775842044137</v>
      </c>
      <c r="AG40">
        <v>0.27311522048364156</v>
      </c>
      <c r="AH40">
        <v>0.49445676274944567</v>
      </c>
      <c r="AI40">
        <v>0.48536585365853663</v>
      </c>
      <c r="AJ40">
        <v>0.2533783783783784</v>
      </c>
      <c r="AK40">
        <v>0.28746928746928746</v>
      </c>
      <c r="AL40">
        <v>0.33333333333333337</v>
      </c>
      <c r="AM40">
        <v>0.38003663003663013</v>
      </c>
      <c r="AN40">
        <v>0.33333333333333337</v>
      </c>
      <c r="AO40">
        <v>0.38536585365853665</v>
      </c>
      <c r="AP40">
        <v>0.28746928746928746</v>
      </c>
      <c r="AQ40">
        <v>0.46036585365853661</v>
      </c>
      <c r="AR40">
        <v>0.29504504504504503</v>
      </c>
      <c r="AS40">
        <v>0.51393728222996526</v>
      </c>
      <c r="AT40">
        <v>0.1283783783783784</v>
      </c>
      <c r="AU40" t="s">
        <v>320</v>
      </c>
      <c r="AV40">
        <f>_xlfn.NORM.S.INV(IF(TemplateData__3[[#This Row],[ Hit (CRH) ]]=1,0.99,TemplateData__3[[#This Row],[ Hit (CRH) ]]))-_xlfn.NORM.S.INV(IF(TemplateData__3[[#This Row],[FA * 2]]=0,0.01,TemplateData__3[[#This Row],[FA * 2]]))</f>
        <v>1.7050992007138475</v>
      </c>
      <c r="AW40">
        <f>_xlfn.NORM.S.INV(IF(TemplateData__3[[#This Row],[ Hit (FAH) ]]=1,0.99,TemplateData__3[[#This Row],[ Hit (FAH) ]]))-_xlfn.NORM.S.INV(IF(TemplateData__3[[#This Row],[FA * 2]]=0,0.01,TemplateData__3[[#This Row],[FA * 2]]))</f>
        <v>2.2417934675200906</v>
      </c>
      <c r="AX40">
        <f>_xlfn.NORM.S.INV(IF(TemplateData__3[[#This Row],[ Hit (HFA)]]=1,0.99,TemplateData__3[[#This Row],[ Hit (HFA)]]))-_xlfn.NORM.S.INV(IF(TemplateData__3[[#This Row],[FA * 2]]=0,0.01,TemplateData__3[[#This Row],[FA * 2]]))</f>
        <v>1.3885571957398184</v>
      </c>
      <c r="AY40">
        <f>_xlfn.NORM.S.INV(IF(TemplateData__3[[#This Row],[ Hit (HCR)]]=1,0.99,TemplateData__3[[#This Row],[ Hit (HCR)]]))-_xlfn.NORM.S.INV(IF(TemplateData__3[[#This Row],[FA * 2]]=0,0.01,TemplateData__3[[#This Row],[FA * 2]]))</f>
        <v>0.75866710772535162</v>
      </c>
      <c r="AZ40">
        <f>TemplateData__3[[#This Row],[ CR (CRM)]]-TemplateData__3[[#This Row],[MISS]]</f>
        <v>0.1506493506493507</v>
      </c>
      <c r="BA40">
        <f>TemplateData__3[[#This Row],[ CR (CRH)]]-TemplateData__3[[#This Row],[MISS]]</f>
        <v>0.25974025974025972</v>
      </c>
      <c r="BB40">
        <f>TemplateData__3[[#This Row],[ CR (HCR)]]-TemplateData__3[[#This Row],[MISS]]</f>
        <v>-0.27435064935064934</v>
      </c>
      <c r="BC40">
        <f>TemplateData__3[[#This Row],[ CR (MCR)]]-TemplateData__3[[#This Row],[MISS]]</f>
        <v>-0.47077922077922074</v>
      </c>
    </row>
    <row r="41" spans="1:55" x14ac:dyDescent="0.2">
      <c r="A41" s="17">
        <v>113</v>
      </c>
      <c r="B41">
        <v>1.4937353460364908</v>
      </c>
      <c r="C41">
        <v>1.8725856838709611</v>
      </c>
      <c r="D41">
        <v>0.90027100176799335</v>
      </c>
      <c r="E41">
        <v>0.19003164556962027</v>
      </c>
      <c r="F41">
        <v>0.1775316455696202</v>
      </c>
      <c r="G41">
        <v>0.20253164556962022</v>
      </c>
      <c r="H41">
        <v>0.30060975609756091</v>
      </c>
      <c r="I41">
        <v>7.6923076923076872E-2</v>
      </c>
      <c r="J41">
        <v>0.27738095238095228</v>
      </c>
      <c r="K41">
        <v>7.6923076923076872E-2</v>
      </c>
      <c r="L41">
        <v>0.32499999999999996</v>
      </c>
      <c r="M41">
        <v>7.6923076923076872E-2</v>
      </c>
      <c r="N41">
        <v>1.00398249514112</v>
      </c>
      <c r="O41">
        <v>0.20253164556962022</v>
      </c>
      <c r="P41">
        <v>1.8956205747453831</v>
      </c>
      <c r="Q41">
        <v>0.17475386779184243</v>
      </c>
      <c r="R41">
        <v>0.20253164556962022</v>
      </c>
      <c r="S41">
        <v>0.20253164556962022</v>
      </c>
      <c r="T41">
        <v>0.20253164556962022</v>
      </c>
      <c r="U41">
        <v>0.15253164556962018</v>
      </c>
      <c r="V41">
        <v>1.2899144845470509</v>
      </c>
      <c r="W41">
        <v>2.3263478740408408</v>
      </c>
      <c r="X41">
        <v>0.61467256753111221</v>
      </c>
      <c r="Y41">
        <v>1.1759984936648324</v>
      </c>
      <c r="Z41">
        <v>0.32499999999999996</v>
      </c>
      <c r="AA41">
        <v>7.6923076923076872E-2</v>
      </c>
      <c r="AB41">
        <v>0.32499999999999996</v>
      </c>
      <c r="AC41">
        <v>7.6923076923076872E-2</v>
      </c>
      <c r="AD41">
        <v>0.32499999999999996</v>
      </c>
      <c r="AE41">
        <v>7.6923076923076872E-2</v>
      </c>
      <c r="AF41">
        <v>0.27499999999999991</v>
      </c>
      <c r="AG41">
        <v>7.6923076923076872E-2</v>
      </c>
      <c r="AH41">
        <v>0.23409090909090902</v>
      </c>
      <c r="AI41">
        <v>0.32499999999999996</v>
      </c>
      <c r="AJ41">
        <v>7.6923076923076872E-2</v>
      </c>
      <c r="AK41">
        <v>7.6923076923076872E-2</v>
      </c>
      <c r="AL41">
        <v>0.16407010710808179</v>
      </c>
      <c r="AM41">
        <v>0.20253164556962022</v>
      </c>
      <c r="AN41">
        <v>0.20253164556962022</v>
      </c>
      <c r="AO41">
        <v>0.2583333333333333</v>
      </c>
      <c r="AP41">
        <v>7.6923076923076872E-2</v>
      </c>
      <c r="AQ41">
        <v>0.32499999999999996</v>
      </c>
      <c r="AR41">
        <v>7.6923076923076872E-2</v>
      </c>
      <c r="AS41">
        <v>0.32499999999999996</v>
      </c>
      <c r="AT41">
        <v>7.6923076923076872E-2</v>
      </c>
      <c r="AU41" t="s">
        <v>319</v>
      </c>
      <c r="AV41">
        <f>_xlfn.NORM.S.INV(IF(TemplateData__3[[#This Row],[ Hit (CRH) ]]=1,0.99,TemplateData__3[[#This Row],[ Hit (CRH) ]]))-_xlfn.NORM.S.INV(IF(TemplateData__3[[#This Row],[FA * 2]]=0,0.01,TemplateData__3[[#This Row],[FA * 2]]))</f>
        <v>1.6387476645753798</v>
      </c>
      <c r="AW41">
        <f>_xlfn.NORM.S.INV(IF(TemplateData__3[[#This Row],[ Hit (FAH) ]]=1,0.99,TemplateData__3[[#This Row],[ Hit (FAH) ]]))-_xlfn.NORM.S.INV(IF(TemplateData__3[[#This Row],[FA * 2]]=0,0.01,TemplateData__3[[#This Row],[FA * 2]]))</f>
        <v>3.9650955386162208</v>
      </c>
      <c r="AX41">
        <f>_xlfn.NORM.S.INV(IF(TemplateData__3[[#This Row],[ Hit (HFA)]]=1,0.99,TemplateData__3[[#This Row],[ Hit (HFA)]]))-_xlfn.NORM.S.INV(IF(TemplateData__3[[#This Row],[FA * 2]]=0,0.01,TemplateData__3[[#This Row],[FA * 2]]))</f>
        <v>3.9650955386162208</v>
      </c>
      <c r="AY41">
        <f>_xlfn.NORM.S.INV(IF(TemplateData__3[[#This Row],[ Hit (HCR)]]=1,0.99,TemplateData__3[[#This Row],[ Hit (HCR)]]))-_xlfn.NORM.S.INV(IF(TemplateData__3[[#This Row],[FA * 2]]=0,0.01,TemplateData__3[[#This Row],[FA * 2]]))</f>
        <v>1.3394407541097126</v>
      </c>
      <c r="AZ41">
        <f>TemplateData__3[[#This Row],[ CR (CRM)]]-TemplateData__3[[#This Row],[MISS]]</f>
        <v>0.34324942791762014</v>
      </c>
      <c r="BA41">
        <f>TemplateData__3[[#This Row],[ CR (CRH)]]-TemplateData__3[[#This Row],[MISS]]</f>
        <v>0.47368421052631582</v>
      </c>
      <c r="BB41">
        <f>TemplateData__3[[#This Row],[ CR (HCR)]]-TemplateData__3[[#This Row],[MISS]]</f>
        <v>-0.33881578947368418</v>
      </c>
      <c r="BC41">
        <f>TemplateData__3[[#This Row],[ CR (MCR)]]-TemplateData__3[[#This Row],[MISS]]</f>
        <v>-0.52631578947368418</v>
      </c>
    </row>
    <row r="42" spans="1:55" x14ac:dyDescent="0.2">
      <c r="A42" s="17">
        <v>221</v>
      </c>
      <c r="B42">
        <v>1.4533610253444971</v>
      </c>
      <c r="C42">
        <v>1.9278221912127154</v>
      </c>
      <c r="D42">
        <v>0.99040142621946903</v>
      </c>
      <c r="E42">
        <v>0.24679487179487181</v>
      </c>
      <c r="F42">
        <v>0.19679487179487176</v>
      </c>
      <c r="G42">
        <v>0.29679487179487185</v>
      </c>
      <c r="H42">
        <v>0.36522826766729211</v>
      </c>
      <c r="I42">
        <v>0.12820512820512819</v>
      </c>
      <c r="J42">
        <v>0.34432234432234432</v>
      </c>
      <c r="K42">
        <v>4.5883940620782715E-2</v>
      </c>
      <c r="L42">
        <v>0.38717948717948725</v>
      </c>
      <c r="M42">
        <v>0.20641025641025634</v>
      </c>
      <c r="N42">
        <v>1.326702151522146</v>
      </c>
      <c r="O42">
        <v>0.19679487179487176</v>
      </c>
      <c r="P42">
        <v>1.5812630169027586</v>
      </c>
      <c r="Q42">
        <v>0.29679487179487185</v>
      </c>
      <c r="R42">
        <v>0.22179487179487178</v>
      </c>
      <c r="S42">
        <v>0.17179487179487185</v>
      </c>
      <c r="T42">
        <v>0.37179487179487181</v>
      </c>
      <c r="U42">
        <v>0.22179487179487178</v>
      </c>
      <c r="V42">
        <v>1.7300798669608217</v>
      </c>
      <c r="W42">
        <v>2.1829718154804207</v>
      </c>
      <c r="X42">
        <v>0.88014395316508542</v>
      </c>
      <c r="Y42">
        <v>1.0789048050186096</v>
      </c>
      <c r="Z42">
        <v>0.30536130536130546</v>
      </c>
      <c r="AA42">
        <v>8.9743589743589758E-2</v>
      </c>
      <c r="AB42">
        <v>0.26495726495726502</v>
      </c>
      <c r="AC42">
        <v>7.459207459207462E-2</v>
      </c>
      <c r="AD42">
        <v>0.33333333333333337</v>
      </c>
      <c r="AE42">
        <v>0.11355311355311348</v>
      </c>
      <c r="AF42">
        <v>0.43454790823211875</v>
      </c>
      <c r="AG42">
        <v>0.16117216117216115</v>
      </c>
      <c r="AH42">
        <v>0.40384615384615385</v>
      </c>
      <c r="AI42">
        <v>0.48717948717948723</v>
      </c>
      <c r="AJ42">
        <v>6.4102564102563875E-3</v>
      </c>
      <c r="AK42">
        <v>0.25641025641025639</v>
      </c>
      <c r="AL42">
        <v>0.21794871794871795</v>
      </c>
      <c r="AM42">
        <v>0.1932234432234432</v>
      </c>
      <c r="AN42">
        <v>0.33333333333333337</v>
      </c>
      <c r="AO42">
        <v>0.35384615384615392</v>
      </c>
      <c r="AP42">
        <v>7.459207459207462E-2</v>
      </c>
      <c r="AQ42">
        <v>0.29967948717948723</v>
      </c>
      <c r="AR42">
        <v>8.9743589743589758E-2</v>
      </c>
      <c r="AS42">
        <v>0.41575091575091583</v>
      </c>
      <c r="AT42">
        <v>0.25641025641025639</v>
      </c>
      <c r="AU42" t="s">
        <v>320</v>
      </c>
      <c r="AV42">
        <f>_xlfn.NORM.S.INV(IF(TemplateData__3[[#This Row],[ Hit (CRH) ]]=1,0.99,TemplateData__3[[#This Row],[ Hit (CRH) ]]))-_xlfn.NORM.S.INV(IF(TemplateData__3[[#This Row],[FA * 2]]=0,0.01,TemplateData__3[[#This Row],[FA * 2]]))</f>
        <v>3.1179864817842153</v>
      </c>
      <c r="AW42" s="2"/>
      <c r="AX42">
        <f>_xlfn.NORM.S.INV(IF(TemplateData__3[[#This Row],[ Hit (HFA)]]=0,0.01,TemplateData__3[[#This Row],[ Hit (HFA)]]))-_xlfn.NORM.S.INV(IF(TemplateData__3[[#This Row],[FA * 2]]=0,0.01,TemplateData__3[[#This Row],[FA * 2]]))</f>
        <v>0</v>
      </c>
      <c r="AY42">
        <f>_xlfn.NORM.S.INV(IF(TemplateData__3[[#This Row],[ Hit (HCR)]]=1,0.99,TemplateData__3[[#This Row],[ Hit (HCR)]]))-_xlfn.NORM.S.INV(IF(TemplateData__3[[#This Row],[FA * 2]]=0,0.01,TemplateData__3[[#This Row],[FA * 2]]))</f>
        <v>1.2587773501626989</v>
      </c>
      <c r="AZ42">
        <f>TemplateData__3[[#This Row],[ CR (CRM)]]-TemplateData__3[[#This Row],[MISS]]</f>
        <v>0.16666666666666663</v>
      </c>
      <c r="BA42">
        <f>TemplateData__3[[#This Row],[ CR (CRH)]]-TemplateData__3[[#This Row],[MISS]]</f>
        <v>0.16666666666666663</v>
      </c>
      <c r="BB42">
        <f>TemplateData__3[[#This Row],[ CR (HCR)]]-TemplateData__3[[#This Row],[MISS]]</f>
        <v>-0.83333333333333337</v>
      </c>
      <c r="BC42">
        <f>TemplateData__3[[#This Row],[ CR (MCR)]]-TemplateData__3[[#This Row],[MISS]]</f>
        <v>-0.76666666666666672</v>
      </c>
    </row>
    <row r="43" spans="1:55" x14ac:dyDescent="0.2">
      <c r="A43" s="17">
        <v>116</v>
      </c>
      <c r="B43">
        <v>1.4483121191271668</v>
      </c>
      <c r="C43">
        <v>2.1134071833633885</v>
      </c>
      <c r="D43">
        <v>0.931037610894621</v>
      </c>
      <c r="E43">
        <v>0.16835443037974684</v>
      </c>
      <c r="F43">
        <v>0.14335443037974693</v>
      </c>
      <c r="G43">
        <v>0.19335443037974687</v>
      </c>
      <c r="H43">
        <v>0.1951219512195122</v>
      </c>
      <c r="I43">
        <v>0.13765182186234826</v>
      </c>
      <c r="J43">
        <v>0.13240418118466896</v>
      </c>
      <c r="K43">
        <v>0.15789473684210531</v>
      </c>
      <c r="L43">
        <v>0.26097560975609752</v>
      </c>
      <c r="M43">
        <v>0.11842105263157898</v>
      </c>
      <c r="N43">
        <v>1.3285178449694384</v>
      </c>
      <c r="O43">
        <v>0.10938007140538797</v>
      </c>
      <c r="P43">
        <v>1.5582925695796117</v>
      </c>
      <c r="Q43">
        <v>0.22445199135535665</v>
      </c>
      <c r="R43">
        <v>0.13502109704641352</v>
      </c>
      <c r="S43">
        <v>7.9465541490858049E-2</v>
      </c>
      <c r="T43">
        <v>0.25782811459027322</v>
      </c>
      <c r="U43">
        <v>0.19562715765247418</v>
      </c>
      <c r="V43">
        <v>2.0645974401541292</v>
      </c>
      <c r="W43">
        <v>2.1829718154804207</v>
      </c>
      <c r="X43">
        <v>0.47543714352306943</v>
      </c>
      <c r="Y43">
        <v>1.1624422956523688</v>
      </c>
      <c r="Z43">
        <v>6.097560975609756E-2</v>
      </c>
      <c r="AA43">
        <v>0.23508771929824568</v>
      </c>
      <c r="AB43">
        <v>-3.9024390243902418E-2</v>
      </c>
      <c r="AC43">
        <v>0.24342105263157898</v>
      </c>
      <c r="AD43">
        <v>0.13240418118466896</v>
      </c>
      <c r="AE43">
        <v>0.22556390977443608</v>
      </c>
      <c r="AF43">
        <v>0.3845050215208034</v>
      </c>
      <c r="AG43">
        <v>7.6754385964912353E-2</v>
      </c>
      <c r="AH43">
        <v>0.28824833702882485</v>
      </c>
      <c r="AI43">
        <v>0.56097560975609762</v>
      </c>
      <c r="AJ43">
        <v>9.5693779904306275E-2</v>
      </c>
      <c r="AK43">
        <v>6.0728744939271273E-2</v>
      </c>
      <c r="AL43">
        <v>0.12220058422590074</v>
      </c>
      <c r="AM43">
        <v>0.18264014466546119</v>
      </c>
      <c r="AN43">
        <v>0.19912366114897762</v>
      </c>
      <c r="AO43">
        <v>9.4308943089430886E-2</v>
      </c>
      <c r="AP43">
        <v>0.18660287081339721</v>
      </c>
      <c r="AQ43">
        <v>0.31097560975609756</v>
      </c>
      <c r="AR43">
        <v>3.5087719298245612E-2</v>
      </c>
      <c r="AS43">
        <v>0.27526132404181186</v>
      </c>
      <c r="AT43">
        <v>0.11842105263157898</v>
      </c>
      <c r="AU43" t="s">
        <v>319</v>
      </c>
      <c r="AV43">
        <f>_xlfn.NORM.S.INV(IF(TemplateData__3[[#This Row],[ Hit (CRH) ]]=1,0.99,TemplateData__3[[#This Row],[ Hit (CRH) ]]))-_xlfn.NORM.S.INV(IF(TemplateData__3[[#This Row],[FA * 2]]=0,0.01,TemplateData__3[[#This Row],[FA * 2]]))</f>
        <v>1.3890777343329674</v>
      </c>
      <c r="AW43">
        <f>_xlfn.NORM.S.INV(IF(TemplateData__3[[#This Row],[ Hit (FAH) ]]=1,0.99,TemplateData__3[[#This Row],[ Hit (FAH) ]]))-_xlfn.NORM.S.INV(IF(TemplateData__3[[#This Row],[FA * 2]]=0,0.01,TemplateData__3[[#This Row],[FA * 2]]))</f>
        <v>0.87197549162255128</v>
      </c>
      <c r="AX43">
        <f>_xlfn.NORM.S.INV(IF(TemplateData__3[[#This Row],[ Hit (HFA)]]=1,0.99,TemplateData__3[[#This Row],[ Hit (HFA)]]))-_xlfn.NORM.S.INV(IF(TemplateData__3[[#This Row],[FA * 2]]=0,0.01,TemplateData__3[[#This Row],[FA * 2]]))</f>
        <v>0.75833868736861365</v>
      </c>
      <c r="AY43">
        <f>_xlfn.NORM.S.INV(IF(TemplateData__3[[#This Row],[ Hit (HCR)]]=1,0.99,TemplateData__3[[#This Row],[ Hit (HCR)]]))-_xlfn.NORM.S.INV(IF(TemplateData__3[[#This Row],[FA * 2]]=0,0.01,TemplateData__3[[#This Row],[FA * 2]]))</f>
        <v>0.93327337777130126</v>
      </c>
      <c r="AZ43">
        <f>TemplateData__3[[#This Row],[ CR (CRM)]]-TemplateData__3[[#This Row],[MISS]]</f>
        <v>0.27115384615384619</v>
      </c>
      <c r="BA43">
        <f>TemplateData__3[[#This Row],[ CR (CRH)]]-TemplateData__3[[#This Row],[MISS]]</f>
        <v>0.13088235294117656</v>
      </c>
      <c r="BB43">
        <f>TemplateData__3[[#This Row],[ CR (HCR)]]-TemplateData__3[[#This Row],[MISS]]</f>
        <v>-0.45735294117647052</v>
      </c>
      <c r="BC43">
        <f>TemplateData__3[[#This Row],[ CR (MCR)]]-TemplateData__3[[#This Row],[MISS]]</f>
        <v>-0.42499999999999993</v>
      </c>
    </row>
    <row r="44" spans="1:55" x14ac:dyDescent="0.2">
      <c r="A44" s="17">
        <v>216</v>
      </c>
      <c r="B44">
        <v>1.35892630793914</v>
      </c>
      <c r="C44">
        <v>1.4847266404679262</v>
      </c>
      <c r="D44">
        <v>1.2073894929782802</v>
      </c>
      <c r="E44">
        <v>0.14135021097046407</v>
      </c>
      <c r="F44">
        <v>0.14166666666666661</v>
      </c>
      <c r="G44">
        <v>0.14102564102564097</v>
      </c>
      <c r="H44">
        <v>0.19999999999999996</v>
      </c>
      <c r="I44">
        <v>7.8947368421052544E-2</v>
      </c>
      <c r="J44">
        <v>0.19999999999999996</v>
      </c>
      <c r="K44">
        <v>7.8947368421052544E-2</v>
      </c>
      <c r="L44">
        <v>0.19999999999999996</v>
      </c>
      <c r="M44">
        <v>7.8947368421052544E-2</v>
      </c>
      <c r="N44">
        <v>1.2460285332258842</v>
      </c>
      <c r="O44">
        <v>0.12745098039215685</v>
      </c>
      <c r="P44">
        <v>1.5347092662974662</v>
      </c>
      <c r="Q44">
        <v>0.16666666666666663</v>
      </c>
      <c r="R44">
        <v>0.12318840579710144</v>
      </c>
      <c r="S44">
        <v>0.13095238095238093</v>
      </c>
      <c r="T44">
        <v>0.16666666666666663</v>
      </c>
      <c r="U44">
        <v>0.16666666666666663</v>
      </c>
      <c r="V44">
        <v>1.6139048416513517</v>
      </c>
      <c r="W44">
        <v>1.323199906378308</v>
      </c>
      <c r="X44">
        <v>0.8428080146395438</v>
      </c>
      <c r="Y44">
        <v>1.8956205747453831</v>
      </c>
      <c r="Z44">
        <v>0.19999999999999996</v>
      </c>
      <c r="AA44">
        <v>6.261343012704168E-2</v>
      </c>
      <c r="AB44">
        <v>0.19999999999999996</v>
      </c>
      <c r="AC44">
        <v>6.4912280701754366E-2</v>
      </c>
      <c r="AD44">
        <v>0.19999999999999996</v>
      </c>
      <c r="AE44">
        <v>6.0150375939849621E-2</v>
      </c>
      <c r="AF44">
        <v>0.19999999999999996</v>
      </c>
      <c r="AG44">
        <v>0.13157894736842102</v>
      </c>
      <c r="AH44">
        <v>0.19999999999999996</v>
      </c>
      <c r="AI44">
        <v>0.19999999999999996</v>
      </c>
      <c r="AJ44">
        <v>0.13157894736842102</v>
      </c>
      <c r="AK44">
        <v>0.13157894736842102</v>
      </c>
      <c r="AL44">
        <v>0.12820512820512819</v>
      </c>
      <c r="AM44">
        <v>0.13095238095238093</v>
      </c>
      <c r="AN44">
        <v>0.16666666666666663</v>
      </c>
      <c r="AO44">
        <v>0.19999999999999996</v>
      </c>
      <c r="AP44">
        <v>4.0669856459330078E-2</v>
      </c>
      <c r="AQ44">
        <v>0.13749999999999996</v>
      </c>
      <c r="AR44">
        <v>0.13157894736842102</v>
      </c>
      <c r="AS44">
        <v>0.19999999999999996</v>
      </c>
      <c r="AT44">
        <v>0.13157894736842102</v>
      </c>
      <c r="AU44" t="s">
        <v>320</v>
      </c>
      <c r="AV44">
        <f>_xlfn.NORM.S.INV(IF(TemplateData__3[[#This Row],[ Hit (CRH) ]]=1,0.99,TemplateData__3[[#This Row],[ Hit (CRH) ]]))-_xlfn.NORM.S.INV(IF(TemplateData__3[[#This Row],[FA * 2]]=0,0.01,TemplateData__3[[#This Row],[FA * 2]]))</f>
        <v>1.302810622781597</v>
      </c>
      <c r="AW44">
        <f>_xlfn.NORM.S.INV(IF(TemplateData__3[[#This Row],[ Hit (FAH) ]]=1,0.99,TemplateData__3[[#This Row],[ Hit (FAH) ]]))-_xlfn.NORM.S.INV(IF(TemplateData__3[[#This Row],[FA * 2]]=0,0.01,TemplateData__3[[#This Row],[FA * 2]]))</f>
        <v>0.84153538587229826</v>
      </c>
      <c r="AX44">
        <f>_xlfn.NORM.S.INV(IF(TemplateData__3[[#This Row],[ Hit (HFA)]]=1,0.99,TemplateData__3[[#This Row],[ Hit (HFA)]]))-_xlfn.NORM.S.INV(IF(TemplateData__3[[#This Row],[FA * 2]]=0,0.01,TemplateData__3[[#This Row],[FA * 2]]))</f>
        <v>1.6593171307015324</v>
      </c>
      <c r="AY44">
        <f>_xlfn.NORM.S.INV(IF(TemplateData__3[[#This Row],[ Hit (HCR)]]=1,0.99,TemplateData__3[[#This Row],[ Hit (HCR)]]))-_xlfn.NORM.S.INV(IF(TemplateData__3[[#This Row],[FA * 2]]=0,0.01,TemplateData__3[[#This Row],[FA * 2]]))</f>
        <v>0.90069742407887188</v>
      </c>
      <c r="AZ44">
        <f>TemplateData__3[[#This Row],[ CR (CRM)]]-TemplateData__3[[#This Row],[MISS]]</f>
        <v>0.27272727272727271</v>
      </c>
      <c r="BA44">
        <f>TemplateData__3[[#This Row],[ CR (CRH)]]-TemplateData__3[[#This Row],[MISS]]</f>
        <v>0.11904761904761907</v>
      </c>
      <c r="BB44">
        <f>TemplateData__3[[#This Row],[ CR (HCR)]]-TemplateData__3[[#This Row],[MISS]]</f>
        <v>-0.1111111111111111</v>
      </c>
      <c r="BC44">
        <f>TemplateData__3[[#This Row],[ CR (MCR)]]-TemplateData__3[[#This Row],[MISS]]</f>
        <v>-0.34210526315789475</v>
      </c>
    </row>
    <row r="45" spans="1:55" x14ac:dyDescent="0.2">
      <c r="A45" s="17">
        <v>201</v>
      </c>
      <c r="B45">
        <v>1.3323271027396164</v>
      </c>
      <c r="C45">
        <v>1.4914104281281384</v>
      </c>
      <c r="D45">
        <v>1.1445156165795876</v>
      </c>
      <c r="E45">
        <v>0.19161392405063293</v>
      </c>
      <c r="F45">
        <v>0.20411392405063289</v>
      </c>
      <c r="G45">
        <v>0.17911392405063287</v>
      </c>
      <c r="H45">
        <v>0.29268292682926822</v>
      </c>
      <c r="I45">
        <v>8.2321187584345479E-2</v>
      </c>
      <c r="J45">
        <v>0.29616724738675948</v>
      </c>
      <c r="K45">
        <v>0.10526315789473684</v>
      </c>
      <c r="L45">
        <v>0.28902439024390236</v>
      </c>
      <c r="M45">
        <v>6.052631578947365E-2</v>
      </c>
      <c r="N45">
        <v>1.621245108188001</v>
      </c>
      <c r="O45">
        <v>0.16244725738396626</v>
      </c>
      <c r="P45">
        <v>0.97009192665103516</v>
      </c>
      <c r="Q45">
        <v>0.22385076615589605</v>
      </c>
      <c r="R45">
        <v>0.13863773357444242</v>
      </c>
      <c r="S45">
        <v>0.18625678119348998</v>
      </c>
      <c r="T45">
        <v>0.22385076615589605</v>
      </c>
      <c r="U45">
        <v>0.22385076615589605</v>
      </c>
      <c r="V45">
        <v>1.7045707267367955</v>
      </c>
      <c r="W45">
        <v>1.2595331605439049</v>
      </c>
      <c r="X45">
        <v>1.56379153053232</v>
      </c>
      <c r="Y45">
        <v>0.35589317891683758</v>
      </c>
      <c r="Z45">
        <v>0.29616724738675948</v>
      </c>
      <c r="AA45">
        <v>2.0050125313283207E-2</v>
      </c>
      <c r="AB45">
        <v>0.33902439024390241</v>
      </c>
      <c r="AC45">
        <v>2.8708133971291905E-2</v>
      </c>
      <c r="AD45">
        <v>0.25720620842572062</v>
      </c>
      <c r="AE45">
        <v>1.0526315789473717E-2</v>
      </c>
      <c r="AF45">
        <v>0.28902439024390236</v>
      </c>
      <c r="AG45">
        <v>0.15497076023391809</v>
      </c>
      <c r="AH45">
        <v>0.25720620842572062</v>
      </c>
      <c r="AI45">
        <v>0.32791327913279122</v>
      </c>
      <c r="AJ45">
        <v>0.21052631578947367</v>
      </c>
      <c r="AK45">
        <v>0.11052631578947369</v>
      </c>
      <c r="AL45">
        <v>0.1368062317429406</v>
      </c>
      <c r="AM45">
        <v>0.18625678119348998</v>
      </c>
      <c r="AN45">
        <v>0.25219084712755602</v>
      </c>
      <c r="AO45">
        <v>0.23902439024390243</v>
      </c>
      <c r="AP45">
        <v>2.8708133971291905E-2</v>
      </c>
      <c r="AQ45">
        <v>0.31402439024390238</v>
      </c>
      <c r="AR45">
        <v>4.3859649122807043E-2</v>
      </c>
      <c r="AS45">
        <v>0.36759581881533099</v>
      </c>
      <c r="AT45">
        <v>0.1271929824561403</v>
      </c>
      <c r="AU45" t="s">
        <v>320</v>
      </c>
      <c r="AV45">
        <f>_xlfn.NORM.S.INV(IF(TemplateData__3[[#This Row],[ Hit (CRH) ]]=1,0.99,TemplateData__3[[#This Row],[ Hit (CRH) ]]))-_xlfn.NORM.S.INV(IF(TemplateData__3[[#This Row],[FA * 2]]=0,0.01,TemplateData__3[[#This Row],[FA * 2]]))</f>
        <v>1.3828456811200303</v>
      </c>
      <c r="AW45">
        <f>_xlfn.NORM.S.INV(IF(TemplateData__3[[#This Row],[ Hit (FAH) ]]=1,0.99,TemplateData__3[[#This Row],[ Hit (FAH) ]]))-_xlfn.NORM.S.INV(IF(TemplateData__3[[#This Row],[FA * 2]]=0,0.01,TemplateData__3[[#This Row],[FA * 2]]))</f>
        <v>1.2460645024801422</v>
      </c>
      <c r="AX45">
        <f>_xlfn.NORM.S.INV(IF(TemplateData__3[[#This Row],[ Hit (HFA)]]=1,0.99,TemplateData__3[[#This Row],[ Hit (HFA)]]))-_xlfn.NORM.S.INV(IF(TemplateData__3[[#This Row],[FA * 2]]=0,0.01,TemplateData__3[[#This Row],[FA * 2]]))</f>
        <v>1.8568041715683048</v>
      </c>
      <c r="AY45">
        <f>_xlfn.NORM.S.INV(IF(TemplateData__3[[#This Row],[ Hit (HCR)]]=1,0.99,TemplateData__3[[#This Row],[ Hit (HCR)]]))-_xlfn.NORM.S.INV(IF(TemplateData__3[[#This Row],[FA * 2]]=0,0.01,TemplateData__3[[#This Row],[FA * 2]]))</f>
        <v>1.0980047647411963</v>
      </c>
      <c r="AZ45">
        <f>TemplateData__3[[#This Row],[ CR (CRM)]]-TemplateData__3[[#This Row],[MISS]]</f>
        <v>0.30454206999255395</v>
      </c>
      <c r="BA45">
        <f>TemplateData__3[[#This Row],[ CR (CRH)]]-TemplateData__3[[#This Row],[MISS]]</f>
        <v>0.27048634243837444</v>
      </c>
      <c r="BB45">
        <f>TemplateData__3[[#This Row],[ CR (HCR)]]-TemplateData__3[[#This Row],[MISS]]</f>
        <v>-0.20319786808794138</v>
      </c>
      <c r="BC45">
        <f>TemplateData__3[[#This Row],[ CR (MCR)]]-TemplateData__3[[#This Row],[MISS]]</f>
        <v>-0.39898734177215189</v>
      </c>
    </row>
    <row r="46" spans="1:55" x14ac:dyDescent="0.2">
      <c r="A46" s="17">
        <v>103</v>
      </c>
      <c r="B46">
        <v>1.3026401579258375</v>
      </c>
      <c r="C46">
        <v>1.4753481025985267</v>
      </c>
      <c r="D46">
        <v>1.1530423125153981</v>
      </c>
      <c r="E46">
        <v>0.27345890410958906</v>
      </c>
      <c r="F46">
        <v>0.23595890410958897</v>
      </c>
      <c r="G46">
        <v>0.31095890410958904</v>
      </c>
      <c r="H46">
        <v>0.34355400696864108</v>
      </c>
      <c r="I46">
        <v>0.21322537112010798</v>
      </c>
      <c r="J46">
        <v>0.27619047619047615</v>
      </c>
      <c r="K46">
        <v>0.21052631578947367</v>
      </c>
      <c r="L46">
        <v>0.41428571428571431</v>
      </c>
      <c r="M46">
        <v>0.21578947368421053</v>
      </c>
      <c r="N46">
        <v>1.3880088708768432</v>
      </c>
      <c r="O46">
        <v>0.3258525211308656</v>
      </c>
      <c r="P46">
        <v>1.1616128129581358</v>
      </c>
      <c r="Q46">
        <v>0.19883769198837686</v>
      </c>
      <c r="R46">
        <v>0.32762557077625565</v>
      </c>
      <c r="S46">
        <v>0.32400238237045853</v>
      </c>
      <c r="T46">
        <v>0.28595890410958902</v>
      </c>
      <c r="U46">
        <v>0.11684125705076553</v>
      </c>
      <c r="V46">
        <v>1.6387327957277242</v>
      </c>
      <c r="W46">
        <v>1.2822207863282866</v>
      </c>
      <c r="X46">
        <v>1.2368226700318612</v>
      </c>
      <c r="Y46">
        <v>0.9580582156502665</v>
      </c>
      <c r="Z46">
        <v>0.46666666666666662</v>
      </c>
      <c r="AA46">
        <v>0.20040485829959509</v>
      </c>
      <c r="AB46">
        <v>0.43095238095238092</v>
      </c>
      <c r="AC46">
        <v>0.22488038277511957</v>
      </c>
      <c r="AD46">
        <v>0.51428571428571423</v>
      </c>
      <c r="AE46">
        <v>0.18245614035087721</v>
      </c>
      <c r="AF46">
        <v>0.21428571428571425</v>
      </c>
      <c r="AG46">
        <v>0.23886639676113364</v>
      </c>
      <c r="AH46">
        <v>6.9841269841269871E-2</v>
      </c>
      <c r="AI46">
        <v>0.33246753246753252</v>
      </c>
      <c r="AJ46">
        <v>0.19078947368421051</v>
      </c>
      <c r="AK46">
        <v>0.31578947368421051</v>
      </c>
      <c r="AL46">
        <v>0.25711275026343516</v>
      </c>
      <c r="AM46">
        <v>0.30381604696673192</v>
      </c>
      <c r="AN46">
        <v>0.25711275026343516</v>
      </c>
      <c r="AO46">
        <v>0.31428571428571433</v>
      </c>
      <c r="AP46">
        <v>0.22488038277511957</v>
      </c>
      <c r="AQ46">
        <v>0.45178571428571429</v>
      </c>
      <c r="AR46">
        <v>0.14912280701754388</v>
      </c>
      <c r="AS46">
        <v>0.37142857142857139</v>
      </c>
      <c r="AT46">
        <v>0.14912280701754388</v>
      </c>
      <c r="AU46" t="s">
        <v>319</v>
      </c>
      <c r="AV46">
        <f>_xlfn.NORM.S.INV(IF(TemplateData__3[[#This Row],[ Hit (CRH) ]]=1,0.99,TemplateData__3[[#This Row],[ Hit (CRH) ]]))-_xlfn.NORM.S.INV(IF(TemplateData__3[[#This Row],[FA * 2]]=0,0.01,TemplateData__3[[#This Row],[FA * 2]]))</f>
        <v>0.93692813310138034</v>
      </c>
      <c r="AW46">
        <f>_xlfn.NORM.S.INV(IF(TemplateData__3[[#This Row],[ Hit (FAH) ]]=1,0.99,TemplateData__3[[#This Row],[ Hit (FAH) ]]))-_xlfn.NORM.S.INV(IF(TemplateData__3[[#This Row],[FA * 2]]=0,0.01,TemplateData__3[[#This Row],[FA * 2]]))</f>
        <v>0.60083839199838152</v>
      </c>
      <c r="AX46">
        <f>_xlfn.NORM.S.INV(IF(TemplateData__3[[#This Row],[ Hit (HFA)]]=1,0.99,TemplateData__3[[#This Row],[ Hit (HFA)]]))-_xlfn.NORM.S.INV(IF(TemplateData__3[[#This Row],[FA * 2]]=0,0.01,TemplateData__3[[#This Row],[FA * 2]]))</f>
        <v>0.84068503317488374</v>
      </c>
      <c r="AY46">
        <f>_xlfn.NORM.S.INV(IF(TemplateData__3[[#This Row],[ Hit (HCR)]]=1,0.99,TemplateData__3[[#This Row],[ Hit (HCR)]]))-_xlfn.NORM.S.INV(IF(TemplateData__3[[#This Row],[FA * 2]]=0,0.01,TemplateData__3[[#This Row],[FA * 2]]))</f>
        <v>0.97984684198925531</v>
      </c>
      <c r="AZ46">
        <f>TemplateData__3[[#This Row],[ CR (CRM)]]-TemplateData__3[[#This Row],[MISS]]</f>
        <v>0.14715719063545152</v>
      </c>
      <c r="BA46">
        <f>TemplateData__3[[#This Row],[ CR (CRH)]]-TemplateData__3[[#This Row],[MISS]]</f>
        <v>1.46520146520146E-2</v>
      </c>
      <c r="BB46">
        <f>TemplateData__3[[#This Row],[ CR (HCR)]]-TemplateData__3[[#This Row],[MISS]]</f>
        <v>-0.17582417582417587</v>
      </c>
      <c r="BC46">
        <f>TemplateData__3[[#This Row],[ CR (MCR)]]-TemplateData__3[[#This Row],[MISS]]</f>
        <v>-0.12820512820512825</v>
      </c>
    </row>
    <row r="47" spans="1:55" x14ac:dyDescent="0.2">
      <c r="A47" s="17">
        <v>220</v>
      </c>
      <c r="B47">
        <v>1.2872717144106933</v>
      </c>
      <c r="C47">
        <v>1.2789916489884638</v>
      </c>
      <c r="D47">
        <v>1.3429728556488181</v>
      </c>
      <c r="E47">
        <v>0.16666666666666663</v>
      </c>
      <c r="F47">
        <v>5.1282051282051211E-2</v>
      </c>
      <c r="G47">
        <v>0.28205128205128205</v>
      </c>
      <c r="H47">
        <v>0.21538461538461534</v>
      </c>
      <c r="I47">
        <v>0.11943319838056687</v>
      </c>
      <c r="J47">
        <v>-3.6630036630037055E-3</v>
      </c>
      <c r="K47">
        <v>0.12820512820512819</v>
      </c>
      <c r="L47">
        <v>0.45748987854251005</v>
      </c>
      <c r="M47">
        <v>0.11153846153846159</v>
      </c>
      <c r="N47">
        <v>1.401141493368979</v>
      </c>
      <c r="O47">
        <v>0.23290598290598286</v>
      </c>
      <c r="P47">
        <v>1.1907130991210542</v>
      </c>
      <c r="Q47">
        <v>0.10989010989010983</v>
      </c>
      <c r="R47">
        <v>0.3003663003663003</v>
      </c>
      <c r="S47">
        <v>0.13846153846153841</v>
      </c>
      <c r="T47">
        <v>0.26068376068376065</v>
      </c>
      <c r="U47">
        <v>-3.2051282051282493E-3</v>
      </c>
      <c r="V47">
        <v>1.7772490246106449</v>
      </c>
      <c r="W47">
        <v>1.0357640003320041</v>
      </c>
      <c r="X47">
        <v>1.3253461766170289</v>
      </c>
      <c r="Y47">
        <v>1.3657401971301846</v>
      </c>
      <c r="Z47">
        <v>0.32967032967032966</v>
      </c>
      <c r="AA47">
        <v>0.14335664335664333</v>
      </c>
      <c r="AB47">
        <v>0.21538461538461534</v>
      </c>
      <c r="AC47">
        <v>6.1538461538461542E-2</v>
      </c>
      <c r="AD47">
        <v>0.39316239316239315</v>
      </c>
      <c r="AE47">
        <v>0.21153846153846156</v>
      </c>
      <c r="AF47">
        <v>0.1538461538461538</v>
      </c>
      <c r="AG47">
        <v>8.6538461538461564E-2</v>
      </c>
      <c r="AH47">
        <v>-7.2115384615384637E-2</v>
      </c>
      <c r="AI47">
        <v>0.51538461538461533</v>
      </c>
      <c r="AJ47">
        <v>0.21153846153846156</v>
      </c>
      <c r="AK47">
        <v>-3.8461538461538436E-2</v>
      </c>
      <c r="AL47">
        <v>1.8461538461538418E-2</v>
      </c>
      <c r="AM47">
        <v>0.14560439560439553</v>
      </c>
      <c r="AN47">
        <v>0.33846153846153848</v>
      </c>
      <c r="AO47">
        <v>1.5384615384615385E-2</v>
      </c>
      <c r="AP47">
        <v>6.1538461538461542E-2</v>
      </c>
      <c r="AQ47">
        <v>0.24038461538461536</v>
      </c>
      <c r="AR47">
        <v>4.4871794871794934E-2</v>
      </c>
      <c r="AS47">
        <v>0.46153846153846151</v>
      </c>
      <c r="AT47">
        <v>0.21153846153846156</v>
      </c>
      <c r="AU47" t="s">
        <v>320</v>
      </c>
      <c r="AV47">
        <f>_xlfn.NORM.S.INV(IF(TemplateData__3[[#This Row],[ Hit (CRH) ]]=1,0.99,TemplateData__3[[#This Row],[ Hit (CRH) ]]))-_xlfn.NORM.S.INV(IF(TemplateData__3[[#This Row],[FA * 2]]=0,0.01,TemplateData__3[[#This Row],[FA * 2]]))</f>
        <v>1.7492740024769875</v>
      </c>
      <c r="AW47">
        <f>_xlfn.NORM.S.INV(IF(TemplateData__3[[#This Row],[ Hit (FAH) ]]=1,0.99,TemplateData__3[[#This Row],[ Hit (FAH) ]]))-_xlfn.NORM.S.INV(IF(TemplateData__3[[#This Row],[FA * 2]]=0,0.01,TemplateData__3[[#This Row],[FA * 2]]))</f>
        <v>1.0088041716429996</v>
      </c>
      <c r="AX47">
        <f>_xlfn.NORM.S.INV(IF(TemplateData__3[[#This Row],[ Hit (HFA)]]=1,0.99,TemplateData__3[[#This Row],[ Hit (HFA)]]))-_xlfn.NORM.S.INV(IF(TemplateData__3[[#This Row],[FA * 2]]=0,0.01,TemplateData__3[[#This Row],[FA * 2]]))</f>
        <v>1.2595191011457521</v>
      </c>
      <c r="AY47">
        <f>_xlfn.NORM.S.INV(IF(TemplateData__3[[#This Row],[ Hit (HCR)]]=1,0.99,TemplateData__3[[#This Row],[ Hit (HCR)]]))-_xlfn.NORM.S.INV(IF(TemplateData__3[[#This Row],[FA * 2]]=0,0.01,TemplateData__3[[#This Row],[FA * 2]]))</f>
        <v>0.92382667724541878</v>
      </c>
      <c r="AZ47">
        <f>TemplateData__3[[#This Row],[ CR (CRM)]]-TemplateData__3[[#This Row],[MISS]]</f>
        <v>0.33012820512820518</v>
      </c>
      <c r="BA47">
        <f>TemplateData__3[[#This Row],[ CR (CRH)]]-TemplateData__3[[#This Row],[MISS]]</f>
        <v>0.24679487179487181</v>
      </c>
      <c r="BB47">
        <f>TemplateData__3[[#This Row],[ CR (HCR)]]-TemplateData__3[[#This Row],[MISS]]</f>
        <v>-0.39743589743589741</v>
      </c>
      <c r="BC47">
        <f>TemplateData__3[[#This Row],[ CR (MCR)]]-TemplateData__3[[#This Row],[MISS]]</f>
        <v>-0.48005698005698005</v>
      </c>
    </row>
    <row r="48" spans="1:55" x14ac:dyDescent="0.2">
      <c r="A48" s="17">
        <v>214</v>
      </c>
      <c r="B48">
        <v>1.2551797184264455</v>
      </c>
      <c r="C48">
        <v>2.045670612229527</v>
      </c>
      <c r="D48">
        <v>0.43638350327592446</v>
      </c>
      <c r="E48">
        <v>0.17959671907040331</v>
      </c>
      <c r="F48">
        <v>0.15620490620490624</v>
      </c>
      <c r="G48">
        <v>0.20064935064935063</v>
      </c>
      <c r="H48">
        <v>0.32224532224532221</v>
      </c>
      <c r="I48">
        <v>2.9689608636977116E-2</v>
      </c>
      <c r="J48">
        <v>0.24434389140271495</v>
      </c>
      <c r="K48">
        <v>5.2631578947368474E-2</v>
      </c>
      <c r="L48">
        <v>0.38846153846153841</v>
      </c>
      <c r="M48">
        <v>7.8947368421052877E-3</v>
      </c>
      <c r="N48">
        <v>1.3124326725705853</v>
      </c>
      <c r="O48">
        <v>0.13636363636363635</v>
      </c>
      <c r="P48">
        <v>1.1808957335628847</v>
      </c>
      <c r="Q48">
        <v>0.23300229182582122</v>
      </c>
      <c r="R48">
        <v>0.17673630717108979</v>
      </c>
      <c r="S48">
        <v>8.7491455912508509E-2</v>
      </c>
      <c r="T48">
        <v>0.23300229182582122</v>
      </c>
      <c r="U48">
        <v>0.23300229182582122</v>
      </c>
      <c r="V48">
        <v>1.9491119969398878</v>
      </c>
      <c r="W48">
        <v>2.1721198278802545</v>
      </c>
      <c r="X48">
        <v>0.72708843854896821</v>
      </c>
      <c r="Y48">
        <v>-0.12519500042334131</v>
      </c>
      <c r="Z48">
        <v>0.28846153846153844</v>
      </c>
      <c r="AA48">
        <v>-2.3923444976076458E-2</v>
      </c>
      <c r="AB48">
        <v>0.16346153846153844</v>
      </c>
      <c r="AC48">
        <v>-2.3923444976076458E-2</v>
      </c>
      <c r="AD48">
        <v>0.37179487179487181</v>
      </c>
      <c r="AE48">
        <v>-2.3923444976076458E-2</v>
      </c>
      <c r="AF48">
        <v>0.36199095022624428</v>
      </c>
      <c r="AG48">
        <v>9.9071207430340591E-2</v>
      </c>
      <c r="AH48">
        <v>0.31623931623931623</v>
      </c>
      <c r="AI48">
        <v>0.41346153846153844</v>
      </c>
      <c r="AJ48">
        <v>0.15789473684210531</v>
      </c>
      <c r="AK48">
        <v>4.6783625730994149E-2</v>
      </c>
      <c r="AL48">
        <v>0.1332580463015246</v>
      </c>
      <c r="AM48">
        <v>0.16546416546416542</v>
      </c>
      <c r="AN48">
        <v>0.23526473526473524</v>
      </c>
      <c r="AO48">
        <v>0.20512820512820507</v>
      </c>
      <c r="AP48">
        <v>6.6985645933014371E-2</v>
      </c>
      <c r="AQ48">
        <v>0.41346153846153844</v>
      </c>
      <c r="AR48">
        <v>-0.1148325358851674</v>
      </c>
      <c r="AS48">
        <v>0.46703296703296704</v>
      </c>
      <c r="AT48">
        <v>-8.7719298245613198E-3</v>
      </c>
      <c r="AU48" t="s">
        <v>320</v>
      </c>
      <c r="AV48">
        <f>_xlfn.NORM.S.INV(IF(TemplateData__3[[#This Row],[ Hit (CRH) ]]=1,0.99,TemplateData__3[[#This Row],[ Hit (CRH) ]]))-_xlfn.NORM.S.INV(IF(TemplateData__3[[#This Row],[FA * 2]]=0,0.01,TemplateData__3[[#This Row],[FA * 2]]))</f>
        <v>1.4212618644264627</v>
      </c>
      <c r="AW48">
        <f>_xlfn.NORM.S.INV(IF(TemplateData__3[[#This Row],[ Hit (FAH) ]]=0,0.01,TemplateData__3[[#This Row],[ Hit (FAH) ]]))-_xlfn.NORM.S.INV(IF(TemplateData__3[[#This Row],[FA * 2]]=0,0.01,TemplateData__3[[#This Row],[FA * 2]]))</f>
        <v>-1.0447963084962402</v>
      </c>
      <c r="AX48">
        <f>_xlfn.NORM.S.INV(IF(TemplateData__3[[#This Row],[ Hit (HFA)]]=1,0.99,TemplateData__3[[#This Row],[ Hit (HFA)]]))-_xlfn.NORM.S.INV(IF(TemplateData__3[[#This Row],[FA * 2]]=0,0.01,TemplateData__3[[#This Row],[FA * 2]]))</f>
        <v>1.6001909295089758</v>
      </c>
      <c r="AY48">
        <f>_xlfn.NORM.S.INV(IF(TemplateData__3[[#This Row],[ Hit (HCR)]]=1,0.99,TemplateData__3[[#This Row],[ Hit (HCR)]]))-_xlfn.NORM.S.INV(IF(TemplateData__3[[#This Row],[FA * 2]]=0,0.01,TemplateData__3[[#This Row],[FA * 2]]))</f>
        <v>1.1599641827941176</v>
      </c>
      <c r="AZ48">
        <f>TemplateData__3[[#This Row],[ CR (CRM)]]-TemplateData__3[[#This Row],[MISS]]</f>
        <v>0.50632911392405067</v>
      </c>
      <c r="BA48">
        <f>TemplateData__3[[#This Row],[ CR (CRH)]]-TemplateData__3[[#This Row],[MISS]]</f>
        <v>0.26823387582881247</v>
      </c>
      <c r="BB48">
        <f>TemplateData__3[[#This Row],[ CR (HCR)]]-TemplateData__3[[#This Row],[MISS]]</f>
        <v>-0.2305129913391073</v>
      </c>
      <c r="BC48">
        <f>TemplateData__3[[#This Row],[ CR (MCR)]]-TemplateData__3[[#This Row],[MISS]]</f>
        <v>-0.34367088607594942</v>
      </c>
    </row>
    <row r="49" spans="1:55" x14ac:dyDescent="0.2">
      <c r="A49" s="17">
        <v>208</v>
      </c>
      <c r="B49">
        <v>1.2475251931789779</v>
      </c>
      <c r="C49">
        <v>1.2060788416990011</v>
      </c>
      <c r="D49">
        <v>1.417915093854625</v>
      </c>
      <c r="E49">
        <v>0.19989469989469988</v>
      </c>
      <c r="F49">
        <v>0.18638118638118639</v>
      </c>
      <c r="G49">
        <v>0.21340821340821348</v>
      </c>
      <c r="H49">
        <v>0.31280487804878043</v>
      </c>
      <c r="I49">
        <v>7.0261437908496704E-2</v>
      </c>
      <c r="J49">
        <v>0.33780487804878045</v>
      </c>
      <c r="K49">
        <v>1.1437908496732097E-2</v>
      </c>
      <c r="L49">
        <v>0.28780487804878052</v>
      </c>
      <c r="M49">
        <v>0.12908496732026142</v>
      </c>
      <c r="N49">
        <v>1.2531145147348774</v>
      </c>
      <c r="O49">
        <v>0.25625593918276846</v>
      </c>
      <c r="P49">
        <v>1.2408078054851046</v>
      </c>
      <c r="Q49">
        <v>0.12987012987012991</v>
      </c>
      <c r="R49">
        <v>0.27216261998870694</v>
      </c>
      <c r="S49">
        <v>0.23593073593073599</v>
      </c>
      <c r="T49">
        <v>0.11688311688311692</v>
      </c>
      <c r="U49">
        <v>0.13943950786056047</v>
      </c>
      <c r="V49">
        <v>1.2366522415199075</v>
      </c>
      <c r="W49">
        <v>1.1628609677116348</v>
      </c>
      <c r="X49">
        <v>1.3369473551142033</v>
      </c>
      <c r="Y49">
        <v>1.495675853668524</v>
      </c>
      <c r="Z49">
        <v>0.32113821138211385</v>
      </c>
      <c r="AA49">
        <v>0.18790849673202614</v>
      </c>
      <c r="AB49">
        <v>0.33395872420262662</v>
      </c>
      <c r="AC49">
        <v>0.10555555555555562</v>
      </c>
      <c r="AD49">
        <v>0.30598669623059871</v>
      </c>
      <c r="AE49">
        <v>0.22222222222222221</v>
      </c>
      <c r="AF49">
        <v>0.30030487804878048</v>
      </c>
      <c r="AG49">
        <v>-4.7385620915032622E-2</v>
      </c>
      <c r="AH49">
        <v>0.34494773519163757</v>
      </c>
      <c r="AI49">
        <v>0.26558265582655827</v>
      </c>
      <c r="AJ49">
        <v>-2.777777777777779E-2</v>
      </c>
      <c r="AK49">
        <v>-9.4444444444444442E-2</v>
      </c>
      <c r="AL49">
        <v>0.22868435911914176</v>
      </c>
      <c r="AM49">
        <v>0.13336663336663335</v>
      </c>
      <c r="AN49">
        <v>0.24259740259740259</v>
      </c>
      <c r="AO49">
        <v>0.41637630662020908</v>
      </c>
      <c r="AP49">
        <v>-2.777777777777779E-2</v>
      </c>
      <c r="AQ49">
        <v>0.27351916376306618</v>
      </c>
      <c r="AR49">
        <v>-2.777777777777779E-2</v>
      </c>
      <c r="AS49">
        <v>0.34494773519163757</v>
      </c>
      <c r="AT49">
        <v>0.12373737373737381</v>
      </c>
      <c r="AU49" t="s">
        <v>320</v>
      </c>
      <c r="AV49">
        <f>_xlfn.NORM.S.INV(IF(TemplateData__3[[#This Row],[ Hit (CRH) ]]=1,0.99,TemplateData__3[[#This Row],[ Hit (CRH) ]]))-_xlfn.NORM.S.INV(IF(TemplateData__3[[#This Row],[FA * 2]]=0,0.01,TemplateData__3[[#This Row],[FA * 2]]))</f>
        <v>1.0311479063631186</v>
      </c>
      <c r="AW49">
        <f>_xlfn.NORM.S.INV(IF(TemplateData__3[[#This Row],[ Hit (FAH) ]]=1,0.99,TemplateData__3[[#This Row],[ Hit (FAH) ]]))-_xlfn.NORM.S.INV(IF(TemplateData__3[[#This Row],[FA * 2]]=0,0.01,TemplateData__3[[#This Row],[FA * 2]]))</f>
        <v>0.33000394449024228</v>
      </c>
      <c r="AX49">
        <f>_xlfn.NORM.S.INV(IF(TemplateData__3[[#This Row],[ Hit (HFA)]]=1,0.99,TemplateData__3[[#This Row],[ Hit (HFA)]]))-_xlfn.NORM.S.INV(IF(TemplateData__3[[#This Row],[FA * 2]]=0,0.01,TemplateData__3[[#This Row],[FA * 2]]))</f>
        <v>1.9020108571751801</v>
      </c>
      <c r="AY49">
        <f>_xlfn.NORM.S.INV(IF(TemplateData__3[[#This Row],[ Hit (HCR)]]=1,0.99,TemplateData__3[[#This Row],[ Hit (HCR)]]))-_xlfn.NORM.S.INV(IF(TemplateData__3[[#This Row],[FA * 2]]=0,0.01,TemplateData__3[[#This Row],[FA * 2]]))</f>
        <v>1.6408918539135668</v>
      </c>
      <c r="AZ49">
        <f>TemplateData__3[[#This Row],[ CR (CRM)]]-TemplateData__3[[#This Row],[MISS]]</f>
        <v>0.49852941176470583</v>
      </c>
      <c r="BA49">
        <f>TemplateData__3[[#This Row],[ CR (CRH)]]-TemplateData__3[[#This Row],[MISS]]</f>
        <v>0.27499999999999997</v>
      </c>
      <c r="BB49">
        <f>TemplateData__3[[#This Row],[ CR (HCR)]]-TemplateData__3[[#This Row],[MISS]]</f>
        <v>0.11617647058823527</v>
      </c>
      <c r="BC49">
        <f>TemplateData__3[[#This Row],[ CR (MCR)]]-TemplateData__3[[#This Row],[MISS]]</f>
        <v>8.3333333333333037E-3</v>
      </c>
    </row>
    <row r="50" spans="1:55" x14ac:dyDescent="0.2">
      <c r="A50" s="17">
        <v>217</v>
      </c>
      <c r="B50">
        <v>1.2300697715891074</v>
      </c>
      <c r="C50">
        <v>1.7116910915924921</v>
      </c>
      <c r="D50">
        <v>0.76467352789308873</v>
      </c>
      <c r="E50">
        <v>0.28214285714285714</v>
      </c>
      <c r="F50">
        <v>0.29342105263157903</v>
      </c>
      <c r="G50">
        <v>0.27115384615384619</v>
      </c>
      <c r="H50">
        <v>0.357098186366479</v>
      </c>
      <c r="I50">
        <v>0.20242914979757087</v>
      </c>
      <c r="J50">
        <v>0.43132220795892168</v>
      </c>
      <c r="K50">
        <v>0.1497975708502024</v>
      </c>
      <c r="L50">
        <v>0.28658536585365851</v>
      </c>
      <c r="M50">
        <v>0.25506072874493924</v>
      </c>
      <c r="N50">
        <v>1.3173925987671951</v>
      </c>
      <c r="O50">
        <v>0.31388888888888888</v>
      </c>
      <c r="P50">
        <v>1.1537834440369243</v>
      </c>
      <c r="Q50">
        <v>0.25426829268292683</v>
      </c>
      <c r="R50">
        <v>0.30735294117647061</v>
      </c>
      <c r="S50">
        <v>0.31973684210526321</v>
      </c>
      <c r="T50">
        <v>0.24318181818181828</v>
      </c>
      <c r="U50">
        <v>0.26710526315789473</v>
      </c>
      <c r="V50">
        <v>1.8190575834275367</v>
      </c>
      <c r="W50">
        <v>1.6198562586382697</v>
      </c>
      <c r="X50">
        <v>0.83634845197098651</v>
      </c>
      <c r="Y50">
        <v>0.70112692933358101</v>
      </c>
      <c r="Z50">
        <v>0.3786906290115532</v>
      </c>
      <c r="AA50">
        <v>0.24886877828054299</v>
      </c>
      <c r="AB50">
        <v>0.36991869918699188</v>
      </c>
      <c r="AC50">
        <v>0.30769230769230771</v>
      </c>
      <c r="AD50">
        <v>0.39372822299651561</v>
      </c>
      <c r="AE50">
        <v>0.20769230769230773</v>
      </c>
      <c r="AF50">
        <v>0.33658536585365856</v>
      </c>
      <c r="AG50">
        <v>0.1648351648351648</v>
      </c>
      <c r="AH50">
        <v>0.53658536585365857</v>
      </c>
      <c r="AI50">
        <v>0.2288930581613508</v>
      </c>
      <c r="AJ50">
        <v>5.7692307692307709E-2</v>
      </c>
      <c r="AK50">
        <v>0.30769230769230771</v>
      </c>
      <c r="AL50">
        <v>0.25833333333333341</v>
      </c>
      <c r="AM50">
        <v>0.31388888888888888</v>
      </c>
      <c r="AN50">
        <v>0.27115384615384619</v>
      </c>
      <c r="AO50">
        <v>0.38273921200750466</v>
      </c>
      <c r="AP50">
        <v>0.12587412587412594</v>
      </c>
      <c r="AQ50">
        <v>0.40325203252032521</v>
      </c>
      <c r="AR50">
        <v>0.22435897435897434</v>
      </c>
      <c r="AS50">
        <v>0.25087108013937282</v>
      </c>
      <c r="AT50">
        <v>0.30769230769230771</v>
      </c>
      <c r="AU50" t="s">
        <v>320</v>
      </c>
      <c r="AV50">
        <f>_xlfn.NORM.S.INV(IF(TemplateData__3[[#This Row],[ Hit (CRH) ]]=1,0.99,TemplateData__3[[#This Row],[ Hit (CRH) ]]))-_xlfn.NORM.S.INV(IF(TemplateData__3[[#This Row],[FA * 2]]=0,0.01,TemplateData__3[[#This Row],[FA * 2]]))</f>
        <v>1.760943274423209</v>
      </c>
      <c r="AW50">
        <f>_xlfn.NORM.S.INV(IF(TemplateData__3[[#This Row],[ Hit (FAH) ]]=1,0.99,TemplateData__3[[#This Row],[ Hit (FAH) ]]))-_xlfn.NORM.S.INV(IF(TemplateData__3[[#This Row],[FA * 2]]=0,0.01,TemplateData__3[[#This Row],[FA * 2]]))</f>
        <v>0.98146027961070659</v>
      </c>
      <c r="AX50">
        <f>_xlfn.NORM.S.INV(IF(TemplateData__3[[#This Row],[ Hit (HFA)]]=1,0.99,TemplateData__3[[#This Row],[ Hit (HFA)]]))-_xlfn.NORM.S.INV(IF(TemplateData__3[[#This Row],[FA * 2]]=0,0.01,TemplateData__3[[#This Row],[FA * 2]]))</f>
        <v>1.7308269428705394</v>
      </c>
      <c r="AY50">
        <f>_xlfn.NORM.S.INV(IF(TemplateData__3[[#This Row],[ Hit (HCR)]]=1,0.99,TemplateData__3[[#This Row],[ Hit (HCR)]]))-_xlfn.NORM.S.INV(IF(TemplateData__3[[#This Row],[FA * 2]]=0,0.01,TemplateData__3[[#This Row],[FA * 2]]))</f>
        <v>0.98146027961070659</v>
      </c>
      <c r="AZ50">
        <f>TemplateData__3[[#This Row],[ CR (CRM)]]-TemplateData__3[[#This Row],[MISS]]</f>
        <v>0.4104278074866311</v>
      </c>
      <c r="BA50">
        <f>TemplateData__3[[#This Row],[ CR (CRH)]]-TemplateData__3[[#This Row],[MISS]]</f>
        <v>0.31302521008403361</v>
      </c>
      <c r="BB50">
        <f>TemplateData__3[[#This Row],[ CR (HCR)]]-TemplateData__3[[#This Row],[MISS]]</f>
        <v>-0.24999999999999994</v>
      </c>
      <c r="BC50">
        <f>TemplateData__3[[#This Row],[ CR (MCR)]]-TemplateData__3[[#This Row],[MISS]]</f>
        <v>-0.43300653594771238</v>
      </c>
    </row>
    <row r="51" spans="1:55" x14ac:dyDescent="0.2">
      <c r="A51" s="17">
        <v>105</v>
      </c>
      <c r="B51">
        <v>0.73311305817911487</v>
      </c>
      <c r="C51">
        <v>0.26392778360391134</v>
      </c>
      <c r="D51">
        <v>1.5217514936805405</v>
      </c>
      <c r="E51">
        <v>4.3184885290148411E-2</v>
      </c>
      <c r="F51">
        <v>-2.6315789473684181E-2</v>
      </c>
      <c r="G51">
        <v>0.10921052631578954</v>
      </c>
      <c r="H51">
        <v>3.289473684210531E-2</v>
      </c>
      <c r="I51">
        <v>5.2631578947368363E-2</v>
      </c>
      <c r="J51">
        <v>-4.2105263157894646E-2</v>
      </c>
      <c r="K51">
        <v>-1.1695906432748537E-2</v>
      </c>
      <c r="L51">
        <v>0.10789473684210527</v>
      </c>
      <c r="M51">
        <v>0.11052631578947369</v>
      </c>
      <c r="N51">
        <v>0.86783829205996121</v>
      </c>
      <c r="O51">
        <v>1.0297482837528626E-2</v>
      </c>
      <c r="P51">
        <v>0.50157035760118984</v>
      </c>
      <c r="Q51">
        <v>9.0460526315789491E-2</v>
      </c>
      <c r="R51">
        <v>0.14421052631578946</v>
      </c>
      <c r="S51">
        <v>-0.14912280701754388</v>
      </c>
      <c r="T51">
        <v>5.0877192982456187E-2</v>
      </c>
      <c r="U51">
        <v>0.12538699690402477</v>
      </c>
      <c r="V51">
        <v>0.27261786805669441</v>
      </c>
      <c r="W51">
        <v>0.24699951848024515</v>
      </c>
      <c r="X51">
        <v>1.8019473613327999</v>
      </c>
      <c r="Y51">
        <v>1.1057075251934907</v>
      </c>
      <c r="Z51">
        <v>4.0485829959514552E-3</v>
      </c>
      <c r="AA51">
        <v>1.0526315789473717E-2</v>
      </c>
      <c r="AB51">
        <v>-0.12781954887218039</v>
      </c>
      <c r="AC51">
        <v>-0.21804511278195493</v>
      </c>
      <c r="AD51">
        <v>0.15789473684210531</v>
      </c>
      <c r="AE51">
        <v>0.1336032388663968</v>
      </c>
      <c r="AF51">
        <v>8.6466165413533913E-2</v>
      </c>
      <c r="AG51">
        <v>9.9415204678362512E-2</v>
      </c>
      <c r="AH51">
        <v>0.15789473684210531</v>
      </c>
      <c r="AI51">
        <v>3.289473684210531E-2</v>
      </c>
      <c r="AJ51">
        <v>0.11961722488038273</v>
      </c>
      <c r="AK51">
        <v>6.7669172932330768E-2</v>
      </c>
      <c r="AL51">
        <v>-1.5789473684210464E-2</v>
      </c>
      <c r="AM51">
        <v>7.3099415204678331E-2</v>
      </c>
      <c r="AN51">
        <v>6.8825910931174072E-2</v>
      </c>
      <c r="AO51">
        <v>-4.2105263157894646E-2</v>
      </c>
      <c r="AP51">
        <v>1.0526315789473717E-2</v>
      </c>
      <c r="AQ51">
        <v>3.289473684210531E-2</v>
      </c>
      <c r="AR51">
        <v>0.11961722488038273</v>
      </c>
      <c r="AS51">
        <v>8.6466165413533913E-2</v>
      </c>
      <c r="AT51">
        <v>4.3859649122807043E-2</v>
      </c>
      <c r="AU51" t="s">
        <v>319</v>
      </c>
      <c r="AV51">
        <f>_xlfn.NORM.S.INV(IF(TemplateData__3[[#This Row],[ Hit (CRH) ]]=1,0.99,TemplateData__3[[#This Row],[ Hit (CRH) ]]))-_xlfn.NORM.S.INV(IF(TemplateData__3[[#This Row],[FA * 2]]=0,0.01,TemplateData__3[[#This Row],[FA * 2]]))</f>
        <v>1.1849929502549614</v>
      </c>
      <c r="AW51">
        <f>_xlfn.NORM.S.INV(IF(TemplateData__3[[#This Row],[ Hit (FAH) ]]=1,0.99,TemplateData__3[[#This Row],[ Hit (FAH) ]]))-_xlfn.NORM.S.INV(IF(TemplateData__3[[#This Row],[FA * 2]]=0,0.01,TemplateData__3[[#This Row],[FA * 2]]))</f>
        <v>0.85082426624914298</v>
      </c>
      <c r="AX51">
        <f>_xlfn.NORM.S.INV(IF(TemplateData__3[[#This Row],[ Hit (HFA)]]=1,0.99,TemplateData__3[[#This Row],[ Hit (HFA)]]))-_xlfn.NORM.S.INV(IF(TemplateData__3[[#This Row],[FA * 2]]=0,0.01,TemplateData__3[[#This Row],[FA * 2]]))</f>
        <v>1.3553428393528733</v>
      </c>
      <c r="AY51">
        <f>_xlfn.NORM.S.INV(IF(TemplateData__3[[#This Row],[ Hit (HCR)]]=1,0.99,TemplateData__3[[#This Row],[ Hit (HCR)]]))-_xlfn.NORM.S.INV(IF(TemplateData__3[[#This Row],[FA * 2]]=0,0.01,TemplateData__3[[#This Row],[FA * 2]]))</f>
        <v>1.1305823500478234</v>
      </c>
      <c r="AZ51">
        <f>TemplateData__3[[#This Row],[ CR (CRM)]]-TemplateData__3[[#This Row],[MISS]]</f>
        <v>0.27500000000000002</v>
      </c>
      <c r="BA51">
        <f>TemplateData__3[[#This Row],[ CR (CRH)]]-TemplateData__3[[#This Row],[MISS]]</f>
        <v>0.16136363636363638</v>
      </c>
      <c r="BB51">
        <f>TemplateData__3[[#This Row],[ CR (HCR)]]-TemplateData__3[[#This Row],[MISS]]</f>
        <v>-2.4999999999999967E-2</v>
      </c>
      <c r="BC51">
        <f>TemplateData__3[[#This Row],[ CR (MCR)]]-TemplateData__3[[#This Row],[MISS]]</f>
        <v>-0.11136363636363633</v>
      </c>
    </row>
    <row r="52" spans="1:55" x14ac:dyDescent="0.2">
      <c r="A52" s="17" t="s">
        <v>370</v>
      </c>
      <c r="B52">
        <f>SUBTOTAL(107,Table4[d])</f>
        <v>0.4270686224632127</v>
      </c>
      <c r="C52">
        <f>SUBTOTAL(107,Table4[d_mem])</f>
        <v>0.53979314601978179</v>
      </c>
      <c r="D52">
        <f>SUBTOTAL(107,Table4[d_forg])</f>
        <v>0.45639424807426399</v>
      </c>
      <c r="E52">
        <f>SUBTOTAL(107,Table4[ldi])</f>
        <v>0.12259085686639409</v>
      </c>
      <c r="F52">
        <f>SUBTOTAL(107,Table4[ldi_hisim])</f>
        <v>0.13285801345166964</v>
      </c>
      <c r="G52">
        <f>SUBTOTAL(107,Table4[ldi_losim])</f>
        <v>0.12438021307589758</v>
      </c>
      <c r="H52">
        <f>SUBTOTAL(107,Table4[ldi_mem])</f>
        <v>0.1492945212860769</v>
      </c>
      <c r="I52">
        <f>SUBTOTAL(107,Table4[d_mem])</f>
        <v>0.53979314601978179</v>
      </c>
      <c r="J52">
        <f>SUBTOTAL(107,Table4[d_forg])</f>
        <v>0.45639424807426399</v>
      </c>
      <c r="K52">
        <f>SUBTOTAL(107,Table4[ldi])</f>
        <v>0.12259085686639409</v>
      </c>
      <c r="L52">
        <f>SUBTOTAL(107,Table4[ldi_hisim])</f>
        <v>0.13285801345166964</v>
      </c>
      <c r="M52">
        <f>SUBTOTAL(107,Table4[ldi_losim])</f>
        <v>0.12438021307589758</v>
      </c>
      <c r="N52">
        <f>SUBTOTAL(107,Table4[ldi_mem])</f>
        <v>0.1492945212860769</v>
      </c>
      <c r="O52">
        <f>SUBTOTAL(107,Table4[ldi_forg])</f>
        <v>0.12459961751543235</v>
      </c>
      <c r="P52">
        <f>SUBTOTAL(107,Table4[d_forg])</f>
        <v>0.45639424807426399</v>
      </c>
      <c r="Q52">
        <f>SUBTOTAL(107,Table4[ldi])</f>
        <v>0.12259085686639409</v>
      </c>
      <c r="R52">
        <f>SUBTOTAL(107,Table4[ldi_hisim])</f>
        <v>0.13285801345166964</v>
      </c>
      <c r="S52">
        <f>SUBTOTAL(107,Table4[ldi_losim])</f>
        <v>0.12438021307589758</v>
      </c>
      <c r="T52">
        <f>SUBTOTAL(107,Table4[ldi_mem])</f>
        <v>0.1492945212860769</v>
      </c>
      <c r="U52">
        <f>SUBTOTAL(107,Table4[ldi_forg])</f>
        <v>0.12459961751543235</v>
      </c>
      <c r="V52">
        <f>SUBTOTAL(107,Table4[ldi_hisim_mem])</f>
        <v>0.16482855371167349</v>
      </c>
      <c r="W52">
        <f>SUBTOTAL(107,Table4[ldi])</f>
        <v>0.12259085686639409</v>
      </c>
      <c r="X52">
        <f>SUBTOTAL(107,Table4[ldi_hisim])</f>
        <v>0.13285801345166964</v>
      </c>
      <c r="Y52">
        <f>SUBTOTAL(107,Table4[ldi_losim])</f>
        <v>0.12438021307589758</v>
      </c>
      <c r="Z52">
        <f>SUBTOTAL(107,Table4[ldi_mem])</f>
        <v>0.1492945212860769</v>
      </c>
      <c r="AA52">
        <f>SUBTOTAL(107,Table4[ldi_forg])</f>
        <v>0.12459961751543235</v>
      </c>
      <c r="AB52">
        <f>SUBTOTAL(107,Table4[ldi_hisim_mem])</f>
        <v>0.16482855371167349</v>
      </c>
      <c r="AC52">
        <f>SUBTOTAL(107,Table4[ldi_hisim_forg])</f>
        <v>0.13912706775167813</v>
      </c>
      <c r="AD52">
        <f>SUBTOTAL(107,Table4[ldi_hisim])</f>
        <v>0.13285801345166964</v>
      </c>
      <c r="AE52">
        <f>SUBTOTAL(107,Table4[ldi_losim])</f>
        <v>0.12438021307589758</v>
      </c>
      <c r="AF52">
        <f>SUBTOTAL(107,Table4[ldi_mem])</f>
        <v>0.1492945212860769</v>
      </c>
      <c r="AG52">
        <f>SUBTOTAL(107,Table4[ldi_forg])</f>
        <v>0.12459961751543235</v>
      </c>
      <c r="AH52">
        <f>SUBTOTAL(107,Table4[ldi_hisim_mem])</f>
        <v>0.16482855371167349</v>
      </c>
      <c r="AI52">
        <f>SUBTOTAL(107,Table4[ldi_hisim_forg])</f>
        <v>0.13912706775167813</v>
      </c>
      <c r="AJ52">
        <f>SUBTOTAL(107,Table4[ldi_losim_mem])</f>
        <v>0.15923518586359733</v>
      </c>
      <c r="AK52">
        <f>SUBTOTAL(107,Table4[ldi_losim])</f>
        <v>0.12438021307589758</v>
      </c>
      <c r="AL52">
        <f>SUBTOTAL(107,Table4[ldi_mem])</f>
        <v>0.1492945212860769</v>
      </c>
      <c r="AM52">
        <f>SUBTOTAL(107,Table4[ldi_forg])</f>
        <v>0.12459961751543235</v>
      </c>
      <c r="AN52">
        <f>SUBTOTAL(107,Table4[ldi_hisim_mem])</f>
        <v>0.16482855371167349</v>
      </c>
      <c r="AO52">
        <f>SUBTOTAL(107,Table4[ldi_hisim_forg])</f>
        <v>0.13912706775167813</v>
      </c>
      <c r="AP52">
        <f>SUBTOTAL(107,Table4[ldi_losim_mem])</f>
        <v>0.15923518586359733</v>
      </c>
      <c r="AQ52">
        <f>SUBTOTAL(107,Table4[ldi_losim_forg])</f>
        <v>0.13069189717624718</v>
      </c>
      <c r="AR52">
        <f>SUBTOTAL(107,Table4[ldi_mem])</f>
        <v>0.1492945212860769</v>
      </c>
      <c r="AS52">
        <f>SUBTOTAL(107,Table4[ldi_forg])</f>
        <v>0.12459961751543235</v>
      </c>
      <c r="AT52">
        <f>SUBTOTAL(107,Table4[ldi_hisim_mem])</f>
        <v>0.16482855371167349</v>
      </c>
    </row>
    <row r="53" spans="1:55" x14ac:dyDescent="0.2">
      <c r="A53" s="17" t="s">
        <v>371</v>
      </c>
      <c r="B53">
        <f>Table4[[#Totals],[d]]*3</f>
        <v>1.281205867389638</v>
      </c>
      <c r="C53">
        <f>Table4[[#Totals],[d_mem]]*3</f>
        <v>1.6193794380593454</v>
      </c>
      <c r="D53">
        <f>Table4[[#Totals],[d_forg]]*3</f>
        <v>1.369182744222792</v>
      </c>
      <c r="E53">
        <f>Table4[[#Totals],[ldi]]*3</f>
        <v>0.36777257059918228</v>
      </c>
      <c r="F53">
        <f>Table4[[#Totals],[ldi_hisim]]*3</f>
        <v>0.39857404035500893</v>
      </c>
      <c r="G53">
        <f>Table4[[#Totals],[ldi_losim]]*3</f>
        <v>0.37314063922769275</v>
      </c>
      <c r="H53">
        <f>Table4[[#Totals],[d_mem]]*3</f>
        <v>1.6193794380593454</v>
      </c>
      <c r="I53">
        <f>Table4[[#Totals],[d_forg]]*3</f>
        <v>1.369182744222792</v>
      </c>
      <c r="J53">
        <f>Table4[[#Totals],[ldi]]*3</f>
        <v>0.36777257059918228</v>
      </c>
      <c r="K53">
        <f>Table4[[#Totals],[ldi_hisim]]*3</f>
        <v>0.39857404035500893</v>
      </c>
      <c r="L53">
        <f>Table4[[#Totals],[ldi_losim]]*3</f>
        <v>0.37314063922769275</v>
      </c>
      <c r="M53">
        <f>Table4[[#Totals],[ldi_mem]]*3</f>
        <v>0.44788356385823069</v>
      </c>
      <c r="N53">
        <f>Table4[[#Totals],[d_forg]]*3</f>
        <v>1.369182744222792</v>
      </c>
      <c r="O53">
        <f>Table4[[#Totals],[ldi]]*3</f>
        <v>0.36777257059918228</v>
      </c>
      <c r="P53">
        <f>Table4[[#Totals],[ldi_hisim]]*3</f>
        <v>0.39857404035500893</v>
      </c>
      <c r="Q53">
        <f>Table4[[#Totals],[ldi_losim]]*3</f>
        <v>0.37314063922769275</v>
      </c>
      <c r="R53">
        <f>Table4[[#Totals],[ldi_mem]]*3</f>
        <v>0.44788356385823069</v>
      </c>
      <c r="S53">
        <f>Table4[[#Totals],[ldi_forg]]*3</f>
        <v>1.6193794380593454</v>
      </c>
      <c r="T53">
        <f>Table4[[#Totals],[ldi]]*3</f>
        <v>0.36777257059918228</v>
      </c>
      <c r="U53">
        <f>Table4[[#Totals],[ldi_hisim]]*3</f>
        <v>0.39857404035500893</v>
      </c>
      <c r="V53">
        <f>Table4[[#Totals],[ldi_losim]]*3</f>
        <v>0.37314063922769275</v>
      </c>
      <c r="W53">
        <f>Table4[[#Totals],[ldi_mem]]*3</f>
        <v>0.44788356385823069</v>
      </c>
      <c r="X53">
        <f>Table4[[#Totals],[ldi_forg]]*3</f>
        <v>1.6193794380593454</v>
      </c>
      <c r="Y53">
        <f>Table4[[#Totals],[ldi_hisim_mem]]*3</f>
        <v>1.369182744222792</v>
      </c>
      <c r="Z53">
        <f>Table4[[#Totals],[ldi_hisim]]*3</f>
        <v>0.39857404035500893</v>
      </c>
      <c r="AA53">
        <f>Table4[[#Totals],[ldi_losim]]*3</f>
        <v>0.37314063922769275</v>
      </c>
      <c r="AB53">
        <f>Table4[[#Totals],[ldi_mem]]*3</f>
        <v>0.44788356385823069</v>
      </c>
      <c r="AC53">
        <f>Table4[[#Totals],[ldi_forg]]*3</f>
        <v>1.6193794380593454</v>
      </c>
      <c r="AD53">
        <f>Table4[[#Totals],[ldi_hisim_mem]]*3</f>
        <v>1.369182744222792</v>
      </c>
      <c r="AE53">
        <f>Table4[[#Totals],[ldi_hisim_forg]]*3</f>
        <v>0.36777257059918228</v>
      </c>
      <c r="AF53">
        <f>Table4[[#Totals],[ldi_losim]]*3</f>
        <v>0.37314063922769275</v>
      </c>
      <c r="AG53">
        <f>Table4[[#Totals],[ldi_mem]]*3</f>
        <v>0.44788356385823069</v>
      </c>
      <c r="AH53">
        <f>Table4[[#Totals],[ldi_forg]]*3</f>
        <v>1.6193794380593454</v>
      </c>
      <c r="AI53">
        <f>Table4[[#Totals],[ldi_hisim_mem]]*3</f>
        <v>1.369182744222792</v>
      </c>
      <c r="AJ53">
        <f>Table4[[#Totals],[ldi_hisim_forg]]*3</f>
        <v>0.36777257059918228</v>
      </c>
      <c r="AK53">
        <f>Table4[[#Totals],[ldi_losim_mem]]*3</f>
        <v>0.39857404035500893</v>
      </c>
      <c r="AL53">
        <f>Table4[[#Totals],[ldi_mem]]*3</f>
        <v>0.44788356385823069</v>
      </c>
      <c r="AM53">
        <f>Table4[[#Totals],[ldi_forg]]*3</f>
        <v>1.6193794380593454</v>
      </c>
      <c r="AN53">
        <f>Table4[[#Totals],[ldi_hisim_mem]]*3</f>
        <v>1.369182744222792</v>
      </c>
      <c r="AO53">
        <f>Table4[[#Totals],[ldi_hisim_forg]]*3</f>
        <v>0.36777257059918228</v>
      </c>
      <c r="AP53">
        <f>Table4[[#Totals],[ldi_losim_mem]]*3</f>
        <v>0.39857404035500893</v>
      </c>
      <c r="AQ53">
        <f>Table4[[#Totals],[ldi_losim_forg]]*3</f>
        <v>0.37314063922769275</v>
      </c>
      <c r="AR53">
        <f>Table4[[#Totals],[ldi_forg]]*3</f>
        <v>1.6193794380593454</v>
      </c>
      <c r="AS53">
        <f>Table4[[#Totals],[ldi_hisim_mem]]*3</f>
        <v>1.369182744222792</v>
      </c>
      <c r="AT53">
        <f>Table4[[#Totals],[ldi_hisim_forg]]*3</f>
        <v>0.36777257059918228</v>
      </c>
    </row>
    <row r="54" spans="1:55" x14ac:dyDescent="0.2">
      <c r="A54" s="17" t="s">
        <v>372</v>
      </c>
      <c r="B54" s="33">
        <f>Table4[[#Totals],[d]]-B53</f>
        <v>-0.85413724492642529</v>
      </c>
      <c r="C54" s="33">
        <f>Table4[[#Totals],[d_mem]]-C53</f>
        <v>-1.0795862920395636</v>
      </c>
      <c r="D54" s="33">
        <f>Table4[[#Totals],[d_forg]]-D53</f>
        <v>-0.91278849614852797</v>
      </c>
      <c r="E54" s="33">
        <f>Table4[[#Totals],[ldi]]-E53</f>
        <v>-0.24518171373278819</v>
      </c>
      <c r="F54" s="33">
        <f>Table4[[#Totals],[ldi_hisim]]-F53</f>
        <v>-0.26571602690333929</v>
      </c>
      <c r="G54" s="33">
        <f>Table4[[#Totals],[ldi_losim]]-G53</f>
        <v>-0.24876042615179517</v>
      </c>
      <c r="H54" s="33">
        <f>Table4[[#Totals],[ldi_mem]]-H53</f>
        <v>-1.4700849167732684</v>
      </c>
      <c r="I54" s="33">
        <f>Table4[[#Totals],[ldi_forg]]-I53</f>
        <v>-0.82938959820301017</v>
      </c>
      <c r="J54" s="33">
        <f>Table4[[#Totals],[ldi_hisim_mem]]-J53</f>
        <v>8.8621677475081706E-2</v>
      </c>
      <c r="K54" s="33">
        <f>Table4[[#Totals],[ldi_hisim_forg]]-K53</f>
        <v>-0.27598318348861484</v>
      </c>
      <c r="L54" s="33">
        <f>Table4[[#Totals],[ldi_losim_mem]]-L53</f>
        <v>-0.24028262577602311</v>
      </c>
      <c r="M54" s="33">
        <f>Table4[[#Totals],[ldi_losim_forg]]-M53</f>
        <v>-0.32350335078233311</v>
      </c>
      <c r="N54" s="33">
        <f>Table4[[#Totals],[d_target_first]]-N53</f>
        <v>-1.2198882229367149</v>
      </c>
      <c r="O54" s="33">
        <f>Table4[[#Totals],[ldi_lure_second]]-O53</f>
        <v>-0.24317295308374992</v>
      </c>
      <c r="P54" s="33">
        <f>Table4[[#Totals],[d_target_second]]-P53</f>
        <v>5.7820207719255057E-2</v>
      </c>
      <c r="Q54" s="33">
        <f>Table4[[#Totals],[ldi_lure_first]]-Q53</f>
        <v>-0.25054978236129866</v>
      </c>
      <c r="R54" s="33">
        <f>Table4[[#Totals],[ldi_losim_lure_second]]-R53</f>
        <v>-0.31502555040656105</v>
      </c>
      <c r="S54" s="33">
        <f>Table4[[#Totals],[ldi_hisim_lure_second]]-S53</f>
        <v>-1.4949992249834478</v>
      </c>
      <c r="T54" s="33">
        <f>Table4[[#Totals],[ldi_losim_lure_first]]-T53</f>
        <v>-0.21847804931310538</v>
      </c>
      <c r="U54" s="33">
        <f>Table4[[#Totals],[ldi_hisim_lure_first]]-U53</f>
        <v>-0.27397442283957657</v>
      </c>
      <c r="V54" s="33">
        <f>Table4[[#Totals],[d_mem_target_first]]-V53</f>
        <v>-0.20831208551601926</v>
      </c>
      <c r="W54" s="33">
        <f>Table4[[#Totals],[d_mem_target_second]]-W53</f>
        <v>-0.3252927069918366</v>
      </c>
      <c r="X54" s="33">
        <f>Table4[[#Totals],[d_forg_target_first]]-X53</f>
        <v>-1.4865214246076757</v>
      </c>
      <c r="Y54" s="33">
        <f>Table4[[#Totals],[d_forg_target_second]]-Y53</f>
        <v>-1.2448025311468944</v>
      </c>
      <c r="Z54" s="33">
        <f>Table4[[#Totals],[ldi_mem_lure_second]]-Z53</f>
        <v>-0.24927951906893203</v>
      </c>
      <c r="AA54" s="33">
        <f>Table4[[#Totals],[ldi_forg_lure_second]]-AA53</f>
        <v>-0.24854102171226039</v>
      </c>
      <c r="AB54" s="33">
        <f>Table4[[#Totals],[ldi_mem_hi_lure_second]]-AB53</f>
        <v>-0.28305501014655721</v>
      </c>
      <c r="AC54" s="33">
        <f>Table4[[#Totals],[ldi_forg_hi_lure_second]]-AC53</f>
        <v>-1.4802523703076673</v>
      </c>
      <c r="AD54" s="33">
        <f>Table4[[#Totals],[ldi_mem_lo_lure_second]]-AD53</f>
        <v>-1.2363247307711223</v>
      </c>
      <c r="AE54" s="33">
        <f>Table4[[#Totals],[ldi_forg_lo_lure_second]]-AE53</f>
        <v>-0.2433923575232847</v>
      </c>
      <c r="AF54" s="33">
        <f>Table4[[#Totals],[ldi_mem_lure_first]]-AF53</f>
        <v>-0.22384611794161585</v>
      </c>
      <c r="AG54" s="33">
        <f>Table4[[#Totals],[ldi_forg_lure_first]]-AG53</f>
        <v>-0.32328394634279833</v>
      </c>
      <c r="AH54" s="33">
        <f>Table4[[#Totals],[ldi_mem_hi_lure_first]]-AH53</f>
        <v>-1.4545508843476718</v>
      </c>
      <c r="AI54" s="33">
        <f>Table4[[#Totals],[ldi_mem_lo_lure_first]]-AI53</f>
        <v>-1.2300556764711139</v>
      </c>
      <c r="AJ54" s="33">
        <f>Table4[[#Totals],[ldi_forg_hi_lure_first]]-AJ53</f>
        <v>-0.20853738473558495</v>
      </c>
      <c r="AK54" s="33">
        <f>Table4[[#Totals],[ldi_forg_lo_lure_first]]-AK53</f>
        <v>-0.27419382727911135</v>
      </c>
      <c r="AL54" s="33">
        <f>Table4[[#Totals],[ldi3_high]]-AL53</f>
        <v>-0.2985890425721538</v>
      </c>
      <c r="AM54" s="33">
        <f>Table4[[#Totals],[ldi3_med]]-AM53</f>
        <v>-1.4947798205439131</v>
      </c>
      <c r="AN54" s="33">
        <f>Table4[[#Totals],[ldi3_lo]]-AN53</f>
        <v>-1.2043541905111184</v>
      </c>
      <c r="AO54" s="33">
        <f>Table4[[#Totals],[ldi3_high_mem]]-AO53</f>
        <v>-0.22864550284750415</v>
      </c>
      <c r="AP54" s="33">
        <f>Table4[[#Totals],[ldi3_high_forg]]-AP53</f>
        <v>-0.2393388544914116</v>
      </c>
      <c r="AQ54" s="33">
        <f>Table4[[#Totals],[ldi3_med_mem]]-AQ53</f>
        <v>-0.24244874205144556</v>
      </c>
      <c r="AR54" s="33">
        <f>Table4[[#Totals],[ldi3_med_forg]]-AR53</f>
        <v>-1.4700849167732684</v>
      </c>
      <c r="AS54" s="33">
        <f>Table4[[#Totals],[ldi3_lo_mem]]-AS53</f>
        <v>-1.2445831267073597</v>
      </c>
      <c r="AT54" s="33">
        <f>Table4[[#Totals],[ldi3_lo_forg]]-AT53</f>
        <v>-0.20294401688750879</v>
      </c>
    </row>
    <row r="55" spans="1:55" x14ac:dyDescent="0.2">
      <c r="T55" t="b">
        <f>T54&gt;T6</f>
        <v>1</v>
      </c>
    </row>
  </sheetData>
  <pageMargins left="0.7" right="0.7" top="0.75" bottom="0.75" header="0.3" footer="0.3"/>
  <ignoredErrors>
    <ignoredError sqref="AW10:AW41" calculatedColumn="1"/>
  </ignoredErrors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5B9C-B486-6549-A9B3-E31F5E7E0EFB}">
  <dimension ref="A1:AQ51"/>
  <sheetViews>
    <sheetView workbookViewId="0">
      <selection activeCell="H41" sqref="H41"/>
    </sheetView>
  </sheetViews>
  <sheetFormatPr baseColWidth="10" defaultRowHeight="16" x14ac:dyDescent="0.2"/>
  <sheetData>
    <row r="1" spans="1:43" x14ac:dyDescent="0.2">
      <c r="A1" t="s">
        <v>0</v>
      </c>
      <c r="B1" t="s">
        <v>231</v>
      </c>
      <c r="C1" t="s">
        <v>232</v>
      </c>
      <c r="D1" t="s">
        <v>233</v>
      </c>
      <c r="E1" t="s">
        <v>234</v>
      </c>
      <c r="F1" t="s">
        <v>235</v>
      </c>
      <c r="G1" t="s">
        <v>236</v>
      </c>
      <c r="H1" t="s">
        <v>237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249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t="s">
        <v>263</v>
      </c>
      <c r="AI1" t="s">
        <v>264</v>
      </c>
      <c r="AJ1" t="s">
        <v>265</v>
      </c>
      <c r="AK1" t="s">
        <v>266</v>
      </c>
      <c r="AL1" t="s">
        <v>267</v>
      </c>
      <c r="AM1" t="s">
        <v>268</v>
      </c>
      <c r="AN1" t="s">
        <v>269</v>
      </c>
      <c r="AO1" t="s">
        <v>270</v>
      </c>
      <c r="AP1" t="s">
        <v>271</v>
      </c>
      <c r="AQ1" t="s">
        <v>272</v>
      </c>
    </row>
    <row r="2" spans="1:43" x14ac:dyDescent="0.2">
      <c r="A2">
        <v>101</v>
      </c>
      <c r="B2">
        <v>1.3168474864541422</v>
      </c>
      <c r="C2">
        <v>1.4896174506749722</v>
      </c>
      <c r="D2">
        <v>1.4003929272000091</v>
      </c>
      <c r="E2">
        <v>1.1664263898750524</v>
      </c>
      <c r="F2">
        <v>1.6343594645249659</v>
      </c>
      <c r="G2">
        <v>1.0605320814874375</v>
      </c>
      <c r="H2">
        <v>1.2837670161147343</v>
      </c>
      <c r="I2">
        <v>1.3510493286694587</v>
      </c>
      <c r="J2">
        <v>1.4137248400731743</v>
      </c>
      <c r="K2">
        <v>1.3921724672195592</v>
      </c>
      <c r="L2">
        <v>1.1272131828501155</v>
      </c>
      <c r="M2">
        <v>1.6445146428095057</v>
      </c>
      <c r="N2">
        <v>1.0394446591748852</v>
      </c>
      <c r="O2">
        <v>1.5694019900255793</v>
      </c>
      <c r="P2">
        <v>1.409034949230739</v>
      </c>
      <c r="Q2">
        <v>1.2056395968999891</v>
      </c>
      <c r="R2">
        <v>1.6231353201052121</v>
      </c>
      <c r="S2">
        <v>1.0816195037999898</v>
      </c>
      <c r="T2">
        <v>1.4694422336189965</v>
      </c>
      <c r="U2">
        <v>1.4967984601355733</v>
      </c>
      <c r="V2">
        <v>1.4148370329999813</v>
      </c>
      <c r="W2">
        <v>1.4133660681613012</v>
      </c>
      <c r="X2">
        <v>1.5190833250908282</v>
      </c>
      <c r="Y2">
        <v>1.5891700369642314</v>
      </c>
      <c r="Z2">
        <v>1.2752304305593545</v>
      </c>
      <c r="AA2">
        <v>1.7520399415713728</v>
      </c>
      <c r="AB2">
        <v>1.2600712181613627</v>
      </c>
      <c r="AC2">
        <v>1.80168633929997</v>
      </c>
      <c r="AD2">
        <v>1.292013844285703</v>
      </c>
      <c r="AE2">
        <v>1.7069068527271938</v>
      </c>
      <c r="AF2">
        <v>1.5042915688420959</v>
      </c>
      <c r="AG2">
        <v>1.1664263898750524</v>
      </c>
      <c r="AH2">
        <v>1.7520399415713728</v>
      </c>
      <c r="AI2" t="s">
        <v>97</v>
      </c>
      <c r="AJ2">
        <v>1.5016312823636291</v>
      </c>
      <c r="AK2">
        <v>1.1272131828501155</v>
      </c>
      <c r="AL2">
        <v>1.80168633929997</v>
      </c>
      <c r="AM2" t="s">
        <v>97</v>
      </c>
      <c r="AN2">
        <v>1.5079494627499872</v>
      </c>
      <c r="AO2">
        <v>1.2056395968999891</v>
      </c>
      <c r="AP2">
        <v>1.7069068527271938</v>
      </c>
      <c r="AQ2" t="s">
        <v>97</v>
      </c>
    </row>
    <row r="3" spans="1:43" x14ac:dyDescent="0.2">
      <c r="A3">
        <v>102</v>
      </c>
      <c r="B3">
        <v>1.0396992635256472</v>
      </c>
      <c r="C3">
        <v>1.0502939612051334</v>
      </c>
      <c r="D3">
        <v>1.1684927014230866</v>
      </c>
      <c r="E3">
        <v>1.149062868175039</v>
      </c>
      <c r="F3">
        <v>1.1889451574736627</v>
      </c>
      <c r="G3">
        <v>0.90031112794871859</v>
      </c>
      <c r="H3">
        <v>0.98261694477498451</v>
      </c>
      <c r="I3">
        <v>1.0997859148421323</v>
      </c>
      <c r="J3">
        <v>0.96696154226821818</v>
      </c>
      <c r="K3">
        <v>1.1201448355500327</v>
      </c>
      <c r="L3">
        <v>1.0133134682500411</v>
      </c>
      <c r="M3">
        <v>1.226976202850024</v>
      </c>
      <c r="N3">
        <v>0.85802094148717545</v>
      </c>
      <c r="O3">
        <v>1.1426352902973904</v>
      </c>
      <c r="P3">
        <v>1.2193851918157741</v>
      </c>
      <c r="Q3">
        <v>1.2848122681000369</v>
      </c>
      <c r="R3">
        <v>1.1466884403888158</v>
      </c>
      <c r="S3">
        <v>0.94260131441026196</v>
      </c>
      <c r="T3">
        <v>1.1611652222632771</v>
      </c>
      <c r="U3">
        <v>1.0145896567965786</v>
      </c>
      <c r="V3">
        <v>1.2988826460000771</v>
      </c>
      <c r="W3">
        <v>0.84525713756653653</v>
      </c>
      <c r="X3">
        <v>0.97180376462517704</v>
      </c>
      <c r="Y3">
        <v>1.1897612284138628</v>
      </c>
      <c r="Z3">
        <v>1.1373253242333823</v>
      </c>
      <c r="AA3">
        <v>1.2723839587221006</v>
      </c>
      <c r="AB3">
        <v>1.0684283018000886</v>
      </c>
      <c r="AC3">
        <v>1.2752944367998649</v>
      </c>
      <c r="AD3">
        <v>1.2062223466666755</v>
      </c>
      <c r="AE3">
        <v>1.268745861124895</v>
      </c>
      <c r="AF3">
        <v>1.1223487062381412</v>
      </c>
      <c r="AG3">
        <v>1.1453896570000501</v>
      </c>
      <c r="AH3">
        <v>1.271211361941071</v>
      </c>
      <c r="AI3">
        <v>1.2923181039995999</v>
      </c>
      <c r="AJ3">
        <v>1.1889907084546758</v>
      </c>
      <c r="AK3">
        <v>0.9986290137369066</v>
      </c>
      <c r="AL3">
        <v>1.2734029182221165</v>
      </c>
      <c r="AM3">
        <v>1.2923181039995999</v>
      </c>
      <c r="AN3">
        <v>1.0490425037999529</v>
      </c>
      <c r="AO3">
        <v>1.2848122681000369</v>
      </c>
      <c r="AP3">
        <v>1.268745861124895</v>
      </c>
      <c r="AQ3" t="s">
        <v>97</v>
      </c>
    </row>
    <row r="4" spans="1:43" x14ac:dyDescent="0.2">
      <c r="A4">
        <v>103</v>
      </c>
      <c r="B4">
        <v>1.2352297010043147</v>
      </c>
      <c r="C4">
        <v>1.3596883196849299</v>
      </c>
      <c r="D4">
        <v>1.194251522162469</v>
      </c>
      <c r="E4">
        <v>1.1852231679249574</v>
      </c>
      <c r="F4">
        <v>1.2032798763999804</v>
      </c>
      <c r="G4">
        <v>1.1617205256076373</v>
      </c>
      <c r="H4">
        <v>1.2249314293017184</v>
      </c>
      <c r="I4">
        <v>1.2455279727069091</v>
      </c>
      <c r="J4">
        <v>1.355190545057144</v>
      </c>
      <c r="K4">
        <v>1.1706118181706908</v>
      </c>
      <c r="L4">
        <v>1.021702910899918</v>
      </c>
      <c r="M4">
        <v>1.312429825095236</v>
      </c>
      <c r="N4">
        <v>1.1666323044250224</v>
      </c>
      <c r="O4">
        <v>1.3638310068421005</v>
      </c>
      <c r="P4">
        <v>1.2191035186666459</v>
      </c>
      <c r="Q4">
        <v>1.3487434249499954</v>
      </c>
      <c r="R4">
        <v>1.0826404594210137</v>
      </c>
      <c r="S4">
        <v>1.1566828037436512</v>
      </c>
      <c r="T4">
        <v>1.4219047653214436</v>
      </c>
      <c r="U4">
        <v>1.3209758646222094</v>
      </c>
      <c r="V4">
        <v>1.3740602821250114</v>
      </c>
      <c r="W4">
        <v>1.3393002401578868</v>
      </c>
      <c r="X4">
        <v>1.4856974095833537</v>
      </c>
      <c r="Y4">
        <v>1.3075849748076753</v>
      </c>
      <c r="Z4">
        <v>1.1790882503616744</v>
      </c>
      <c r="AA4">
        <v>1.2158476971514791</v>
      </c>
      <c r="AB4">
        <v>1.0971842804285499</v>
      </c>
      <c r="AC4">
        <v>1.2477107327999382</v>
      </c>
      <c r="AD4">
        <v>1.2452414568461203</v>
      </c>
      <c r="AE4">
        <v>1.1668276423076949</v>
      </c>
      <c r="AF4">
        <v>1.147514253869498</v>
      </c>
      <c r="AG4">
        <v>1.2093466636666761</v>
      </c>
      <c r="AH4">
        <v>1.2787274833529858</v>
      </c>
      <c r="AI4">
        <v>1.1490379243123781</v>
      </c>
      <c r="AJ4">
        <v>1.2368899864166718</v>
      </c>
      <c r="AK4">
        <v>0.91091000577772063</v>
      </c>
      <c r="AL4">
        <v>1.4131496099999881</v>
      </c>
      <c r="AM4">
        <v>1.1123516514544434</v>
      </c>
      <c r="AN4">
        <v>1.0500134547271267</v>
      </c>
      <c r="AO4">
        <v>1.388408658400049</v>
      </c>
      <c r="AP4">
        <v>1.1275025908751077</v>
      </c>
      <c r="AQ4">
        <v>1.2297477245998345</v>
      </c>
    </row>
    <row r="5" spans="1:43" x14ac:dyDescent="0.2">
      <c r="A5">
        <v>104</v>
      </c>
      <c r="B5">
        <v>1.2490321790946206</v>
      </c>
      <c r="C5">
        <v>1.2728020612083144</v>
      </c>
      <c r="D5">
        <v>1.2441327284189549</v>
      </c>
      <c r="E5">
        <v>1.2501848953077261</v>
      </c>
      <c r="F5">
        <v>1.2373888853143231</v>
      </c>
      <c r="G5">
        <v>1.2312838611711077</v>
      </c>
      <c r="H5">
        <v>1.3114339894159555</v>
      </c>
      <c r="I5">
        <v>1.1843403940825925</v>
      </c>
      <c r="J5">
        <v>1.3684178610555258</v>
      </c>
      <c r="K5">
        <v>1.2616024866923969</v>
      </c>
      <c r="L5">
        <v>1.3311894451053348</v>
      </c>
      <c r="M5">
        <v>1.1954948762001054</v>
      </c>
      <c r="N5">
        <v>1.3085921269736958</v>
      </c>
      <c r="O5">
        <v>1.1771862613611028</v>
      </c>
      <c r="P5">
        <v>1.2246664263428328</v>
      </c>
      <c r="Q5">
        <v>1.1732305729999979</v>
      </c>
      <c r="R5">
        <v>1.2932475641332799</v>
      </c>
      <c r="S5">
        <v>1.1539755953685185</v>
      </c>
      <c r="T5">
        <v>1.300028211181731</v>
      </c>
      <c r="U5">
        <v>1.2497645496923462</v>
      </c>
      <c r="V5">
        <v>1.5419363990554256</v>
      </c>
      <c r="W5">
        <v>1.1948993230556253</v>
      </c>
      <c r="X5">
        <v>1.0097383857332973</v>
      </c>
      <c r="Y5">
        <v>1.2967918868095352</v>
      </c>
      <c r="Z5">
        <v>1.0701429872500361</v>
      </c>
      <c r="AA5">
        <v>1.408965114789509</v>
      </c>
      <c r="AB5">
        <v>1.0652517814211766</v>
      </c>
      <c r="AC5">
        <v>1.4481356567000558</v>
      </c>
      <c r="AD5">
        <v>1.0756096290587616</v>
      </c>
      <c r="AE5">
        <v>1.3654422904444561</v>
      </c>
      <c r="AF5">
        <v>1.0982152829999998</v>
      </c>
      <c r="AG5">
        <v>1.0476851506500651</v>
      </c>
      <c r="AH5">
        <v>1.3545877083158586</v>
      </c>
      <c r="AI5">
        <v>1.4633425212631588</v>
      </c>
      <c r="AJ5">
        <v>1.0586025693000902</v>
      </c>
      <c r="AK5">
        <v>1.07263979488905</v>
      </c>
      <c r="AL5">
        <v>1.3323871831001211</v>
      </c>
      <c r="AM5">
        <v>1.5638841302999915</v>
      </c>
      <c r="AN5">
        <v>1.1642364724998484</v>
      </c>
      <c r="AO5">
        <v>1.0272677144545321</v>
      </c>
      <c r="AP5">
        <v>1.3792549585555671</v>
      </c>
      <c r="AQ5">
        <v>1.351629622333345</v>
      </c>
    </row>
    <row r="6" spans="1:43" x14ac:dyDescent="0.2">
      <c r="A6">
        <v>105</v>
      </c>
      <c r="B6">
        <v>1.0764337627542799</v>
      </c>
      <c r="C6">
        <v>1.0655421918946648</v>
      </c>
      <c r="D6">
        <v>1.1432928022435771</v>
      </c>
      <c r="E6">
        <v>1.1226744945000371</v>
      </c>
      <c r="F6">
        <v>1.1649962840788812</v>
      </c>
      <c r="G6">
        <v>1.0201870230769121</v>
      </c>
      <c r="H6">
        <v>1.0485914242221808</v>
      </c>
      <c r="I6">
        <v>1.1047603158695436</v>
      </c>
      <c r="J6">
        <v>1.0325920330788569</v>
      </c>
      <c r="K6">
        <v>1.124107970949964</v>
      </c>
      <c r="L6">
        <v>1.228236516150033</v>
      </c>
      <c r="M6">
        <v>1.0199794257498949</v>
      </c>
      <c r="N6">
        <v>0.98672770612820593</v>
      </c>
      <c r="O6">
        <v>1.098492350710472</v>
      </c>
      <c r="P6">
        <v>1.1634873615000112</v>
      </c>
      <c r="Q6">
        <v>1.0171124728500416</v>
      </c>
      <c r="R6">
        <v>1.3261261266666438</v>
      </c>
      <c r="S6">
        <v>1.053646340025618</v>
      </c>
      <c r="T6">
        <v>1.1537546701935086</v>
      </c>
      <c r="U6">
        <v>1.0047735957332387</v>
      </c>
      <c r="V6">
        <v>1.2187785530768418</v>
      </c>
      <c r="W6">
        <v>0.9357750426799043</v>
      </c>
      <c r="X6">
        <v>1.1067929769999898</v>
      </c>
      <c r="Y6">
        <v>1.0910217870499062</v>
      </c>
      <c r="Z6">
        <v>1.1779244827607886</v>
      </c>
      <c r="AA6">
        <v>1.0935097615000844</v>
      </c>
      <c r="AB6">
        <v>1.1635732696922054</v>
      </c>
      <c r="AC6">
        <v>1.050815273285802</v>
      </c>
      <c r="AD6">
        <v>1.1965810597499478</v>
      </c>
      <c r="AE6">
        <v>1.126716585666748</v>
      </c>
      <c r="AF6">
        <v>1.2442136484760087</v>
      </c>
      <c r="AG6">
        <v>1.1222415835600046</v>
      </c>
      <c r="AH6">
        <v>1.0671395398236065</v>
      </c>
      <c r="AI6">
        <v>1.1233960127334253</v>
      </c>
      <c r="AJ6">
        <v>1.0251252464997804</v>
      </c>
      <c r="AK6">
        <v>1.3250959634167008</v>
      </c>
      <c r="AL6">
        <v>1.0079725106668291</v>
      </c>
      <c r="AM6">
        <v>1.0829473452500316</v>
      </c>
      <c r="AN6">
        <v>1.6823904524284643</v>
      </c>
      <c r="AO6">
        <v>0.93499138676920801</v>
      </c>
      <c r="AP6">
        <v>1.0994124648182126</v>
      </c>
      <c r="AQ6">
        <v>1.1696230612858756</v>
      </c>
    </row>
    <row r="7" spans="1:43" x14ac:dyDescent="0.2">
      <c r="A7">
        <v>106</v>
      </c>
      <c r="B7">
        <v>1.4385241846666299</v>
      </c>
      <c r="C7">
        <v>1.4853620573783886</v>
      </c>
      <c r="D7">
        <v>1.5083183377691114</v>
      </c>
      <c r="E7">
        <v>1.5318899680254205</v>
      </c>
      <c r="F7">
        <v>1.4847467075128018</v>
      </c>
      <c r="G7">
        <v>1.3164701227123268</v>
      </c>
      <c r="H7">
        <v>1.4148505293447757</v>
      </c>
      <c r="I7">
        <v>1.4637181664770413</v>
      </c>
      <c r="J7">
        <v>1.4020485688717839</v>
      </c>
      <c r="K7">
        <v>1.6058136338998072</v>
      </c>
      <c r="L7">
        <v>1.5910982747365359</v>
      </c>
      <c r="M7">
        <v>1.6191275302856234</v>
      </c>
      <c r="N7">
        <v>1.2218978881622149</v>
      </c>
      <c r="O7">
        <v>1.5781970874286035</v>
      </c>
      <c r="P7">
        <v>1.4056917102631155</v>
      </c>
      <c r="Q7">
        <v>1.4756420766498608</v>
      </c>
      <c r="R7">
        <v>1.3279690809445093</v>
      </c>
      <c r="S7">
        <v>1.4136693637777191</v>
      </c>
      <c r="T7">
        <v>1.3058766369722647</v>
      </c>
      <c r="U7">
        <v>1.6554008767105046</v>
      </c>
      <c r="V7">
        <v>1.2672186102000034</v>
      </c>
      <c r="W7">
        <v>1.5439748411578693</v>
      </c>
      <c r="X7">
        <v>1.3541991704375913</v>
      </c>
      <c r="Y7">
        <v>1.7668269122631399</v>
      </c>
      <c r="Z7">
        <v>1.5491659163748814</v>
      </c>
      <c r="AA7">
        <v>1.4653208866051421</v>
      </c>
      <c r="AB7">
        <v>1.6475828665260832</v>
      </c>
      <c r="AC7">
        <v>1.5680224234284137</v>
      </c>
      <c r="AD7">
        <v>1.4601220090952232</v>
      </c>
      <c r="AE7">
        <v>1.3384542822940408</v>
      </c>
      <c r="AF7">
        <v>1.4707049489130479</v>
      </c>
      <c r="AG7">
        <v>1.6553189899997154</v>
      </c>
      <c r="AH7">
        <v>1.504931735499947</v>
      </c>
      <c r="AI7">
        <v>1.4365129964998289</v>
      </c>
      <c r="AJ7">
        <v>1.7259117134545574</v>
      </c>
      <c r="AK7">
        <v>1.5398807019994314</v>
      </c>
      <c r="AL7">
        <v>1.5016649287997961</v>
      </c>
      <c r="AM7">
        <v>1.6283474185453388</v>
      </c>
      <c r="AN7">
        <v>1.2367654147499978</v>
      </c>
      <c r="AO7">
        <v>1.7579308015555233</v>
      </c>
      <c r="AP7">
        <v>1.5103764133335318</v>
      </c>
      <c r="AQ7">
        <v>1.244678574454319</v>
      </c>
    </row>
    <row r="8" spans="1:43" x14ac:dyDescent="0.2">
      <c r="A8">
        <v>107</v>
      </c>
      <c r="B8">
        <v>1.2063783788945017</v>
      </c>
      <c r="C8">
        <v>1.238134386683527</v>
      </c>
      <c r="D8">
        <v>1.2400632420886351</v>
      </c>
      <c r="E8">
        <v>1.2874784740750855</v>
      </c>
      <c r="F8">
        <v>1.1914322349230446</v>
      </c>
      <c r="G8">
        <v>1.1409375079113382</v>
      </c>
      <c r="H8">
        <v>1.2444821863305757</v>
      </c>
      <c r="I8">
        <v>1.1666321659654906</v>
      </c>
      <c r="J8">
        <v>1.2239203900249853</v>
      </c>
      <c r="K8">
        <v>1.3065074543659181</v>
      </c>
      <c r="L8">
        <v>1.3426512711501286</v>
      </c>
      <c r="M8">
        <v>1.2720847717142887</v>
      </c>
      <c r="N8">
        <v>1.2014680828999391</v>
      </c>
      <c r="O8">
        <v>1.2527128447948517</v>
      </c>
      <c r="P8">
        <v>1.1683734341052507</v>
      </c>
      <c r="Q8">
        <v>1.2323056770000418</v>
      </c>
      <c r="R8">
        <v>1.097337608666594</v>
      </c>
      <c r="S8">
        <v>1.0788548668973887</v>
      </c>
      <c r="T8">
        <v>1.2500331798000197</v>
      </c>
      <c r="U8">
        <v>1.222385984029345</v>
      </c>
      <c r="V8">
        <v>1.1672254717692618</v>
      </c>
      <c r="W8">
        <v>1.3292109524998998</v>
      </c>
      <c r="X8">
        <v>1.3633489907894776</v>
      </c>
      <c r="Y8">
        <v>1.1476085060999563</v>
      </c>
      <c r="Z8">
        <v>1.1673226421714225</v>
      </c>
      <c r="AA8">
        <v>1.2979250829318723</v>
      </c>
      <c r="AB8">
        <v>1.2238183486667027</v>
      </c>
      <c r="AC8">
        <v>1.3542127076539265</v>
      </c>
      <c r="AD8">
        <v>1.1249508622999624</v>
      </c>
      <c r="AE8">
        <v>1.216620736111127</v>
      </c>
      <c r="AF8">
        <v>1.1527046910525858</v>
      </c>
      <c r="AG8">
        <v>1.1846814591250412</v>
      </c>
      <c r="AH8">
        <v>1.2282234015999813</v>
      </c>
      <c r="AI8">
        <v>1.3560098173751147</v>
      </c>
      <c r="AJ8">
        <v>1.2605432584999758</v>
      </c>
      <c r="AK8">
        <v>1.1818470231429619</v>
      </c>
      <c r="AL8">
        <v>1.279187241384635</v>
      </c>
      <c r="AM8">
        <v>1.4292381739232183</v>
      </c>
      <c r="AN8">
        <v>1.0742766419999381</v>
      </c>
      <c r="AO8">
        <v>1.186886020444436</v>
      </c>
      <c r="AP8">
        <v>1.1335762705713388</v>
      </c>
      <c r="AQ8">
        <v>1.269467214181901</v>
      </c>
    </row>
    <row r="9" spans="1:43" x14ac:dyDescent="0.2">
      <c r="A9">
        <v>108</v>
      </c>
      <c r="B9">
        <v>1.3973419266094258</v>
      </c>
      <c r="C9">
        <v>1.4608353321902638</v>
      </c>
      <c r="D9">
        <v>1.4654857996878452</v>
      </c>
      <c r="E9">
        <v>1.3721180455009705</v>
      </c>
      <c r="F9">
        <v>1.5588535538747197</v>
      </c>
      <c r="G9">
        <v>1.2648420672782819</v>
      </c>
      <c r="H9">
        <v>1.3775551716833399</v>
      </c>
      <c r="I9">
        <v>1.4174640502630689</v>
      </c>
      <c r="J9">
        <v>1.4877487223506198</v>
      </c>
      <c r="K9">
        <v>1.4051723468535124</v>
      </c>
      <c r="L9">
        <v>1.2582298667508407</v>
      </c>
      <c r="M9">
        <v>1.5451175659989134</v>
      </c>
      <c r="N9">
        <v>1.2355027047944065</v>
      </c>
      <c r="O9">
        <v>1.4332318551027181</v>
      </c>
      <c r="P9">
        <v>1.5288922501034254</v>
      </c>
      <c r="Q9">
        <v>1.4860062242510998</v>
      </c>
      <c r="R9">
        <v>1.5740354352111356</v>
      </c>
      <c r="S9">
        <v>1.2934479457000589</v>
      </c>
      <c r="T9">
        <v>1.5452287732501337</v>
      </c>
      <c r="U9">
        <v>1.4145016782750404</v>
      </c>
      <c r="V9">
        <v>1.5455636028001452</v>
      </c>
      <c r="W9">
        <v>1.4530597940809045</v>
      </c>
      <c r="X9">
        <v>1.5448424314616587</v>
      </c>
      <c r="Y9">
        <v>1.3774265669232479</v>
      </c>
      <c r="Z9">
        <v>1.4937160146729638</v>
      </c>
      <c r="AA9">
        <v>1.4130582575726243</v>
      </c>
      <c r="AB9">
        <v>1.4781986332298085</v>
      </c>
      <c r="AC9">
        <v>1.2785934504679319</v>
      </c>
      <c r="AD9">
        <v>1.5092333961161186</v>
      </c>
      <c r="AE9">
        <v>1.5682099580780382</v>
      </c>
      <c r="AF9">
        <v>1.5459585264129407</v>
      </c>
      <c r="AG9">
        <v>1.4278450216095144</v>
      </c>
      <c r="AH9">
        <v>1.5928495353648626</v>
      </c>
      <c r="AI9">
        <v>1.2967227248835287</v>
      </c>
      <c r="AJ9">
        <v>1.5956595266650113</v>
      </c>
      <c r="AK9">
        <v>1.3180246876363493</v>
      </c>
      <c r="AL9">
        <v>1.4187626643336684</v>
      </c>
      <c r="AM9">
        <v>1.1851473078907746</v>
      </c>
      <c r="AN9">
        <v>1.4927074547142929</v>
      </c>
      <c r="AO9">
        <v>1.528513661084915</v>
      </c>
      <c r="AP9">
        <v>1.8017537806022959</v>
      </c>
      <c r="AQ9">
        <v>1.4222450690003774</v>
      </c>
    </row>
    <row r="10" spans="1:43" x14ac:dyDescent="0.2">
      <c r="A10">
        <v>109</v>
      </c>
      <c r="B10">
        <v>1.4176121866975726</v>
      </c>
      <c r="C10">
        <v>1.473002712908855</v>
      </c>
      <c r="D10">
        <v>1.4006506661371494</v>
      </c>
      <c r="E10">
        <v>1.3605443631495246</v>
      </c>
      <c r="F10">
        <v>1.4407569691247732</v>
      </c>
      <c r="G10">
        <v>1.3803282267817343</v>
      </c>
      <c r="H10">
        <v>1.3938894590666504</v>
      </c>
      <c r="I10">
        <v>1.4419484331465329</v>
      </c>
      <c r="J10">
        <v>1.4639033372558681</v>
      </c>
      <c r="K10">
        <v>1.3496424028285727</v>
      </c>
      <c r="L10">
        <v>1.3504898850489502</v>
      </c>
      <c r="M10">
        <v>1.3488352769044036</v>
      </c>
      <c r="N10">
        <v>1.3703917169225892</v>
      </c>
      <c r="O10">
        <v>1.4823415458158673</v>
      </c>
      <c r="P10">
        <v>1.4542747378205239</v>
      </c>
      <c r="Q10">
        <v>1.3705988412501</v>
      </c>
      <c r="R10">
        <v>1.5423546289472865</v>
      </c>
      <c r="S10">
        <v>1.3902647366408802</v>
      </c>
      <c r="T10">
        <v>1.544435426360194</v>
      </c>
      <c r="U10">
        <v>1.4102813059759713</v>
      </c>
      <c r="V10">
        <v>1.505558655817528</v>
      </c>
      <c r="W10">
        <v>1.409996454411367</v>
      </c>
      <c r="X10">
        <v>1.6055274943558118</v>
      </c>
      <c r="Y10">
        <v>1.4104830758342324</v>
      </c>
      <c r="Z10">
        <v>1.4640901023869235</v>
      </c>
      <c r="AA10">
        <v>1.3231135773874243</v>
      </c>
      <c r="AB10">
        <v>1.376771134263479</v>
      </c>
      <c r="AC10">
        <v>1.3262130438620627</v>
      </c>
      <c r="AD10">
        <v>1.530452518160742</v>
      </c>
      <c r="AE10">
        <v>1.3182429872129919</v>
      </c>
      <c r="AF10">
        <v>1.5189360666965626</v>
      </c>
      <c r="AG10">
        <v>1.4040207129049389</v>
      </c>
      <c r="AH10">
        <v>1.3349852488805869</v>
      </c>
      <c r="AI10">
        <v>1.3124915555251209</v>
      </c>
      <c r="AJ10">
        <v>1.4215980325010558</v>
      </c>
      <c r="AK10">
        <v>1.3269634695550598</v>
      </c>
      <c r="AL10">
        <v>1.2826873172710831</v>
      </c>
      <c r="AM10">
        <v>1.3697387704530419</v>
      </c>
      <c r="AN10">
        <v>1.5938114776161838</v>
      </c>
      <c r="AO10">
        <v>1.4618136454173474</v>
      </c>
      <c r="AP10">
        <v>1.4308647901646767</v>
      </c>
      <c r="AQ10">
        <v>1.2337766349992285</v>
      </c>
    </row>
    <row r="11" spans="1:43" x14ac:dyDescent="0.2">
      <c r="A11">
        <v>110</v>
      </c>
      <c r="B11">
        <v>0.86489596794511758</v>
      </c>
      <c r="C11">
        <v>0.93007886408745222</v>
      </c>
      <c r="D11">
        <v>0.90169703088460373</v>
      </c>
      <c r="E11">
        <v>0.87010352502567345</v>
      </c>
      <c r="F11">
        <v>0.93329053674353324</v>
      </c>
      <c r="G11">
        <v>0.76255274515186688</v>
      </c>
      <c r="H11">
        <v>0.89537278360835304</v>
      </c>
      <c r="I11">
        <v>0.83363769547000333</v>
      </c>
      <c r="J11">
        <v>0.9565878744878098</v>
      </c>
      <c r="K11">
        <v>0.96741747012510848</v>
      </c>
      <c r="L11">
        <v>1.0076841589001533</v>
      </c>
      <c r="M11">
        <v>0.92715078135006335</v>
      </c>
      <c r="N11">
        <v>0.75712647112814868</v>
      </c>
      <c r="O11">
        <v>0.90221041725630757</v>
      </c>
      <c r="P11">
        <v>0.83251762115775596</v>
      </c>
      <c r="Q11">
        <v>0.72528180515779972</v>
      </c>
      <c r="R11">
        <v>0.93975343715771176</v>
      </c>
      <c r="S11">
        <v>0.76784336232499206</v>
      </c>
      <c r="T11">
        <v>0.8109726526999399</v>
      </c>
      <c r="U11">
        <v>1.00154259091996</v>
      </c>
      <c r="V11">
        <v>0.81093091907119319</v>
      </c>
      <c r="W11">
        <v>1.0321137032223515</v>
      </c>
      <c r="X11">
        <v>0.81100916962509295</v>
      </c>
      <c r="Y11">
        <v>0.96565476343454359</v>
      </c>
      <c r="Z11">
        <v>0.9169853169795682</v>
      </c>
      <c r="AA11">
        <v>0.87586509920690414</v>
      </c>
      <c r="AB11">
        <v>0.94827617176934464</v>
      </c>
      <c r="AC11">
        <v>1.0029655956429557</v>
      </c>
      <c r="AD11">
        <v>0.88161304634764703</v>
      </c>
      <c r="AE11">
        <v>0.75723796919992237</v>
      </c>
      <c r="AF11">
        <v>0.9549482747498963</v>
      </c>
      <c r="AG11">
        <v>0.86636803995246414</v>
      </c>
      <c r="AH11">
        <v>0.87816174909097267</v>
      </c>
      <c r="AI11">
        <v>0.87446159094441789</v>
      </c>
      <c r="AJ11">
        <v>0.94638075971436353</v>
      </c>
      <c r="AK11">
        <v>0.95048748583348919</v>
      </c>
      <c r="AL11">
        <v>0.88228083183336292</v>
      </c>
      <c r="AM11">
        <v>1.0934791685001504</v>
      </c>
      <c r="AN11">
        <v>0.96351578978542896</v>
      </c>
      <c r="AO11">
        <v>0.75420877877776393</v>
      </c>
      <c r="AP11">
        <v>0.87321884980010389</v>
      </c>
      <c r="AQ11">
        <v>0.69924752889983166</v>
      </c>
    </row>
    <row r="12" spans="1:43" x14ac:dyDescent="0.2">
      <c r="A12">
        <v>111</v>
      </c>
      <c r="B12">
        <v>1.0630586350250864</v>
      </c>
      <c r="C12">
        <v>1.141654284174908</v>
      </c>
      <c r="D12">
        <v>1.0616776353629551</v>
      </c>
      <c r="E12">
        <v>1.0370939117010471</v>
      </c>
      <c r="F12">
        <v>1.0862613590248631</v>
      </c>
      <c r="G12">
        <v>0.98584398553739272</v>
      </c>
      <c r="H12">
        <v>1.0388637382542354</v>
      </c>
      <c r="I12">
        <v>1.0880736977881673</v>
      </c>
      <c r="J12">
        <v>1.0892647697562583</v>
      </c>
      <c r="K12">
        <v>1.0190470648536198</v>
      </c>
      <c r="L12">
        <v>0.97228598975016001</v>
      </c>
      <c r="M12">
        <v>1.0635814220950102</v>
      </c>
      <c r="N12">
        <v>1.0075147712002921</v>
      </c>
      <c r="O12">
        <v>1.1967304403586161</v>
      </c>
      <c r="P12">
        <v>1.1064943889753334</v>
      </c>
      <c r="Q12">
        <v>1.1019018336519337</v>
      </c>
      <c r="R12">
        <v>1.1113286577368058</v>
      </c>
      <c r="S12">
        <v>0.96417319987449268</v>
      </c>
      <c r="T12">
        <v>1.0746348446838556</v>
      </c>
      <c r="U12">
        <v>1.2022909199049072</v>
      </c>
      <c r="V12">
        <v>1.0606649258992527</v>
      </c>
      <c r="W12">
        <v>1.1165027162867396</v>
      </c>
      <c r="X12">
        <v>1.0901569766667476</v>
      </c>
      <c r="Y12">
        <v>1.2880791235230742</v>
      </c>
      <c r="Z12">
        <v>1.118491100810169</v>
      </c>
      <c r="AA12">
        <v>0.99888380513182429</v>
      </c>
      <c r="AB12">
        <v>1.0083580110475008</v>
      </c>
      <c r="AC12">
        <v>1.0302705713500449</v>
      </c>
      <c r="AD12">
        <v>1.2286241905728368</v>
      </c>
      <c r="AE12">
        <v>0.96400962044491201</v>
      </c>
      <c r="AF12">
        <v>1.220715401445176</v>
      </c>
      <c r="AG12">
        <v>1.0418228753339136</v>
      </c>
      <c r="AH12">
        <v>0.97625350613551631</v>
      </c>
      <c r="AI12">
        <v>1.0300004662517472</v>
      </c>
      <c r="AJ12">
        <v>1.1517706140002677</v>
      </c>
      <c r="AK12">
        <v>0.87798291745407619</v>
      </c>
      <c r="AL12">
        <v>0.98340942945386667</v>
      </c>
      <c r="AM12">
        <v>1.0875453003342621</v>
      </c>
      <c r="AN12">
        <v>1.3068963857513114</v>
      </c>
      <c r="AO12">
        <v>1.1804566858476215</v>
      </c>
      <c r="AP12">
        <v>0.96909758281716563</v>
      </c>
      <c r="AQ12">
        <v>0.95601425100279935</v>
      </c>
    </row>
    <row r="13" spans="1:43" x14ac:dyDescent="0.2">
      <c r="A13">
        <v>112</v>
      </c>
      <c r="B13">
        <v>1.1351455249746869</v>
      </c>
      <c r="C13">
        <v>1.1832517571295607</v>
      </c>
      <c r="D13">
        <v>1.2082503686123318</v>
      </c>
      <c r="E13">
        <v>1.0660943951248527</v>
      </c>
      <c r="F13">
        <v>1.3504063420998109</v>
      </c>
      <c r="G13">
        <v>1.0157384328879724</v>
      </c>
      <c r="H13">
        <v>1.1304903952974885</v>
      </c>
      <c r="I13">
        <v>1.1400013067931416</v>
      </c>
      <c r="J13">
        <v>1.1459054964749129</v>
      </c>
      <c r="K13">
        <v>1.2963820715364196</v>
      </c>
      <c r="L13">
        <v>1.1259247507998196</v>
      </c>
      <c r="M13">
        <v>1.4587223769998467</v>
      </c>
      <c r="N13">
        <v>0.94503632597515952</v>
      </c>
      <c r="O13">
        <v>1.2236260929724223</v>
      </c>
      <c r="P13">
        <v>1.1155990911793172</v>
      </c>
      <c r="Q13">
        <v>1.0062640394498854</v>
      </c>
      <c r="R13">
        <v>1.2306886193155604</v>
      </c>
      <c r="S13">
        <v>1.0864405398007853</v>
      </c>
      <c r="T13">
        <v>1.1876661102489816</v>
      </c>
      <c r="U13">
        <v>1.1801126615779716</v>
      </c>
      <c r="V13">
        <v>1.1604378889319655</v>
      </c>
      <c r="W13">
        <v>1.1371860610006808</v>
      </c>
      <c r="X13">
        <v>1.2116910114110542</v>
      </c>
      <c r="Y13">
        <v>1.2337709122995846</v>
      </c>
      <c r="Z13">
        <v>1.2058763242918422</v>
      </c>
      <c r="AA13">
        <v>1.2118114350930662</v>
      </c>
      <c r="AB13">
        <v>1.2678225952306339</v>
      </c>
      <c r="AC13">
        <v>1.3458851637997795</v>
      </c>
      <c r="AD13">
        <v>1.1326670950005422</v>
      </c>
      <c r="AE13">
        <v>1.0935110862342017</v>
      </c>
      <c r="AF13">
        <v>1.3945846518751415</v>
      </c>
      <c r="AG13">
        <v>1.0171679967085423</v>
      </c>
      <c r="AH13">
        <v>1.2841388774368148</v>
      </c>
      <c r="AI13">
        <v>1.1394839927493181</v>
      </c>
      <c r="AJ13">
        <v>1.4701983531536227</v>
      </c>
      <c r="AK13">
        <v>1.0654468373076453</v>
      </c>
      <c r="AL13">
        <v>1.4400739157499609</v>
      </c>
      <c r="AM13">
        <v>1.2382408758567152</v>
      </c>
      <c r="AN13">
        <v>1.3052230049096636</v>
      </c>
      <c r="AO13">
        <v>0.96011118509142068</v>
      </c>
      <c r="AP13">
        <v>1.1282038391236686</v>
      </c>
      <c r="AQ13">
        <v>1.0626730836657865</v>
      </c>
    </row>
    <row r="14" spans="1:43" x14ac:dyDescent="0.2">
      <c r="A14">
        <v>113</v>
      </c>
      <c r="B14">
        <v>1.0206150432134067</v>
      </c>
      <c r="C14">
        <v>1.1689792374684085</v>
      </c>
      <c r="D14">
        <v>1.0382336490499915</v>
      </c>
      <c r="E14">
        <v>1.0272177818999562</v>
      </c>
      <c r="F14">
        <v>1.049249516200027</v>
      </c>
      <c r="G14">
        <v>0.85648679555000506</v>
      </c>
      <c r="H14">
        <v>1.1122696338677984</v>
      </c>
      <c r="I14">
        <v>0.92663025110169839</v>
      </c>
      <c r="J14">
        <v>1.3454732409250667</v>
      </c>
      <c r="K14">
        <v>1.0743289846097619</v>
      </c>
      <c r="L14">
        <v>1.0407336545999415</v>
      </c>
      <c r="M14">
        <v>1.1063245370000672</v>
      </c>
      <c r="N14">
        <v>0.91795519230001721</v>
      </c>
      <c r="O14">
        <v>0.98795974674363074</v>
      </c>
      <c r="P14">
        <v>1.0002872706410022</v>
      </c>
      <c r="Q14">
        <v>1.0137019091999702</v>
      </c>
      <c r="R14">
        <v>0.98616659847366739</v>
      </c>
      <c r="S14">
        <v>0.7950183987999927</v>
      </c>
      <c r="T14">
        <v>1.2788253361667168</v>
      </c>
      <c r="U14">
        <v>1.0770150618140106</v>
      </c>
      <c r="V14">
        <v>1.4527726465500064</v>
      </c>
      <c r="W14">
        <v>1.2381738353001264</v>
      </c>
      <c r="X14">
        <v>1.061391198187605</v>
      </c>
      <c r="Y14">
        <v>0.9368769979130398</v>
      </c>
      <c r="Z14">
        <v>1.025066159136339</v>
      </c>
      <c r="AA14">
        <v>1.0543272478333447</v>
      </c>
      <c r="AB14">
        <v>1.0155325937618394</v>
      </c>
      <c r="AC14">
        <v>1.1360651950000806</v>
      </c>
      <c r="AD14">
        <v>1.0337707188260992</v>
      </c>
      <c r="AE14">
        <v>0.95215481387492495</v>
      </c>
      <c r="AF14">
        <v>0.97429714204999751</v>
      </c>
      <c r="AG14">
        <v>1.0673736733749566</v>
      </c>
      <c r="AH14">
        <v>1.1242018903500568</v>
      </c>
      <c r="AI14">
        <v>0.96698394468745441</v>
      </c>
      <c r="AJ14">
        <v>1.0767912025999948</v>
      </c>
      <c r="AK14">
        <v>0.95984294936351622</v>
      </c>
      <c r="AL14">
        <v>1.1331730228183143</v>
      </c>
      <c r="AM14">
        <v>1.1396000721111279</v>
      </c>
      <c r="AN14">
        <v>0.87180308149999985</v>
      </c>
      <c r="AO14">
        <v>1.1583612090769448</v>
      </c>
      <c r="AP14">
        <v>1.1132371728888526</v>
      </c>
      <c r="AQ14">
        <v>0.74504892371416021</v>
      </c>
    </row>
    <row r="15" spans="1:43" x14ac:dyDescent="0.2">
      <c r="A15">
        <v>114</v>
      </c>
      <c r="B15">
        <v>1.2194836835810849</v>
      </c>
      <c r="C15">
        <v>1.2108625618607716</v>
      </c>
      <c r="D15">
        <v>1.239039199303444</v>
      </c>
      <c r="E15">
        <v>1.2143471962048409</v>
      </c>
      <c r="F15">
        <v>1.263113902324581</v>
      </c>
      <c r="G15">
        <v>1.2081176687631647</v>
      </c>
      <c r="H15">
        <v>1.2234007980083916</v>
      </c>
      <c r="I15">
        <v>1.2153604052365496</v>
      </c>
      <c r="J15">
        <v>1.2340069660003314</v>
      </c>
      <c r="K15">
        <v>1.2500663292682945</v>
      </c>
      <c r="L15">
        <v>1.14785219460027</v>
      </c>
      <c r="M15">
        <v>1.3474131241902232</v>
      </c>
      <c r="N15">
        <v>1.1831865961840315</v>
      </c>
      <c r="O15">
        <v>1.1858909679207184</v>
      </c>
      <c r="P15">
        <v>1.2271415064466304</v>
      </c>
      <c r="Q15">
        <v>1.2843419347359684</v>
      </c>
      <c r="R15">
        <v>1.1699410781572921</v>
      </c>
      <c r="S15">
        <v>1.2330487413422975</v>
      </c>
      <c r="T15">
        <v>1.2799768296760206</v>
      </c>
      <c r="U15">
        <v>1.1499761830711459</v>
      </c>
      <c r="V15">
        <v>1.35304992636941</v>
      </c>
      <c r="W15">
        <v>1.1311971365906723</v>
      </c>
      <c r="X15">
        <v>1.2028441164996644</v>
      </c>
      <c r="Y15">
        <v>1.1706331341996674</v>
      </c>
      <c r="Z15">
        <v>1.2832750042379306</v>
      </c>
      <c r="AA15">
        <v>1.1888255828913232</v>
      </c>
      <c r="AB15">
        <v>1.3111713169091626</v>
      </c>
      <c r="AC15">
        <v>1.1793131856841319</v>
      </c>
      <c r="AD15">
        <v>1.2525890602995751</v>
      </c>
      <c r="AE15">
        <v>1.1988664466100247</v>
      </c>
      <c r="AF15">
        <v>1.2575261834338158</v>
      </c>
      <c r="AG15">
        <v>1.3144446294218586</v>
      </c>
      <c r="AH15">
        <v>1.2706737572944395</v>
      </c>
      <c r="AI15">
        <v>1.119254634648674</v>
      </c>
      <c r="AJ15">
        <v>1.3174297407488909</v>
      </c>
      <c r="AK15">
        <v>1.3036612083014885</v>
      </c>
      <c r="AL15">
        <v>1.3873909687786659</v>
      </c>
      <c r="AM15">
        <v>0.99204318089905141</v>
      </c>
      <c r="AN15">
        <v>1.1921768481810067</v>
      </c>
      <c r="AO15">
        <v>1.3264262084444924</v>
      </c>
      <c r="AP15">
        <v>1.1393668943746849</v>
      </c>
      <c r="AQ15">
        <v>1.2464660883982965</v>
      </c>
    </row>
    <row r="16" spans="1:43" x14ac:dyDescent="0.2">
      <c r="A16">
        <v>115</v>
      </c>
      <c r="B16">
        <v>1.1301829921012756</v>
      </c>
      <c r="C16">
        <v>1.2722734361795192</v>
      </c>
      <c r="D16">
        <v>1.1472988664050303</v>
      </c>
      <c r="E16">
        <v>1.0654008340999988</v>
      </c>
      <c r="F16">
        <v>1.2312968482563436</v>
      </c>
      <c r="G16">
        <v>0.97474288325002845</v>
      </c>
      <c r="H16">
        <v>1.1415535942644921</v>
      </c>
      <c r="I16">
        <v>1.1183222777758504</v>
      </c>
      <c r="J16">
        <v>1.2301244427250568</v>
      </c>
      <c r="K16">
        <v>1.2720820898780036</v>
      </c>
      <c r="L16">
        <v>1.1780155302999871</v>
      </c>
      <c r="M16">
        <v>1.3616692894761142</v>
      </c>
      <c r="N16">
        <v>0.91919103780007649</v>
      </c>
      <c r="O16">
        <v>1.316640797710531</v>
      </c>
      <c r="P16">
        <v>1.0126643358157683</v>
      </c>
      <c r="Q16">
        <v>0.95278613790000999</v>
      </c>
      <c r="R16">
        <v>1.0791956668332776</v>
      </c>
      <c r="S16">
        <v>1.0302947286999804</v>
      </c>
      <c r="T16">
        <v>1.1856976330293867</v>
      </c>
      <c r="U16">
        <v>1.339172920431893</v>
      </c>
      <c r="V16">
        <v>1.2283008103888959</v>
      </c>
      <c r="W16">
        <v>1.2316165055455517</v>
      </c>
      <c r="X16">
        <v>1.1377690584999389</v>
      </c>
      <c r="Y16">
        <v>1.4467293353182344</v>
      </c>
      <c r="Z16">
        <v>1.0993349170666151</v>
      </c>
      <c r="AA16">
        <v>1.2107805640588138</v>
      </c>
      <c r="AB16">
        <v>1.2092387066362835</v>
      </c>
      <c r="AC16">
        <v>1.3448481125789424</v>
      </c>
      <c r="AD16">
        <v>0.99420955313041048</v>
      </c>
      <c r="AE16">
        <v>1.0409616692666506</v>
      </c>
      <c r="AF16">
        <v>1.1376955049582458</v>
      </c>
      <c r="AG16">
        <v>1.0554942451904656</v>
      </c>
      <c r="AH16">
        <v>1.3810589975332996</v>
      </c>
      <c r="AI16">
        <v>1.0763502218421142</v>
      </c>
      <c r="AJ16">
        <v>1.2072874933332169</v>
      </c>
      <c r="AK16">
        <v>1.2115801625999634</v>
      </c>
      <c r="AL16">
        <v>1.5675116843333108</v>
      </c>
      <c r="AM16">
        <v>1.144450898000011</v>
      </c>
      <c r="AN16">
        <v>1.0681035165832746</v>
      </c>
      <c r="AO16">
        <v>0.91359795663637655</v>
      </c>
      <c r="AP16">
        <v>1.1013799673332834</v>
      </c>
      <c r="AQ16">
        <v>1.0006828038888953</v>
      </c>
    </row>
    <row r="17" spans="1:43" x14ac:dyDescent="0.2">
      <c r="A17">
        <v>116</v>
      </c>
      <c r="B17">
        <v>1.0751344630588127</v>
      </c>
      <c r="C17">
        <v>1.1068339083544203</v>
      </c>
      <c r="D17">
        <v>1.0845384557749731</v>
      </c>
      <c r="E17">
        <v>1.1083671028499551</v>
      </c>
      <c r="F17">
        <v>1.0607098086999907</v>
      </c>
      <c r="G17">
        <v>1.0339119871645588</v>
      </c>
      <c r="H17">
        <v>1.0464891576639561</v>
      </c>
      <c r="I17">
        <v>1.105261422180988</v>
      </c>
      <c r="J17">
        <v>1.0996938429756371</v>
      </c>
      <c r="K17">
        <v>1.0905279883414725</v>
      </c>
      <c r="L17">
        <v>1.0577501274000032</v>
      </c>
      <c r="M17">
        <v>1.1217449987619192</v>
      </c>
      <c r="N17">
        <v>0.94681455377502655</v>
      </c>
      <c r="O17">
        <v>1.114537663105212</v>
      </c>
      <c r="P17">
        <v>1.0782417676922429</v>
      </c>
      <c r="Q17">
        <v>1.1589840782999068</v>
      </c>
      <c r="R17">
        <v>0.99324986178943819</v>
      </c>
      <c r="S17">
        <v>1.1232426880768982</v>
      </c>
      <c r="T17">
        <v>1.2021340158292348</v>
      </c>
      <c r="U17">
        <v>1.0040101081842248</v>
      </c>
      <c r="V17">
        <v>1.2667267522353018</v>
      </c>
      <c r="W17">
        <v>0.98137886558337406</v>
      </c>
      <c r="X17">
        <v>1.1563808275416039</v>
      </c>
      <c r="Y17">
        <v>1.0428065240713973</v>
      </c>
      <c r="Z17">
        <v>1.1356591553333182</v>
      </c>
      <c r="AA17">
        <v>1.0359114488780103</v>
      </c>
      <c r="AB17">
        <v>1.1174624853333219</v>
      </c>
      <c r="AC17">
        <v>1.0525028161176846</v>
      </c>
      <c r="AD17">
        <v>1.1647738273333117</v>
      </c>
      <c r="AE17">
        <v>1.0241592304165745</v>
      </c>
      <c r="AF17">
        <v>1.0321387480000255</v>
      </c>
      <c r="AG17">
        <v>1.2243909330475689</v>
      </c>
      <c r="AH17">
        <v>1.0840861310908714</v>
      </c>
      <c r="AI17">
        <v>0.98013023789469766</v>
      </c>
      <c r="AJ17">
        <v>1.0608693582000297</v>
      </c>
      <c r="AK17">
        <v>1.1578861475713877</v>
      </c>
      <c r="AL17">
        <v>1.1770864901818188</v>
      </c>
      <c r="AM17">
        <v>0.82409941366677186</v>
      </c>
      <c r="AN17">
        <v>0.99622548525001986</v>
      </c>
      <c r="AO17">
        <v>1.3574005039999306</v>
      </c>
      <c r="AP17">
        <v>0.99108577199992398</v>
      </c>
      <c r="AQ17">
        <v>1.0521444644614326</v>
      </c>
    </row>
    <row r="18" spans="1:43" x14ac:dyDescent="0.2">
      <c r="A18">
        <v>117</v>
      </c>
      <c r="B18">
        <v>1.3059191795104652</v>
      </c>
      <c r="C18">
        <v>1.3108765775250124</v>
      </c>
      <c r="D18">
        <v>1.4042516076835325</v>
      </c>
      <c r="E18">
        <v>1.3493596254615048</v>
      </c>
      <c r="F18">
        <v>1.4577712903500086</v>
      </c>
      <c r="G18">
        <v>1.2038585086750084</v>
      </c>
      <c r="H18">
        <v>1.2873534669835989</v>
      </c>
      <c r="I18">
        <v>1.3252782985555709</v>
      </c>
      <c r="J18">
        <v>1.2913602272927061</v>
      </c>
      <c r="K18">
        <v>1.4174768216585174</v>
      </c>
      <c r="L18">
        <v>1.3293814098499941</v>
      </c>
      <c r="M18">
        <v>1.5013772138571109</v>
      </c>
      <c r="N18">
        <v>1.1498700991249702</v>
      </c>
      <c r="O18">
        <v>1.3313937662307698</v>
      </c>
      <c r="P18">
        <v>1.389982297868416</v>
      </c>
      <c r="Q18">
        <v>1.3703893261051996</v>
      </c>
      <c r="R18">
        <v>1.4095752696316317</v>
      </c>
      <c r="S18">
        <v>1.2578469182250465</v>
      </c>
      <c r="T18">
        <v>1.246237384028553</v>
      </c>
      <c r="U18">
        <v>1.3611515058000361</v>
      </c>
      <c r="V18">
        <v>1.2333393468749956</v>
      </c>
      <c r="W18">
        <v>1.328493590760041</v>
      </c>
      <c r="X18">
        <v>1.2570988889999692</v>
      </c>
      <c r="Y18">
        <v>1.4019738996000302</v>
      </c>
      <c r="Z18">
        <v>1.3584851466136056</v>
      </c>
      <c r="AA18">
        <v>1.4617865873142966</v>
      </c>
      <c r="AB18">
        <v>1.406823404599959</v>
      </c>
      <c r="AC18">
        <v>1.4341227858125145</v>
      </c>
      <c r="AD18">
        <v>1.2948821755789293</v>
      </c>
      <c r="AE18">
        <v>1.4850824201579018</v>
      </c>
      <c r="AF18">
        <v>1.4118962599499993</v>
      </c>
      <c r="AG18">
        <v>1.3139758854999437</v>
      </c>
      <c r="AH18">
        <v>1.5036463207500173</v>
      </c>
      <c r="AI18">
        <v>1.4059736094000015</v>
      </c>
      <c r="AJ18">
        <v>1.4737903456153361</v>
      </c>
      <c r="AK18">
        <v>1.3342758851666341</v>
      </c>
      <c r="AL18">
        <v>1.5462058747499949</v>
      </c>
      <c r="AM18">
        <v>1.3220396968750339</v>
      </c>
      <c r="AN18">
        <v>1.2969501008572313</v>
      </c>
      <c r="AO18">
        <v>1.2936758858332531</v>
      </c>
      <c r="AP18">
        <v>1.4752732847500318</v>
      </c>
      <c r="AQ18">
        <v>1.5018980808571083</v>
      </c>
    </row>
    <row r="19" spans="1:43" x14ac:dyDescent="0.2">
      <c r="A19">
        <v>118</v>
      </c>
      <c r="B19">
        <v>1.0623126006750292</v>
      </c>
      <c r="C19">
        <v>1.1173623936750088</v>
      </c>
      <c r="D19">
        <v>1.0629892449125438</v>
      </c>
      <c r="E19">
        <v>1.1050929911999878</v>
      </c>
      <c r="F19">
        <v>1.0208854986250995</v>
      </c>
      <c r="G19">
        <v>1.0065861634375308</v>
      </c>
      <c r="H19">
        <v>1.0057864418771334</v>
      </c>
      <c r="I19">
        <v>1.120754900449122</v>
      </c>
      <c r="J19">
        <v>1.0470346352196358</v>
      </c>
      <c r="K19">
        <v>0.97785185534152241</v>
      </c>
      <c r="L19">
        <v>1.087699181600053</v>
      </c>
      <c r="M19">
        <v>0.87323535414292175</v>
      </c>
      <c r="N19">
        <v>0.99213999490006954</v>
      </c>
      <c r="O19">
        <v>1.191296703846042</v>
      </c>
      <c r="P19">
        <v>1.1524926544615659</v>
      </c>
      <c r="Q19">
        <v>1.1224868007999216</v>
      </c>
      <c r="R19">
        <v>1.1840777635790858</v>
      </c>
      <c r="S19">
        <v>1.021032331974991</v>
      </c>
      <c r="T19">
        <v>1.231663828857495</v>
      </c>
      <c r="U19">
        <v>1.0558154670382855</v>
      </c>
      <c r="V19">
        <v>1.1000397647862203</v>
      </c>
      <c r="W19">
        <v>1.0195504939628881</v>
      </c>
      <c r="X19">
        <v>1.3632878929287695</v>
      </c>
      <c r="Y19">
        <v>1.0949816379597139</v>
      </c>
      <c r="Z19">
        <v>1.0880618655962535</v>
      </c>
      <c r="AA19">
        <v>1.0164258064999399</v>
      </c>
      <c r="AB19">
        <v>1.0513466265927265</v>
      </c>
      <c r="AC19">
        <v>0.83611193935705741</v>
      </c>
      <c r="AD19">
        <v>1.127714323720062</v>
      </c>
      <c r="AE19">
        <v>1.1967396736428224</v>
      </c>
      <c r="AF19">
        <v>1.1066663263602066</v>
      </c>
      <c r="AG19">
        <v>1.0708355130370373</v>
      </c>
      <c r="AH19">
        <v>0.87791745239992192</v>
      </c>
      <c r="AI19">
        <v>1.1762431381538072</v>
      </c>
      <c r="AJ19">
        <v>1.0312681160001651</v>
      </c>
      <c r="AK19">
        <v>1.0674094350667751</v>
      </c>
      <c r="AL19">
        <v>0.66252500499993006</v>
      </c>
      <c r="AM19">
        <v>1.1485684211998863</v>
      </c>
      <c r="AN19">
        <v>1.1762646743848597</v>
      </c>
      <c r="AO19">
        <v>1.0751181104998644</v>
      </c>
      <c r="AP19">
        <v>1.2010061234999092</v>
      </c>
      <c r="AQ19">
        <v>1.1935398362500074</v>
      </c>
    </row>
    <row r="20" spans="1:43" x14ac:dyDescent="0.2">
      <c r="A20">
        <v>119</v>
      </c>
      <c r="B20">
        <v>1.1601527239243763</v>
      </c>
      <c r="C20">
        <v>1.2868611707249922</v>
      </c>
      <c r="D20">
        <v>1.1654910437820498</v>
      </c>
      <c r="E20">
        <v>1.1094759151750027</v>
      </c>
      <c r="F20">
        <v>1.2244543370526253</v>
      </c>
      <c r="G20">
        <v>1.0282394152625245</v>
      </c>
      <c r="H20">
        <v>1.1603050014545806</v>
      </c>
      <c r="I20">
        <v>1.1599952403247606</v>
      </c>
      <c r="J20">
        <v>1.2727583814390577</v>
      </c>
      <c r="K20">
        <v>1.1937881251500331</v>
      </c>
      <c r="L20">
        <v>1.1742046566500191</v>
      </c>
      <c r="M20">
        <v>1.2133715936500464</v>
      </c>
      <c r="N20">
        <v>1.0115571632750375</v>
      </c>
      <c r="O20">
        <v>1.3016871799743066</v>
      </c>
      <c r="P20">
        <v>1.1357046423420669</v>
      </c>
      <c r="Q20">
        <v>1.0447471736999865</v>
      </c>
      <c r="R20">
        <v>1.2367684963888235</v>
      </c>
      <c r="S20">
        <v>1.0449216672500117</v>
      </c>
      <c r="T20">
        <v>1.2315983937428392</v>
      </c>
      <c r="U20">
        <v>1.329843330599999</v>
      </c>
      <c r="V20">
        <v>1.2186886661052767</v>
      </c>
      <c r="W20">
        <v>1.319454953772778</v>
      </c>
      <c r="X20">
        <v>1.2469286953124452</v>
      </c>
      <c r="Y20">
        <v>1.3397800388695149</v>
      </c>
      <c r="Z20">
        <v>1.1757992896000231</v>
      </c>
      <c r="AA20">
        <v>1.1514343449393585</v>
      </c>
      <c r="AB20">
        <v>1.1579495594546207</v>
      </c>
      <c r="AC20">
        <v>1.2375908165555365</v>
      </c>
      <c r="AD20">
        <v>1.1928729445217119</v>
      </c>
      <c r="AE20">
        <v>1.0480465789999451</v>
      </c>
      <c r="AF20">
        <v>1.267443850625015</v>
      </c>
      <c r="AG20">
        <v>1.0710626484286032</v>
      </c>
      <c r="AH20">
        <v>1.1507580280713852</v>
      </c>
      <c r="AI20">
        <v>1.1519326836841812</v>
      </c>
      <c r="AJ20">
        <v>1.1942087681819318</v>
      </c>
      <c r="AK20">
        <v>1.1216903507273093</v>
      </c>
      <c r="AL20">
        <v>1.2367928247777422</v>
      </c>
      <c r="AM20">
        <v>1.2383888083333308</v>
      </c>
      <c r="AN20">
        <v>1.3294119973076237</v>
      </c>
      <c r="AO20">
        <v>1.0153721759000265</v>
      </c>
      <c r="AP20">
        <v>0.9958953939999422</v>
      </c>
      <c r="AQ20">
        <v>1.0741221714999463</v>
      </c>
    </row>
    <row r="21" spans="1:43" x14ac:dyDescent="0.2">
      <c r="A21">
        <v>120</v>
      </c>
      <c r="B21">
        <v>1.1436492905588669</v>
      </c>
      <c r="C21">
        <v>1.1620011492947593</v>
      </c>
      <c r="D21">
        <v>1.1809282078052952</v>
      </c>
      <c r="E21">
        <v>1.0911336806669911</v>
      </c>
      <c r="F21">
        <v>1.2730857488156595</v>
      </c>
      <c r="G21">
        <v>1.0855152147565035</v>
      </c>
      <c r="H21">
        <v>1.1469288345335538</v>
      </c>
      <c r="I21">
        <v>1.140162928495684</v>
      </c>
      <c r="J21">
        <v>1.1436193115635709</v>
      </c>
      <c r="K21">
        <v>1.2425211003248455</v>
      </c>
      <c r="L21">
        <v>1.2347525386844342</v>
      </c>
      <c r="M21">
        <v>1.2495497989518833</v>
      </c>
      <c r="N21">
        <v>1.052195007974005</v>
      </c>
      <c r="O21">
        <v>1.1803829870259475</v>
      </c>
      <c r="P21">
        <v>1.1143412969733484</v>
      </c>
      <c r="Q21">
        <v>0.95469576555041991</v>
      </c>
      <c r="R21">
        <v>1.3021595692356169</v>
      </c>
      <c r="S21">
        <v>1.1226434451712883</v>
      </c>
      <c r="T21">
        <v>1.1896500436215853</v>
      </c>
      <c r="U21">
        <v>1.1370497080729893</v>
      </c>
      <c r="V21">
        <v>1.1910483291492682</v>
      </c>
      <c r="W21">
        <v>1.0936940298944158</v>
      </c>
      <c r="X21">
        <v>1.1880050018243107</v>
      </c>
      <c r="Y21">
        <v>1.1744932483181205</v>
      </c>
      <c r="Z21">
        <v>1.1533898246998404</v>
      </c>
      <c r="AA21">
        <v>1.2106994327841647</v>
      </c>
      <c r="AB21">
        <v>1.2561725496492699</v>
      </c>
      <c r="AC21">
        <v>1.2288696510004202</v>
      </c>
      <c r="AD21">
        <v>1.0506070997504104</v>
      </c>
      <c r="AE21">
        <v>1.1893227054709221</v>
      </c>
      <c r="AF21">
        <v>1.3285352986835914</v>
      </c>
      <c r="AG21">
        <v>0.99492487204787494</v>
      </c>
      <c r="AH21">
        <v>1.2176361989477265</v>
      </c>
      <c r="AI21">
        <v>1.2033772907226261</v>
      </c>
      <c r="AJ21">
        <v>1.3396095625543616</v>
      </c>
      <c r="AK21">
        <v>1.1879059027269223</v>
      </c>
      <c r="AL21">
        <v>1.1820049762500251</v>
      </c>
      <c r="AM21">
        <v>1.2991666631260128</v>
      </c>
      <c r="AN21">
        <v>1.3185684611998985</v>
      </c>
      <c r="AO21">
        <v>0.78264573830092254</v>
      </c>
      <c r="AP21">
        <v>1.2787182950009295</v>
      </c>
      <c r="AQ21">
        <v>1.1267457927999169</v>
      </c>
    </row>
    <row r="22" spans="1:43" x14ac:dyDescent="0.2">
      <c r="A22">
        <v>121</v>
      </c>
      <c r="B22">
        <v>1.030355285721237</v>
      </c>
      <c r="C22">
        <v>1.1560967620986071</v>
      </c>
      <c r="D22">
        <v>1.0001883294546536</v>
      </c>
      <c r="E22">
        <v>1.1301908425790097</v>
      </c>
      <c r="F22">
        <v>0.87351921410271638</v>
      </c>
      <c r="G22">
        <v>0.94567850123064012</v>
      </c>
      <c r="H22">
        <v>1.0371436891795374</v>
      </c>
      <c r="I22">
        <v>1.0230686508164539</v>
      </c>
      <c r="J22">
        <v>1.1380825554324687</v>
      </c>
      <c r="K22">
        <v>1.0341582811752201</v>
      </c>
      <c r="L22">
        <v>1.1820408957502837</v>
      </c>
      <c r="M22">
        <v>0.88627566660015644</v>
      </c>
      <c r="N22">
        <v>0.94676064589989184</v>
      </c>
      <c r="O22">
        <v>1.1757004575882275</v>
      </c>
      <c r="P22">
        <v>0.96346405732431073</v>
      </c>
      <c r="Q22">
        <v>1.0725796723887044</v>
      </c>
      <c r="R22">
        <v>0.86009136936856867</v>
      </c>
      <c r="S22">
        <v>0.94453940157879612</v>
      </c>
      <c r="T22">
        <v>1.1751191112059154</v>
      </c>
      <c r="U22">
        <v>1.13861676562162</v>
      </c>
      <c r="V22">
        <v>1.1197262842727189</v>
      </c>
      <c r="W22">
        <v>1.1650050864667674</v>
      </c>
      <c r="X22">
        <v>1.2766726272501085</v>
      </c>
      <c r="Y22">
        <v>1.1206247286817468</v>
      </c>
      <c r="Z22">
        <v>1.0157241986001715</v>
      </c>
      <c r="AA22">
        <v>0.98339279524328205</v>
      </c>
      <c r="AB22">
        <v>1.0811004409445835</v>
      </c>
      <c r="AC22">
        <v>0.99575105954574106</v>
      </c>
      <c r="AD22">
        <v>0.962234545772925</v>
      </c>
      <c r="AE22">
        <v>0.96526734093300892</v>
      </c>
      <c r="AF22">
        <v>0.83124471550025836</v>
      </c>
      <c r="AG22">
        <v>1.1666619575001</v>
      </c>
      <c r="AH22">
        <v>0.90975449861910873</v>
      </c>
      <c r="AI22">
        <v>1.0800430595625097</v>
      </c>
      <c r="AJ22">
        <v>0.75226912016660019</v>
      </c>
      <c r="AK22">
        <v>1.2455161013335749</v>
      </c>
      <c r="AL22">
        <v>0.94370704364310909</v>
      </c>
      <c r="AM22">
        <v>1.0868280873753471</v>
      </c>
      <c r="AN22">
        <v>0.87073251316708733</v>
      </c>
      <c r="AO22">
        <v>1.07203698489993</v>
      </c>
      <c r="AP22">
        <v>0.84184940857110835</v>
      </c>
      <c r="AQ22">
        <v>1.073258031749672</v>
      </c>
    </row>
    <row r="23" spans="1:43" x14ac:dyDescent="0.2">
      <c r="A23">
        <v>122</v>
      </c>
      <c r="B23">
        <v>1.1232195339285638</v>
      </c>
      <c r="C23">
        <v>1.3483179149620372</v>
      </c>
      <c r="D23">
        <v>1.0604914198607205</v>
      </c>
      <c r="E23">
        <v>1.0662507364749421</v>
      </c>
      <c r="F23">
        <v>1.0545844284615182</v>
      </c>
      <c r="G23">
        <v>0.96287889530000115</v>
      </c>
      <c r="H23">
        <v>1.1379074184380402</v>
      </c>
      <c r="I23">
        <v>1.1080294995213256</v>
      </c>
      <c r="J23">
        <v>1.3853352246829498</v>
      </c>
      <c r="K23">
        <v>1.0655360280249828</v>
      </c>
      <c r="L23">
        <v>0.96622120029992153</v>
      </c>
      <c r="M23">
        <v>1.1648508557500441</v>
      </c>
      <c r="N23">
        <v>0.95666530745006462</v>
      </c>
      <c r="O23">
        <v>1.3083781860526316</v>
      </c>
      <c r="P23">
        <v>1.055317462769169</v>
      </c>
      <c r="Q23">
        <v>1.1662802726499626</v>
      </c>
      <c r="R23">
        <v>0.93851450499991207</v>
      </c>
      <c r="S23">
        <v>0.96909248314993701</v>
      </c>
      <c r="T23">
        <v>1.3954194839722143</v>
      </c>
      <c r="U23">
        <v>1.3088840432325866</v>
      </c>
      <c r="V23">
        <v>1.4694084564706089</v>
      </c>
      <c r="W23">
        <v>1.3257833521666906</v>
      </c>
      <c r="X23">
        <v>1.3292188243683867</v>
      </c>
      <c r="Y23">
        <v>1.2875375477368756</v>
      </c>
      <c r="Z23">
        <v>1.0416855028139276</v>
      </c>
      <c r="AA23">
        <v>1.0829540429999451</v>
      </c>
      <c r="AB23">
        <v>1.0878566434347805</v>
      </c>
      <c r="AC23">
        <v>1.0353375483529035</v>
      </c>
      <c r="AD23">
        <v>0.98858869109994674</v>
      </c>
      <c r="AE23">
        <v>1.1255582750525606</v>
      </c>
      <c r="AF23">
        <v>1.011064290869516</v>
      </c>
      <c r="AG23">
        <v>1.076899896550001</v>
      </c>
      <c r="AH23">
        <v>1.1171446262500213</v>
      </c>
      <c r="AI23">
        <v>1.0556015763998832</v>
      </c>
      <c r="AJ23">
        <v>1.0841611172142736</v>
      </c>
      <c r="AK23">
        <v>1.0936052397777913</v>
      </c>
      <c r="AL23">
        <v>1.3531269123335086</v>
      </c>
      <c r="AM23">
        <v>0.86199789527257342</v>
      </c>
      <c r="AN23">
        <v>0.8973581165554485</v>
      </c>
      <c r="AO23">
        <v>1.0632318884545358</v>
      </c>
      <c r="AP23">
        <v>0.97555525459992898</v>
      </c>
      <c r="AQ23">
        <v>1.2922282977777069</v>
      </c>
    </row>
    <row r="24" spans="1:43" x14ac:dyDescent="0.2">
      <c r="A24">
        <v>123</v>
      </c>
      <c r="B24">
        <v>1.3872695696465727</v>
      </c>
      <c r="C24">
        <v>1.3756351344285924</v>
      </c>
      <c r="D24">
        <v>1.4110505674102889</v>
      </c>
      <c r="E24">
        <v>1.4025923227750432</v>
      </c>
      <c r="F24">
        <v>1.4199539828158092</v>
      </c>
      <c r="G24">
        <v>1.3748141629740289</v>
      </c>
      <c r="H24">
        <v>1.4303628611344832</v>
      </c>
      <c r="I24">
        <v>1.3418881387876203</v>
      </c>
      <c r="J24">
        <v>1.4644395746250631</v>
      </c>
      <c r="K24">
        <v>1.4271549238000223</v>
      </c>
      <c r="L24">
        <v>1.3976672626500615</v>
      </c>
      <c r="M24">
        <v>1.4566425849499818</v>
      </c>
      <c r="N24">
        <v>1.398702577897434</v>
      </c>
      <c r="O24">
        <v>1.2796303342161912</v>
      </c>
      <c r="P24">
        <v>1.3940986133158315</v>
      </c>
      <c r="Q24">
        <v>1.4075173829000247</v>
      </c>
      <c r="R24">
        <v>1.3791888693333942</v>
      </c>
      <c r="S24">
        <v>1.3502971055526394</v>
      </c>
      <c r="T24">
        <v>1.4270818325161745</v>
      </c>
      <c r="U24">
        <v>1.3409645335434823</v>
      </c>
      <c r="V24">
        <v>1.4516318181579777</v>
      </c>
      <c r="W24">
        <v>1.47602754476195</v>
      </c>
      <c r="X24">
        <v>1.3882110219166528</v>
      </c>
      <c r="Y24">
        <v>1.2275116041199696</v>
      </c>
      <c r="Z24">
        <v>1.3800284881304881</v>
      </c>
      <c r="AA24">
        <v>1.4556448063750014</v>
      </c>
      <c r="AB24">
        <v>1.3142710725714526</v>
      </c>
      <c r="AC24">
        <v>1.5519212856842295</v>
      </c>
      <c r="AD24">
        <v>1.4352647172000763</v>
      </c>
      <c r="AE24">
        <v>1.3149330289230521</v>
      </c>
      <c r="AF24">
        <v>1.4017987314348235</v>
      </c>
      <c r="AG24">
        <v>1.3582582448261509</v>
      </c>
      <c r="AH24">
        <v>1.4477920349333193</v>
      </c>
      <c r="AI24">
        <v>1.462573722352956</v>
      </c>
      <c r="AJ24">
        <v>1.2509140519166855</v>
      </c>
      <c r="AK24">
        <v>1.3987471001111422</v>
      </c>
      <c r="AL24">
        <v>1.7652353844999262</v>
      </c>
      <c r="AM24">
        <v>1.3967837592728136</v>
      </c>
      <c r="AN24">
        <v>1.5664002000000656</v>
      </c>
      <c r="AO24">
        <v>1.3322296950000854</v>
      </c>
      <c r="AP24">
        <v>1.0849996354286255</v>
      </c>
      <c r="AQ24">
        <v>1.5831886546665501</v>
      </c>
    </row>
    <row r="25" spans="1:43" x14ac:dyDescent="0.2">
      <c r="A25">
        <v>124</v>
      </c>
      <c r="B25">
        <v>1.0750923910178474</v>
      </c>
      <c r="C25">
        <v>1.1131735404001226</v>
      </c>
      <c r="D25">
        <v>1.1476079281559568</v>
      </c>
      <c r="E25">
        <v>1.2010992622751897</v>
      </c>
      <c r="F25">
        <v>1.0897794588378673</v>
      </c>
      <c r="G25">
        <v>0.96933114978202783</v>
      </c>
      <c r="H25">
        <v>1.1111447473071494</v>
      </c>
      <c r="I25">
        <v>1.0380656467207243</v>
      </c>
      <c r="J25">
        <v>1.0712827406758221</v>
      </c>
      <c r="K25">
        <v>1.1842583421796729</v>
      </c>
      <c r="L25">
        <v>1.3083022359503018</v>
      </c>
      <c r="M25">
        <v>1.0536858224211156</v>
      </c>
      <c r="N25">
        <v>1.0749201169211142</v>
      </c>
      <c r="O25">
        <v>1.1601420128182767</v>
      </c>
      <c r="P25">
        <v>1.1099930295526694</v>
      </c>
      <c r="Q25">
        <v>1.0938962886000771</v>
      </c>
      <c r="R25">
        <v>1.1278782972777712</v>
      </c>
      <c r="S25">
        <v>0.86902163099989505</v>
      </c>
      <c r="T25">
        <v>1.0263559946563954</v>
      </c>
      <c r="U25">
        <v>1.1862830526053656</v>
      </c>
      <c r="V25">
        <v>1.1324481664707777</v>
      </c>
      <c r="W25">
        <v>1.0192921287501095</v>
      </c>
      <c r="X25">
        <v>0.90611819993342879</v>
      </c>
      <c r="Y25">
        <v>1.3718285235556502</v>
      </c>
      <c r="Z25">
        <v>1.2116027355001244</v>
      </c>
      <c r="AA25">
        <v>1.0784243526487483</v>
      </c>
      <c r="AB25">
        <v>1.1849925669477259</v>
      </c>
      <c r="AC25">
        <v>1.1835608286500219</v>
      </c>
      <c r="AD25">
        <v>1.2356786022856272</v>
      </c>
      <c r="AE25">
        <v>0.95473438088254436</v>
      </c>
      <c r="AF25">
        <v>1.2460996593124447</v>
      </c>
      <c r="AG25">
        <v>1.1886047862919107</v>
      </c>
      <c r="AH25">
        <v>0.97067835371437938</v>
      </c>
      <c r="AI25">
        <v>1.2198409762501079</v>
      </c>
      <c r="AJ25">
        <v>1.1058138037501495</v>
      </c>
      <c r="AK25">
        <v>1.2425771220005093</v>
      </c>
      <c r="AL25">
        <v>1.0157745632727275</v>
      </c>
      <c r="AM25">
        <v>1.3886329307778262</v>
      </c>
      <c r="AN25">
        <v>1.3863855148747402</v>
      </c>
      <c r="AO25">
        <v>1.1429358868461734</v>
      </c>
      <c r="AP25">
        <v>0.92107252320019661</v>
      </c>
      <c r="AQ25">
        <v>1.0028227490001844</v>
      </c>
    </row>
    <row r="26" spans="1:43" x14ac:dyDescent="0.2">
      <c r="A26">
        <v>125</v>
      </c>
      <c r="B26">
        <v>1.173244981435811</v>
      </c>
      <c r="C26">
        <v>1.167299666792071</v>
      </c>
      <c r="D26">
        <v>1.1831508417272036</v>
      </c>
      <c r="E26">
        <v>1.2202854963420307</v>
      </c>
      <c r="F26">
        <v>1.1469683577435266</v>
      </c>
      <c r="G26">
        <v>1.1694329562499406</v>
      </c>
      <c r="H26">
        <v>1.141220325640925</v>
      </c>
      <c r="I26">
        <v>1.2052696372306948</v>
      </c>
      <c r="J26">
        <v>1.0697026201577433</v>
      </c>
      <c r="K26">
        <v>1.1920277959230456</v>
      </c>
      <c r="L26">
        <v>1.2414721482103817</v>
      </c>
      <c r="M26">
        <v>1.1450556612500762</v>
      </c>
      <c r="N26">
        <v>1.1596248623248782</v>
      </c>
      <c r="O26">
        <v>1.2623942250511588</v>
      </c>
      <c r="P26">
        <v>1.1740402834735768</v>
      </c>
      <c r="Q26">
        <v>1.1990988444736792</v>
      </c>
      <c r="R26">
        <v>1.148981722473474</v>
      </c>
      <c r="S26">
        <v>1.1792410501750028</v>
      </c>
      <c r="T26">
        <v>1.1713443091793072</v>
      </c>
      <c r="U26">
        <v>1.163148586447275</v>
      </c>
      <c r="V26">
        <v>1.087437558529176</v>
      </c>
      <c r="W26">
        <v>1.0553457652856306</v>
      </c>
      <c r="X26">
        <v>1.2361813437725899</v>
      </c>
      <c r="Y26">
        <v>1.2963167772940125</v>
      </c>
      <c r="Z26">
        <v>1.106914191769061</v>
      </c>
      <c r="AA26">
        <v>1.2613937193158242</v>
      </c>
      <c r="AB26">
        <v>1.1107723475453686</v>
      </c>
      <c r="AC26">
        <v>1.2971819055882743</v>
      </c>
      <c r="AD26">
        <v>1.1019212842938386</v>
      </c>
      <c r="AE26">
        <v>1.2324223304286026</v>
      </c>
      <c r="AF26">
        <v>1.0968651627725323</v>
      </c>
      <c r="AG26">
        <v>1.1199188175292736</v>
      </c>
      <c r="AH26">
        <v>1.2118077865295185</v>
      </c>
      <c r="AI26">
        <v>1.3015347125237859</v>
      </c>
      <c r="AJ26">
        <v>1.1090194244167484</v>
      </c>
      <c r="AK26">
        <v>1.1128758552997131</v>
      </c>
      <c r="AL26">
        <v>1.1991100165000677</v>
      </c>
      <c r="AM26">
        <v>1.3843569181111244</v>
      </c>
      <c r="AN26">
        <v>1.0822800487994733</v>
      </c>
      <c r="AO26">
        <v>1.1299801921429318</v>
      </c>
      <c r="AP26">
        <v>1.2230946932223632</v>
      </c>
      <c r="AQ26">
        <v>1.2394180583332819</v>
      </c>
    </row>
    <row r="27" spans="1:43" x14ac:dyDescent="0.2">
      <c r="A27">
        <v>201</v>
      </c>
      <c r="B27">
        <v>1.105299446449584</v>
      </c>
      <c r="C27">
        <v>1.1526739764430307</v>
      </c>
      <c r="D27">
        <v>1.1259481448875168</v>
      </c>
      <c r="E27">
        <v>1.0377966632000069</v>
      </c>
      <c r="F27">
        <v>1.2140996265750261</v>
      </c>
      <c r="G27">
        <v>1.0370148420886072</v>
      </c>
      <c r="H27">
        <v>1.0767482645573858</v>
      </c>
      <c r="I27">
        <v>1.1353274136120661</v>
      </c>
      <c r="J27">
        <v>1.093159973902444</v>
      </c>
      <c r="K27">
        <v>1.1113300381219524</v>
      </c>
      <c r="L27">
        <v>1.0446422770499768</v>
      </c>
      <c r="M27">
        <v>1.1748421915238341</v>
      </c>
      <c r="N27">
        <v>1.0244799445750208</v>
      </c>
      <c r="O27">
        <v>1.2168864528684005</v>
      </c>
      <c r="P27">
        <v>1.1413158981538787</v>
      </c>
      <c r="Q27">
        <v>1.0309510493500371</v>
      </c>
      <c r="R27">
        <v>1.2574894232105536</v>
      </c>
      <c r="S27">
        <v>1.0498711472307463</v>
      </c>
      <c r="T27">
        <v>1.0284626814473723</v>
      </c>
      <c r="U27">
        <v>1.2677966400975433</v>
      </c>
      <c r="V27">
        <v>1.0221732158000321</v>
      </c>
      <c r="W27">
        <v>1.1607664101904545</v>
      </c>
      <c r="X27">
        <v>1.0354509766110829</v>
      </c>
      <c r="Y27">
        <v>1.3801783814999864</v>
      </c>
      <c r="Z27">
        <v>1.0946097151190364</v>
      </c>
      <c r="AA27">
        <v>1.1605853567368891</v>
      </c>
      <c r="AB27">
        <v>1.0607039617618701</v>
      </c>
      <c r="AC27">
        <v>1.1644874183000389</v>
      </c>
      <c r="AD27">
        <v>1.128515468476202</v>
      </c>
      <c r="AE27">
        <v>1.1562497327778338</v>
      </c>
      <c r="AF27">
        <v>1.2366086341428575</v>
      </c>
      <c r="AG27">
        <v>0.95261079609521493</v>
      </c>
      <c r="AH27">
        <v>1.1892212497895276</v>
      </c>
      <c r="AI27">
        <v>1.1319494636842506</v>
      </c>
      <c r="AJ27">
        <v>1.2610399699999735</v>
      </c>
      <c r="AK27">
        <v>0.878580317909049</v>
      </c>
      <c r="AL27">
        <v>1.0964805747273436</v>
      </c>
      <c r="AM27">
        <v>1.2476068937777773</v>
      </c>
      <c r="AN27">
        <v>1.2143983288182065</v>
      </c>
      <c r="AO27">
        <v>1.0340443220999973</v>
      </c>
      <c r="AP27">
        <v>1.31673967800003</v>
      </c>
      <c r="AQ27">
        <v>1.0278577766000772</v>
      </c>
    </row>
    <row r="28" spans="1:43" x14ac:dyDescent="0.2">
      <c r="A28">
        <v>202</v>
      </c>
      <c r="B28">
        <v>1.3816017277217438</v>
      </c>
      <c r="C28">
        <v>1.3475494766849252</v>
      </c>
      <c r="D28">
        <v>1.2884871398846245</v>
      </c>
      <c r="E28">
        <v>1.4830244482368415</v>
      </c>
      <c r="F28">
        <v>1.1036766969500174</v>
      </c>
      <c r="G28">
        <v>1.5050036540126634</v>
      </c>
      <c r="H28">
        <v>1.3086810746465607</v>
      </c>
      <c r="I28">
        <v>1.4558016904999984</v>
      </c>
      <c r="J28">
        <v>1.2472672673783887</v>
      </c>
      <c r="K28">
        <v>1.2240431897436042</v>
      </c>
      <c r="L28">
        <v>1.5202040272777713</v>
      </c>
      <c r="M28">
        <v>0.97019104328574624</v>
      </c>
      <c r="N28">
        <v>1.4480107841499998</v>
      </c>
      <c r="O28">
        <v>1.4506173029166427</v>
      </c>
      <c r="P28">
        <v>1.3529310900256442</v>
      </c>
      <c r="Q28">
        <v>1.4495628271000047</v>
      </c>
      <c r="R28">
        <v>1.2512134720526327</v>
      </c>
      <c r="S28">
        <v>1.56345787951283</v>
      </c>
      <c r="T28">
        <v>1.3153577515588122</v>
      </c>
      <c r="U28">
        <v>1.3756140575641</v>
      </c>
      <c r="V28">
        <v>1.2421160081111209</v>
      </c>
      <c r="W28">
        <v>1.2521474077368528</v>
      </c>
      <c r="X28">
        <v>1.3977547129374648</v>
      </c>
      <c r="Y28">
        <v>1.4929073748999848</v>
      </c>
      <c r="Z28">
        <v>1.3197635866585502</v>
      </c>
      <c r="AA28">
        <v>1.2538294556216252</v>
      </c>
      <c r="AB28">
        <v>1.2297413865500366</v>
      </c>
      <c r="AC28">
        <v>1.2180450878420961</v>
      </c>
      <c r="AD28">
        <v>1.4054990153333247</v>
      </c>
      <c r="AE28">
        <v>1.2916018438333496</v>
      </c>
      <c r="AF28">
        <v>1.1930047742500058</v>
      </c>
      <c r="AG28">
        <v>1.4987172041764949</v>
      </c>
      <c r="AH28">
        <v>0.96968458100003463</v>
      </c>
      <c r="AI28">
        <v>1.4703207886666458</v>
      </c>
      <c r="AJ28">
        <v>0.97631172833336877</v>
      </c>
      <c r="AK28">
        <v>1.6098858738750375</v>
      </c>
      <c r="AL28">
        <v>0.96203012988891645</v>
      </c>
      <c r="AM28">
        <v>1.4484585499999578</v>
      </c>
      <c r="AN28">
        <v>1.4096978201666426</v>
      </c>
      <c r="AO28">
        <v>1.3999006088889012</v>
      </c>
      <c r="AP28">
        <v>0.97952601814290141</v>
      </c>
      <c r="AQ28">
        <v>1.4901955510909082</v>
      </c>
    </row>
    <row r="29" spans="1:43" x14ac:dyDescent="0.2">
      <c r="A29">
        <v>203</v>
      </c>
      <c r="B29">
        <v>1.1513549834832002</v>
      </c>
      <c r="C29">
        <v>1.2967020254102604</v>
      </c>
      <c r="D29">
        <v>1.1592233301500079</v>
      </c>
      <c r="E29">
        <v>1.1380460422500143</v>
      </c>
      <c r="F29">
        <v>1.1804006180500011</v>
      </c>
      <c r="G29">
        <v>1.0017732709375062</v>
      </c>
      <c r="H29">
        <v>1.1863119467131271</v>
      </c>
      <c r="I29">
        <v>1.114589901465517</v>
      </c>
      <c r="J29">
        <v>1.2979937409024465</v>
      </c>
      <c r="K29">
        <v>1.2292533455853738</v>
      </c>
      <c r="L29">
        <v>1.2595297033500377</v>
      </c>
      <c r="M29">
        <v>1.2004187191428366</v>
      </c>
      <c r="N29">
        <v>1.0278231738250194</v>
      </c>
      <c r="O29">
        <v>1.2952706649999985</v>
      </c>
      <c r="P29">
        <v>1.0856020318718025</v>
      </c>
      <c r="Q29">
        <v>1.0165623811499909</v>
      </c>
      <c r="R29">
        <v>1.1582753484210775</v>
      </c>
      <c r="S29">
        <v>0.97572336804999282</v>
      </c>
      <c r="T29">
        <v>1.2299309155750242</v>
      </c>
      <c r="U29">
        <v>1.3669874041841918</v>
      </c>
      <c r="V29">
        <v>1.2153464115714445</v>
      </c>
      <c r="W29">
        <v>1.3847734366999989</v>
      </c>
      <c r="X29">
        <v>1.2460506305263492</v>
      </c>
      <c r="Y29">
        <v>1.3472251458332949</v>
      </c>
      <c r="Z29">
        <v>1.114239231074984</v>
      </c>
      <c r="AA29">
        <v>1.2042074292250313</v>
      </c>
      <c r="AB29">
        <v>1.1295987496499813</v>
      </c>
      <c r="AC29">
        <v>1.3241624845714615</v>
      </c>
      <c r="AD29">
        <v>1.0988797124999869</v>
      </c>
      <c r="AE29">
        <v>1.0716255259473972</v>
      </c>
      <c r="AF29">
        <v>1.16917307742854</v>
      </c>
      <c r="AG29">
        <v>1.0535228745789489</v>
      </c>
      <c r="AH29">
        <v>1.1928100050526684</v>
      </c>
      <c r="AI29">
        <v>1.2145193844285971</v>
      </c>
      <c r="AJ29">
        <v>1.1864829295999444</v>
      </c>
      <c r="AK29">
        <v>1.0727145697000178</v>
      </c>
      <c r="AL29">
        <v>1.2130876187272839</v>
      </c>
      <c r="AM29">
        <v>1.4463448370000569</v>
      </c>
      <c r="AN29">
        <v>1.1534368481818087</v>
      </c>
      <c r="AO29">
        <v>1.0321987688888716</v>
      </c>
      <c r="AP29">
        <v>1.1649282862500721</v>
      </c>
      <c r="AQ29">
        <v>1.0037689729999975</v>
      </c>
    </row>
    <row r="30" spans="1:43" x14ac:dyDescent="0.2">
      <c r="A30">
        <v>204</v>
      </c>
      <c r="B30">
        <v>1.1202157858961967</v>
      </c>
      <c r="C30">
        <v>1.2565209280630347</v>
      </c>
      <c r="D30">
        <v>1.1493810768128221</v>
      </c>
      <c r="E30">
        <v>1.0723528556756698</v>
      </c>
      <c r="F30">
        <v>1.226409297949973</v>
      </c>
      <c r="G30">
        <v>0.9547453528127321</v>
      </c>
      <c r="H30">
        <v>1.1157613753937627</v>
      </c>
      <c r="I30">
        <v>1.124821193364814</v>
      </c>
      <c r="J30">
        <v>1.2235427201220099</v>
      </c>
      <c r="K30">
        <v>1.1668854975856733</v>
      </c>
      <c r="L30">
        <v>1.0785366332012898</v>
      </c>
      <c r="M30">
        <v>1.2510272731898477</v>
      </c>
      <c r="N30">
        <v>0.95288327180059973</v>
      </c>
      <c r="O30">
        <v>1.2911903261548796</v>
      </c>
      <c r="P30">
        <v>1.1309789934362344</v>
      </c>
      <c r="Q30">
        <v>1.0661690781500499</v>
      </c>
      <c r="R30">
        <v>1.1991999568953755</v>
      </c>
      <c r="S30">
        <v>0.95660743382486457</v>
      </c>
      <c r="T30">
        <v>1.2293086783752163</v>
      </c>
      <c r="U30">
        <v>1.2746624278549123</v>
      </c>
      <c r="V30">
        <v>1.1232513898329546</v>
      </c>
      <c r="W30">
        <v>1.3020315873047488</v>
      </c>
      <c r="X30">
        <v>1.3656680493581237</v>
      </c>
      <c r="Y30">
        <v>1.2494828011610628</v>
      </c>
      <c r="Z30">
        <v>1.2046053835009212</v>
      </c>
      <c r="AA30">
        <v>1.0665446167806725</v>
      </c>
      <c r="AB30">
        <v>1.2203656906529636</v>
      </c>
      <c r="AC30">
        <v>1.098549695333024</v>
      </c>
      <c r="AD30">
        <v>1.1901059009210417</v>
      </c>
      <c r="AE30">
        <v>1.0253952300705063</v>
      </c>
      <c r="AF30">
        <v>1.3187648950441346</v>
      </c>
      <c r="AG30">
        <v>1.0995786328811643</v>
      </c>
      <c r="AH30">
        <v>1.1014576077637552</v>
      </c>
      <c r="AI30">
        <v>1.0269765603331786</v>
      </c>
      <c r="AJ30">
        <v>1.4025581697271889</v>
      </c>
      <c r="AK30">
        <v>1.0533559181682568</v>
      </c>
      <c r="AL30">
        <v>1.0843432869987719</v>
      </c>
      <c r="AM30">
        <v>1.1163077057508386</v>
      </c>
      <c r="AN30">
        <v>1.2419543932513346</v>
      </c>
      <c r="AO30">
        <v>1.1422457541546174</v>
      </c>
      <c r="AP30">
        <v>1.1259066374280164</v>
      </c>
      <c r="AQ30">
        <v>0.92488382271299574</v>
      </c>
    </row>
    <row r="31" spans="1:43" x14ac:dyDescent="0.2">
      <c r="A31">
        <v>205</v>
      </c>
      <c r="B31">
        <v>1.2104715122692311</v>
      </c>
      <c r="C31">
        <v>1.2539385661578721</v>
      </c>
      <c r="D31">
        <v>1.1584685182151959</v>
      </c>
      <c r="E31">
        <v>1.2070226787999978</v>
      </c>
      <c r="F31">
        <v>1.1086693791538598</v>
      </c>
      <c r="G31">
        <v>1.2206581000506458</v>
      </c>
      <c r="H31">
        <v>1.2817672545166663</v>
      </c>
      <c r="I31">
        <v>1.1354233625350865</v>
      </c>
      <c r="J31">
        <v>1.343548596499974</v>
      </c>
      <c r="K31">
        <v>1.2440481762926763</v>
      </c>
      <c r="L31">
        <v>1.3115126084999429</v>
      </c>
      <c r="M31">
        <v>1.1797963360952788</v>
      </c>
      <c r="N31">
        <v>1.2580551654872103</v>
      </c>
      <c r="O31">
        <v>1.1543718657777584</v>
      </c>
      <c r="P31">
        <v>1.0661325713421241</v>
      </c>
      <c r="Q31">
        <v>1.1025327491000525</v>
      </c>
      <c r="R31">
        <v>1.0256879293888708</v>
      </c>
      <c r="S31">
        <v>1.1841959612499944</v>
      </c>
      <c r="T31">
        <v>1.3198516212631257</v>
      </c>
      <c r="U31">
        <v>1.1880255110526179</v>
      </c>
      <c r="V31">
        <v>1.3603752674999863</v>
      </c>
      <c r="W31">
        <v>1.3183085899999554</v>
      </c>
      <c r="X31">
        <v>1.2503825134285071</v>
      </c>
      <c r="Y31">
        <v>1.0932741809090993</v>
      </c>
      <c r="Z31">
        <v>1.1571386171080988</v>
      </c>
      <c r="AA31">
        <v>1.1596400977619237</v>
      </c>
      <c r="AB31">
        <v>1.33837924637495</v>
      </c>
      <c r="AC31">
        <v>1.1836762914400203</v>
      </c>
      <c r="AD31">
        <v>1.0190505186190695</v>
      </c>
      <c r="AE31">
        <v>1.1242927541176628</v>
      </c>
      <c r="AF31">
        <v>1.0423864390000055</v>
      </c>
      <c r="AG31">
        <v>1.254677968499978</v>
      </c>
      <c r="AH31">
        <v>1.1598880147272923</v>
      </c>
      <c r="AI31">
        <v>1.1593673891000174</v>
      </c>
      <c r="AJ31">
        <v>1.2785702591428485</v>
      </c>
      <c r="AK31">
        <v>1.3848973475554736</v>
      </c>
      <c r="AL31">
        <v>1.1304093745714938</v>
      </c>
      <c r="AM31">
        <v>1.251470549272691</v>
      </c>
      <c r="AN31">
        <v>0.8770577649000153</v>
      </c>
      <c r="AO31">
        <v>1.1481348401818456</v>
      </c>
      <c r="AP31">
        <v>1.2114756349999403</v>
      </c>
      <c r="AQ31">
        <v>1.0467968600000832</v>
      </c>
    </row>
    <row r="32" spans="1:43" x14ac:dyDescent="0.2">
      <c r="A32">
        <v>206</v>
      </c>
      <c r="B32">
        <v>1.1722023378619184</v>
      </c>
      <c r="C32">
        <v>1.232060123151907</v>
      </c>
      <c r="D32">
        <v>1.2816328159374888</v>
      </c>
      <c r="E32">
        <v>1.2449836702500043</v>
      </c>
      <c r="F32">
        <v>1.3182819616249724</v>
      </c>
      <c r="G32">
        <v>1.0036622968124811</v>
      </c>
      <c r="H32">
        <v>1.1633420438842985</v>
      </c>
      <c r="I32">
        <v>1.1812878935508315</v>
      </c>
      <c r="J32">
        <v>1.2177876171000177</v>
      </c>
      <c r="K32">
        <v>1.2622622012682991</v>
      </c>
      <c r="L32">
        <v>1.3346524106000248</v>
      </c>
      <c r="M32">
        <v>1.1933191447618934</v>
      </c>
      <c r="N32">
        <v>1.0075033093499779</v>
      </c>
      <c r="O32">
        <v>1.2466985908974331</v>
      </c>
      <c r="P32">
        <v>1.3019967954615077</v>
      </c>
      <c r="Q32">
        <v>1.1553149298999839</v>
      </c>
      <c r="R32">
        <v>1.4563987592104799</v>
      </c>
      <c r="S32">
        <v>0.99982128427498451</v>
      </c>
      <c r="T32">
        <v>1.1588755784359057</v>
      </c>
      <c r="U32">
        <v>1.3034150542500067</v>
      </c>
      <c r="V32">
        <v>1.1628100869091136</v>
      </c>
      <c r="W32">
        <v>1.2849823762222332</v>
      </c>
      <c r="X32">
        <v>1.1537838615882245</v>
      </c>
      <c r="Y32">
        <v>1.3184963362727307</v>
      </c>
      <c r="Z32">
        <v>1.2074166327804718</v>
      </c>
      <c r="AA32">
        <v>1.3596549572051206</v>
      </c>
      <c r="AB32">
        <v>1.1330775014736851</v>
      </c>
      <c r="AC32">
        <v>1.3738308056363751</v>
      </c>
      <c r="AD32">
        <v>1.2716186098181519</v>
      </c>
      <c r="AE32">
        <v>1.3413097415882034</v>
      </c>
      <c r="AF32">
        <v>1.1809270263499534</v>
      </c>
      <c r="AG32">
        <v>1.2326448293809664</v>
      </c>
      <c r="AH32">
        <v>1.4556368968999911</v>
      </c>
      <c r="AI32">
        <v>1.2586213364736785</v>
      </c>
      <c r="AJ32">
        <v>0.9689521265454023</v>
      </c>
      <c r="AK32">
        <v>1.3587498920000733</v>
      </c>
      <c r="AL32">
        <v>1.4401228648000339</v>
      </c>
      <c r="AM32">
        <v>1.3185874229999923</v>
      </c>
      <c r="AN32">
        <v>1.4400074594444046</v>
      </c>
      <c r="AO32">
        <v>1.1550417139230535</v>
      </c>
      <c r="AP32">
        <v>1.4711509289999483</v>
      </c>
      <c r="AQ32">
        <v>1.1558223309999966</v>
      </c>
    </row>
    <row r="33" spans="1:43" x14ac:dyDescent="0.2">
      <c r="A33">
        <v>207</v>
      </c>
      <c r="B33">
        <v>1.2614606352500013</v>
      </c>
      <c r="C33">
        <v>1.2329661089620407</v>
      </c>
      <c r="D33">
        <v>1.3420368838101122</v>
      </c>
      <c r="E33">
        <v>1.3235119947999767</v>
      </c>
      <c r="F33">
        <v>1.3610367699743531</v>
      </c>
      <c r="G33">
        <v>1.2087111985897419</v>
      </c>
      <c r="H33">
        <v>1.2645797167999939</v>
      </c>
      <c r="I33">
        <v>1.2582339991637996</v>
      </c>
      <c r="J33">
        <v>1.2318932892926826</v>
      </c>
      <c r="K33">
        <v>1.3520677892194988</v>
      </c>
      <c r="L33">
        <v>1.3364177844499936</v>
      </c>
      <c r="M33">
        <v>1.3669725556666457</v>
      </c>
      <c r="N33">
        <v>1.2054516262368373</v>
      </c>
      <c r="O33">
        <v>1.2341236249210847</v>
      </c>
      <c r="P33">
        <v>1.3312140648157735</v>
      </c>
      <c r="Q33">
        <v>1.3106062051499594</v>
      </c>
      <c r="R33">
        <v>1.3541116866666782</v>
      </c>
      <c r="S33">
        <v>1.211807792325001</v>
      </c>
      <c r="T33">
        <v>1.2886323656216376</v>
      </c>
      <c r="U33">
        <v>1.1839267876190622</v>
      </c>
      <c r="V33">
        <v>1.2355407089523613</v>
      </c>
      <c r="W33">
        <v>1.2280634986500192</v>
      </c>
      <c r="X33">
        <v>1.3583151650000622</v>
      </c>
      <c r="Y33">
        <v>1.1438025048636467</v>
      </c>
      <c r="Z33">
        <v>1.435094520309486</v>
      </c>
      <c r="AA33">
        <v>1.2364038910270385</v>
      </c>
      <c r="AB33">
        <v>1.4898290128499614</v>
      </c>
      <c r="AC33">
        <v>1.2208666238571528</v>
      </c>
      <c r="AD33">
        <v>1.3853358907272353</v>
      </c>
      <c r="AE33">
        <v>1.2567965541875139</v>
      </c>
      <c r="AF33">
        <v>1.4991491332999738</v>
      </c>
      <c r="AG33">
        <v>1.3768630539544968</v>
      </c>
      <c r="AH33">
        <v>1.2156553348947523</v>
      </c>
      <c r="AI33">
        <v>1.2583051447222298</v>
      </c>
      <c r="AJ33">
        <v>1.6425980465454246</v>
      </c>
      <c r="AK33">
        <v>1.3031113049999501</v>
      </c>
      <c r="AL33">
        <v>1.0637845156999881</v>
      </c>
      <c r="AM33">
        <v>1.3636685403636657</v>
      </c>
      <c r="AN33">
        <v>1.3238226837777554</v>
      </c>
      <c r="AO33">
        <v>1.4279219570768751</v>
      </c>
      <c r="AP33">
        <v>1.3844006895556009</v>
      </c>
      <c r="AQ33">
        <v>1.0927340944285444</v>
      </c>
    </row>
    <row r="34" spans="1:43" x14ac:dyDescent="0.2">
      <c r="A34">
        <v>208</v>
      </c>
      <c r="B34">
        <v>1.1185896461733433</v>
      </c>
      <c r="C34">
        <v>0.70192508635065398</v>
      </c>
      <c r="D34">
        <v>1.3607716311486437</v>
      </c>
      <c r="E34">
        <v>1.4114974502972806</v>
      </c>
      <c r="F34">
        <v>1.3100458120000076</v>
      </c>
      <c r="G34">
        <v>1.3099640275000248</v>
      </c>
      <c r="H34">
        <v>0.97169172941527038</v>
      </c>
      <c r="I34">
        <v>1.2805892179252332</v>
      </c>
      <c r="J34">
        <v>0.20891728021952907</v>
      </c>
      <c r="K34">
        <v>1.3924264263000019</v>
      </c>
      <c r="L34">
        <v>1.4195998462499761</v>
      </c>
      <c r="M34">
        <v>1.365253006350027</v>
      </c>
      <c r="N34">
        <v>1.3620799602703002</v>
      </c>
      <c r="O34">
        <v>1.2634061988888798</v>
      </c>
      <c r="P34">
        <v>1.3235306956764581</v>
      </c>
      <c r="Q34">
        <v>1.4019652197646963</v>
      </c>
      <c r="R34">
        <v>1.2450961715882189</v>
      </c>
      <c r="S34">
        <v>1.2578480947297492</v>
      </c>
      <c r="T34">
        <v>1.3336060855714387</v>
      </c>
      <c r="U34">
        <v>0.17552425366666685</v>
      </c>
      <c r="V34">
        <v>1.3070922540000098</v>
      </c>
      <c r="W34">
        <v>-0.56895665954164476</v>
      </c>
      <c r="X34">
        <v>1.3586469265000096</v>
      </c>
      <c r="Y34">
        <v>1.1681654712777489</v>
      </c>
      <c r="Z34">
        <v>1.5331441751463422</v>
      </c>
      <c r="AA34">
        <v>1.1466118037575646</v>
      </c>
      <c r="AB34">
        <v>1.5862590467500068</v>
      </c>
      <c r="AC34">
        <v>1.1016774956249935</v>
      </c>
      <c r="AD34">
        <v>1.4581584740588147</v>
      </c>
      <c r="AE34">
        <v>1.188902917294101</v>
      </c>
      <c r="AF34">
        <v>1.4855604807777949</v>
      </c>
      <c r="AG34">
        <v>1.5703835881304224</v>
      </c>
      <c r="AH34">
        <v>1.143768757368419</v>
      </c>
      <c r="AI34">
        <v>1.1504702238571181</v>
      </c>
      <c r="AJ34">
        <v>1.5355843140000403</v>
      </c>
      <c r="AK34">
        <v>1.6461473672726945</v>
      </c>
      <c r="AL34">
        <v>1.0489234350000027</v>
      </c>
      <c r="AM34">
        <v>1.1427084316666534</v>
      </c>
      <c r="AN34">
        <v>1.3554985143999569</v>
      </c>
      <c r="AO34">
        <v>1.5009334572500057</v>
      </c>
      <c r="AP34">
        <v>1.1990951954166615</v>
      </c>
      <c r="AQ34">
        <v>1.1644414497999551</v>
      </c>
    </row>
    <row r="35" spans="1:43" x14ac:dyDescent="0.2">
      <c r="A35">
        <v>209</v>
      </c>
      <c r="B35">
        <v>1.0444451234127927</v>
      </c>
      <c r="C35">
        <v>1.1811838872762852</v>
      </c>
      <c r="D35">
        <v>1.0359648650633446</v>
      </c>
      <c r="E35">
        <v>0.95262420990004293</v>
      </c>
      <c r="F35">
        <v>1.1214424601026274</v>
      </c>
      <c r="G35">
        <v>0.92291755286255328</v>
      </c>
      <c r="H35">
        <v>1.020498454881376</v>
      </c>
      <c r="I35">
        <v>1.0685964643248185</v>
      </c>
      <c r="J35">
        <v>1.1602928562972623</v>
      </c>
      <c r="K35">
        <v>0.96638933863416421</v>
      </c>
      <c r="L35">
        <v>0.8774830299500509</v>
      </c>
      <c r="M35">
        <v>1.051062013571415</v>
      </c>
      <c r="N35">
        <v>0.9466504777250726</v>
      </c>
      <c r="O35">
        <v>1.2010035833333059</v>
      </c>
      <c r="P35">
        <v>1.1110331962106172</v>
      </c>
      <c r="Q35">
        <v>1.027765389850035</v>
      </c>
      <c r="R35">
        <v>1.2035529810557084</v>
      </c>
      <c r="S35">
        <v>0.89918462800003329</v>
      </c>
      <c r="T35">
        <v>1.2018031434838619</v>
      </c>
      <c r="U35">
        <v>1.1669795107777321</v>
      </c>
      <c r="V35">
        <v>1.2324949067646302</v>
      </c>
      <c r="W35">
        <v>1.0989211133999996</v>
      </c>
      <c r="X35">
        <v>1.1645345737857853</v>
      </c>
      <c r="Y35">
        <v>1.2214262286799178</v>
      </c>
      <c r="Z35">
        <v>1.1075661882174102</v>
      </c>
      <c r="AA35">
        <v>0.93615696006070637</v>
      </c>
      <c r="AB35">
        <v>0.91222533928564553</v>
      </c>
      <c r="AC35">
        <v>1.0232615379501087</v>
      </c>
      <c r="AD35">
        <v>1.2716525013200926</v>
      </c>
      <c r="AE35">
        <v>0.8021499171539338</v>
      </c>
      <c r="AF35">
        <v>1.1860994648750396</v>
      </c>
      <c r="AG35">
        <v>1.0218935227727235</v>
      </c>
      <c r="AH35">
        <v>1.0179912524667674</v>
      </c>
      <c r="AI35">
        <v>0.86796171638898889</v>
      </c>
      <c r="AJ35">
        <v>1.0841616431817676</v>
      </c>
      <c r="AK35">
        <v>0.72309540499991121</v>
      </c>
      <c r="AL35">
        <v>1.0146524210000265</v>
      </c>
      <c r="AM35">
        <v>1.0318706549001904</v>
      </c>
      <c r="AN35">
        <v>1.2723545447693465</v>
      </c>
      <c r="AO35">
        <v>1.2708919542500672</v>
      </c>
      <c r="AP35">
        <v>1.0246689154002488</v>
      </c>
      <c r="AQ35">
        <v>0.66307554324998685</v>
      </c>
    </row>
    <row r="36" spans="1:43" x14ac:dyDescent="0.2">
      <c r="A36">
        <v>210</v>
      </c>
      <c r="B36">
        <v>1.3526985995774121</v>
      </c>
      <c r="C36">
        <v>1.3815004322749886</v>
      </c>
      <c r="D36">
        <v>1.3593800903250011</v>
      </c>
      <c r="E36">
        <v>1.3139033608000281</v>
      </c>
      <c r="F36">
        <v>1.4048568198499727</v>
      </c>
      <c r="G36">
        <v>1.3167661201392631</v>
      </c>
      <c r="H36">
        <v>1.4003611153388615</v>
      </c>
      <c r="I36">
        <v>1.3038243249406685</v>
      </c>
      <c r="J36">
        <v>1.4501699277561286</v>
      </c>
      <c r="K36">
        <v>1.4138617688048487</v>
      </c>
      <c r="L36">
        <v>1.3772210145500556</v>
      </c>
      <c r="M36">
        <v>1.4487577252379844</v>
      </c>
      <c r="N36">
        <v>1.3338050101795389</v>
      </c>
      <c r="O36">
        <v>1.3093094242050711</v>
      </c>
      <c r="P36">
        <v>1.3021044796154164</v>
      </c>
      <c r="Q36">
        <v>1.250585707050001</v>
      </c>
      <c r="R36">
        <v>1.3563347665263803</v>
      </c>
      <c r="S36">
        <v>1.3001532023499933</v>
      </c>
      <c r="T36">
        <v>1.3987163098234736</v>
      </c>
      <c r="U36">
        <v>1.3687756532174118</v>
      </c>
      <c r="V36">
        <v>1.4481021543529313</v>
      </c>
      <c r="W36">
        <v>1.4516346005833938</v>
      </c>
      <c r="X36">
        <v>1.3493304652940161</v>
      </c>
      <c r="Y36">
        <v>1.2783840742727044</v>
      </c>
      <c r="Z36">
        <v>1.3983237141521798</v>
      </c>
      <c r="AA36">
        <v>1.3066916580882282</v>
      </c>
      <c r="AB36">
        <v>1.4745747655000085</v>
      </c>
      <c r="AC36">
        <v>1.32814930288227</v>
      </c>
      <c r="AD36">
        <v>1.3151407490454579</v>
      </c>
      <c r="AE36">
        <v>1.285234013294186</v>
      </c>
      <c r="AF36">
        <v>1.4884883542173786</v>
      </c>
      <c r="AG36">
        <v>1.3081590740869815</v>
      </c>
      <c r="AH36">
        <v>1.291708273352894</v>
      </c>
      <c r="AI36">
        <v>1.3216750428235622</v>
      </c>
      <c r="AJ36">
        <v>1.5720548056666093</v>
      </c>
      <c r="AK36">
        <v>1.3770947253334074</v>
      </c>
      <c r="AL36">
        <v>1.2843616179998185</v>
      </c>
      <c r="AM36">
        <v>1.3774104483750276</v>
      </c>
      <c r="AN36">
        <v>1.3973249526363991</v>
      </c>
      <c r="AO36">
        <v>1.2329565454545164</v>
      </c>
      <c r="AP36">
        <v>1.2999732606251038</v>
      </c>
      <c r="AQ36">
        <v>1.2721324601111486</v>
      </c>
    </row>
    <row r="37" spans="1:43" x14ac:dyDescent="0.2">
      <c r="A37">
        <v>211</v>
      </c>
      <c r="B37">
        <v>0.99112255346443134</v>
      </c>
      <c r="C37">
        <v>1.0297160245125019</v>
      </c>
      <c r="D37">
        <v>1.0584662743544555</v>
      </c>
      <c r="E37">
        <v>1.0357958679749777</v>
      </c>
      <c r="F37">
        <v>1.081717973205202</v>
      </c>
      <c r="G37">
        <v>0.88602715803746024</v>
      </c>
      <c r="H37">
        <v>1.0226738568925824</v>
      </c>
      <c r="I37">
        <v>0.95876909825420753</v>
      </c>
      <c r="J37">
        <v>1.0537703221220109</v>
      </c>
      <c r="K37">
        <v>1.1205340391500129</v>
      </c>
      <c r="L37">
        <v>1.1121866366500375</v>
      </c>
      <c r="M37">
        <v>1.1288814416499884</v>
      </c>
      <c r="N37">
        <v>0.89293979777498722</v>
      </c>
      <c r="O37">
        <v>1.0044281731794278</v>
      </c>
      <c r="P37">
        <v>0.99480702841029367</v>
      </c>
      <c r="Q37">
        <v>0.95940509929991769</v>
      </c>
      <c r="R37">
        <v>1.032072216947532</v>
      </c>
      <c r="S37">
        <v>0.87911451829993292</v>
      </c>
      <c r="T37">
        <v>0.99578373281073407</v>
      </c>
      <c r="U37">
        <v>1.0589135778372785</v>
      </c>
      <c r="V37">
        <v>1.1232001434374264</v>
      </c>
      <c r="W37">
        <v>1.0093352364801449</v>
      </c>
      <c r="X37">
        <v>0.89870456280944466</v>
      </c>
      <c r="Y37">
        <v>1.1277723852777415</v>
      </c>
      <c r="Z37">
        <v>1.0233176488140656</v>
      </c>
      <c r="AA37">
        <v>1.1004493548610323</v>
      </c>
      <c r="AB37">
        <v>1.0577446652801128</v>
      </c>
      <c r="AC37">
        <v>1.225182995599847</v>
      </c>
      <c r="AD37">
        <v>0.97550234816677794</v>
      </c>
      <c r="AE37">
        <v>1.0113538971904503</v>
      </c>
      <c r="AF37">
        <v>1.0787720851306017</v>
      </c>
      <c r="AG37">
        <v>0.95954504705004884</v>
      </c>
      <c r="AH37">
        <v>1.0859526873124397</v>
      </c>
      <c r="AI37">
        <v>1.1120466888999063</v>
      </c>
      <c r="AJ37">
        <v>1.0624794625001124</v>
      </c>
      <c r="AK37">
        <v>1.0517185597273857</v>
      </c>
      <c r="AL37">
        <v>1.283819392999699</v>
      </c>
      <c r="AM37">
        <v>1.186092063999945</v>
      </c>
      <c r="AN37">
        <v>1.1041161647780298</v>
      </c>
      <c r="AO37">
        <v>0.8468885315555259</v>
      </c>
      <c r="AP37">
        <v>0.967232663900084</v>
      </c>
      <c r="AQ37">
        <v>1.0514641092726018</v>
      </c>
    </row>
    <row r="38" spans="1:43" x14ac:dyDescent="0.2">
      <c r="A38">
        <v>212</v>
      </c>
      <c r="B38">
        <v>1.0107420793605482</v>
      </c>
      <c r="C38">
        <v>1.0517347427762349</v>
      </c>
      <c r="D38">
        <v>0.98770534280525235</v>
      </c>
      <c r="E38">
        <v>0.9920301420249853</v>
      </c>
      <c r="F38">
        <v>0.98302988418932447</v>
      </c>
      <c r="G38">
        <v>0.99397190805011548</v>
      </c>
      <c r="H38">
        <v>1.060988538310931</v>
      </c>
      <c r="I38">
        <v>0.95829182835093674</v>
      </c>
      <c r="J38">
        <v>1.0938368958716447</v>
      </c>
      <c r="K38">
        <v>0.99569773412522178</v>
      </c>
      <c r="L38">
        <v>0.97525772595017535</v>
      </c>
      <c r="M38">
        <v>1.016137742300268</v>
      </c>
      <c r="N38">
        <v>1.0942521938749434</v>
      </c>
      <c r="O38">
        <v>1.0073567976216145</v>
      </c>
      <c r="P38">
        <v>0.97906491975663623</v>
      </c>
      <c r="Q38">
        <v>1.0088025580997952</v>
      </c>
      <c r="R38">
        <v>0.94407946288233191</v>
      </c>
      <c r="S38">
        <v>0.89369162222528664</v>
      </c>
      <c r="T38">
        <v>0.98544627349995972</v>
      </c>
      <c r="U38">
        <v>1.1180232120525102</v>
      </c>
      <c r="V38">
        <v>1.0401954682499279</v>
      </c>
      <c r="W38">
        <v>1.1503015565260828</v>
      </c>
      <c r="X38">
        <v>0.92461383488888371</v>
      </c>
      <c r="Y38">
        <v>1.0857448675789378</v>
      </c>
      <c r="Z38">
        <v>0.95745602744744429</v>
      </c>
      <c r="AA38">
        <v>1.0171790346923468</v>
      </c>
      <c r="AB38">
        <v>0.86238589972253754</v>
      </c>
      <c r="AC38">
        <v>1.104771053181963</v>
      </c>
      <c r="AD38">
        <v>1.0430191423998603</v>
      </c>
      <c r="AE38">
        <v>0.90382465782343202</v>
      </c>
      <c r="AF38">
        <v>1.0147020883751985</v>
      </c>
      <c r="AG38">
        <v>0.91582252859089552</v>
      </c>
      <c r="AH38">
        <v>0.95889868100008679</v>
      </c>
      <c r="AI38">
        <v>1.0851727806666505</v>
      </c>
      <c r="AJ38">
        <v>0.98777397188920368</v>
      </c>
      <c r="AK38">
        <v>0.73699782755587151</v>
      </c>
      <c r="AL38">
        <v>1.0393444635456837</v>
      </c>
      <c r="AM38">
        <v>1.1701976428182421</v>
      </c>
      <c r="AN38">
        <v>1.0493239524286204</v>
      </c>
      <c r="AO38">
        <v>1.039624244692066</v>
      </c>
      <c r="AP38">
        <v>0.87040832019992942</v>
      </c>
      <c r="AQ38">
        <v>0.95156228299986367</v>
      </c>
    </row>
    <row r="39" spans="1:43" x14ac:dyDescent="0.2">
      <c r="A39">
        <v>213</v>
      </c>
      <c r="B39">
        <v>1.1605725510298976</v>
      </c>
      <c r="C39">
        <v>1.2427603221794665</v>
      </c>
      <c r="D39">
        <v>1.1098527792726947</v>
      </c>
      <c r="E39">
        <v>1.0695131744614896</v>
      </c>
      <c r="F39">
        <v>1.1512539526315628</v>
      </c>
      <c r="G39">
        <v>1.1288608583164539</v>
      </c>
      <c r="H39">
        <v>1.2011213213220282</v>
      </c>
      <c r="I39">
        <v>1.1193246640085901</v>
      </c>
      <c r="J39">
        <v>1.2594728156153736</v>
      </c>
      <c r="K39">
        <v>1.1738083353589359</v>
      </c>
      <c r="L39">
        <v>1.0231498994736541</v>
      </c>
      <c r="M39">
        <v>1.3169338494499541</v>
      </c>
      <c r="N39">
        <v>1.1708587757000293</v>
      </c>
      <c r="O39">
        <v>1.2260478287435583</v>
      </c>
      <c r="P39">
        <v>1.0442141822368149</v>
      </c>
      <c r="Q39">
        <v>1.1135582856999329</v>
      </c>
      <c r="R39">
        <v>0.96716517838890559</v>
      </c>
      <c r="S39">
        <v>1.0857860712563756</v>
      </c>
      <c r="T39">
        <v>1.1603074593055285</v>
      </c>
      <c r="U39">
        <v>1.3134342046428407</v>
      </c>
      <c r="V39">
        <v>1.2311536278571193</v>
      </c>
      <c r="W39">
        <v>1.292511868000003</v>
      </c>
      <c r="X39">
        <v>1.0611228233333019</v>
      </c>
      <c r="Y39">
        <v>1.3291259571249692</v>
      </c>
      <c r="Z39">
        <v>1.0853812486046126</v>
      </c>
      <c r="AA39">
        <v>1.1408020680587978</v>
      </c>
      <c r="AB39">
        <v>1.071318817368373</v>
      </c>
      <c r="AC39">
        <v>1.2711733774499709</v>
      </c>
      <c r="AD39">
        <v>1.0965140066666355</v>
      </c>
      <c r="AE39">
        <v>0.95455734035712203</v>
      </c>
      <c r="AF39">
        <v>1.0841252749500061</v>
      </c>
      <c r="AG39">
        <v>1.0864733996086184</v>
      </c>
      <c r="AH39">
        <v>1.2258413722777368</v>
      </c>
      <c r="AI39">
        <v>1.0451328508124913</v>
      </c>
      <c r="AJ39">
        <v>1.2165947034444153</v>
      </c>
      <c r="AK39">
        <v>0.94057051989993501</v>
      </c>
      <c r="AL39">
        <v>1.3990295143635765</v>
      </c>
      <c r="AM39">
        <v>1.1149047656666751</v>
      </c>
      <c r="AN39">
        <v>0.97574119709094342</v>
      </c>
      <c r="AO39">
        <v>1.1987063839999132</v>
      </c>
      <c r="AP39">
        <v>0.9536885775714169</v>
      </c>
      <c r="AQ39">
        <v>0.9554261031428265</v>
      </c>
    </row>
    <row r="40" spans="1:43" x14ac:dyDescent="0.2">
      <c r="A40">
        <v>214</v>
      </c>
      <c r="B40">
        <v>1.5218113970000029</v>
      </c>
      <c r="C40">
        <v>1.6050897625974594</v>
      </c>
      <c r="D40">
        <v>1.5188027270262852</v>
      </c>
      <c r="E40">
        <v>1.4609918621499856</v>
      </c>
      <c r="F40">
        <v>1.5830370213332836</v>
      </c>
      <c r="G40">
        <v>1.4435357611392154</v>
      </c>
      <c r="H40">
        <v>1.5049948044956465</v>
      </c>
      <c r="I40">
        <v>1.5383405263846233</v>
      </c>
      <c r="J40">
        <v>1.5169303130256457</v>
      </c>
      <c r="K40">
        <v>1.5608295331081197</v>
      </c>
      <c r="L40">
        <v>1.4928565228500656</v>
      </c>
      <c r="M40">
        <v>1.640797780470536</v>
      </c>
      <c r="N40">
        <v>1.4400878867691951</v>
      </c>
      <c r="O40">
        <v>1.695569197684319</v>
      </c>
      <c r="P40">
        <v>1.4789311417691589</v>
      </c>
      <c r="Q40">
        <v>1.4291272014499048</v>
      </c>
      <c r="R40">
        <v>1.5313563421052152</v>
      </c>
      <c r="S40">
        <v>1.4468974386499853</v>
      </c>
      <c r="T40">
        <v>1.5961582959705896</v>
      </c>
      <c r="U40">
        <v>1.6121518524884719</v>
      </c>
      <c r="V40">
        <v>1.5239420135881878</v>
      </c>
      <c r="W40">
        <v>1.5115121807727723</v>
      </c>
      <c r="X40">
        <v>1.6683745783529909</v>
      </c>
      <c r="Y40">
        <v>1.7175838895239661</v>
      </c>
      <c r="Z40">
        <v>1.5720638847856594</v>
      </c>
      <c r="AA40">
        <v>1.4530095321470564</v>
      </c>
      <c r="AB40">
        <v>1.6096116267000475</v>
      </c>
      <c r="AC40">
        <v>1.5034388347646748</v>
      </c>
      <c r="AD40">
        <v>1.5379295739543979</v>
      </c>
      <c r="AE40">
        <v>1.4025802295294374</v>
      </c>
      <c r="AF40">
        <v>1.5153960505788366</v>
      </c>
      <c r="AG40">
        <v>1.6188764434782528</v>
      </c>
      <c r="AH40">
        <v>1.6586357533529594</v>
      </c>
      <c r="AI40">
        <v>1.247383310941153</v>
      </c>
      <c r="AJ40">
        <v>1.5237505862499976</v>
      </c>
      <c r="AK40">
        <v>1.6668523203334142</v>
      </c>
      <c r="AL40">
        <v>1.7448397308887926</v>
      </c>
      <c r="AM40">
        <v>1.2318628266250427</v>
      </c>
      <c r="AN40">
        <v>1.5093200246361744</v>
      </c>
      <c r="AO40">
        <v>1.5665391232726216</v>
      </c>
      <c r="AP40">
        <v>1.5616562786251473</v>
      </c>
      <c r="AQ40">
        <v>1.2611792969999176</v>
      </c>
    </row>
    <row r="41" spans="1:43" x14ac:dyDescent="0.2">
      <c r="A41">
        <v>215</v>
      </c>
      <c r="B41">
        <v>1.1368307596000005</v>
      </c>
      <c r="C41">
        <v>1.3090884943683962</v>
      </c>
      <c r="D41">
        <v>1.1334038456500228</v>
      </c>
      <c r="E41">
        <v>1.1185725034000342</v>
      </c>
      <c r="F41">
        <v>1.148235187900011</v>
      </c>
      <c r="G41">
        <v>0.97458475040506132</v>
      </c>
      <c r="H41">
        <v>1.1646394564333218</v>
      </c>
      <c r="I41">
        <v>1.1078129889913146</v>
      </c>
      <c r="J41">
        <v>1.3635131399749589</v>
      </c>
      <c r="K41">
        <v>1.2077533503414819</v>
      </c>
      <c r="L41">
        <v>1.1717098747500434</v>
      </c>
      <c r="M41">
        <v>1.2420804699523753</v>
      </c>
      <c r="N41">
        <v>0.91534158484613892</v>
      </c>
      <c r="O41">
        <v>1.2486166659166584</v>
      </c>
      <c r="P41">
        <v>1.055241545846181</v>
      </c>
      <c r="Q41">
        <v>1.0654351320500248</v>
      </c>
      <c r="R41">
        <v>1.0445114551052921</v>
      </c>
      <c r="S41">
        <v>1.032346836825011</v>
      </c>
      <c r="T41">
        <v>1.3510268185749694</v>
      </c>
      <c r="U41">
        <v>1.2624903563610912</v>
      </c>
      <c r="V41">
        <v>1.4261214908845898</v>
      </c>
      <c r="W41">
        <v>1.2472404882856458</v>
      </c>
      <c r="X41">
        <v>1.2115652842856757</v>
      </c>
      <c r="Y41">
        <v>1.272194817863648</v>
      </c>
      <c r="Z41">
        <v>1.1540353478378769</v>
      </c>
      <c r="AA41">
        <v>1.1156511577209385</v>
      </c>
      <c r="AB41">
        <v>1.152910624800032</v>
      </c>
      <c r="AC41">
        <v>1.2393933843077027</v>
      </c>
      <c r="AD41">
        <v>1.1548022044545903</v>
      </c>
      <c r="AE41">
        <v>0.92639834058823922</v>
      </c>
      <c r="AF41">
        <v>1.2063767379412047</v>
      </c>
      <c r="AG41">
        <v>1.1095451662500493</v>
      </c>
      <c r="AH41">
        <v>1.1052609987391286</v>
      </c>
      <c r="AI41">
        <v>1.1275998405500189</v>
      </c>
      <c r="AJ41">
        <v>1.1238822449999999</v>
      </c>
      <c r="AK41">
        <v>1.1860859160000685</v>
      </c>
      <c r="AL41">
        <v>1.3148178391538372</v>
      </c>
      <c r="AM41">
        <v>1.1639689294615683</v>
      </c>
      <c r="AN41">
        <v>1.2797051761111642</v>
      </c>
      <c r="AO41">
        <v>1.0683309163846542</v>
      </c>
      <c r="AP41">
        <v>0.8328371062000075</v>
      </c>
      <c r="AQ41">
        <v>1.0600572468571414</v>
      </c>
    </row>
    <row r="42" spans="1:43" x14ac:dyDescent="0.2">
      <c r="A42">
        <v>216</v>
      </c>
      <c r="B42">
        <v>1.0967856885063918</v>
      </c>
      <c r="C42">
        <v>1.1249356215897883</v>
      </c>
      <c r="D42">
        <v>1.059183189987291</v>
      </c>
      <c r="E42">
        <v>1.0591509177435112</v>
      </c>
      <c r="F42">
        <v>1.0592146554249759</v>
      </c>
      <c r="G42">
        <v>1.1067203372564403</v>
      </c>
      <c r="H42">
        <v>1.1730107823109717</v>
      </c>
      <c r="I42">
        <v>1.0185892560689334</v>
      </c>
      <c r="J42">
        <v>1.1959434469250794</v>
      </c>
      <c r="K42">
        <v>1.120250604439027</v>
      </c>
      <c r="L42">
        <v>1.0378647302499737</v>
      </c>
      <c r="M42">
        <v>1.1987133417619344</v>
      </c>
      <c r="N42">
        <v>1.2057965904211128</v>
      </c>
      <c r="O42">
        <v>1.0501905422894815</v>
      </c>
      <c r="P42">
        <v>0.99329466386831256</v>
      </c>
      <c r="Q42">
        <v>1.0815574308946037</v>
      </c>
      <c r="R42">
        <v>0.90503189684202134</v>
      </c>
      <c r="S42">
        <v>1.0125978967500011</v>
      </c>
      <c r="T42">
        <v>1.3081923428929589</v>
      </c>
      <c r="U42">
        <v>1.0223118576600125</v>
      </c>
      <c r="V42">
        <v>1.2008919268422382</v>
      </c>
      <c r="W42">
        <v>1.191466250809555</v>
      </c>
      <c r="X42">
        <v>1.5347154434444814</v>
      </c>
      <c r="Y42">
        <v>0.89982074537930945</v>
      </c>
      <c r="Z42">
        <v>1.0473258005881934</v>
      </c>
      <c r="AA42">
        <v>1.0807805778213617</v>
      </c>
      <c r="AB42">
        <v>1.1034867441363831</v>
      </c>
      <c r="AC42">
        <v>1.139661390052614</v>
      </c>
      <c r="AD42">
        <v>1.00472094686198</v>
      </c>
      <c r="AE42">
        <v>0.95647664088871764</v>
      </c>
      <c r="AF42">
        <v>1.0239433844285464</v>
      </c>
      <c r="AG42">
        <v>1.0757913506955894</v>
      </c>
      <c r="AH42">
        <v>1.1415142877499778</v>
      </c>
      <c r="AI42">
        <v>1.0352302953748993</v>
      </c>
      <c r="AJ42">
        <v>1.148708957692316</v>
      </c>
      <c r="AK42">
        <v>1.0381657690000363</v>
      </c>
      <c r="AL42">
        <v>1.2799704658750646</v>
      </c>
      <c r="AM42">
        <v>1.0376184258181045</v>
      </c>
      <c r="AN42">
        <v>0.91581322093327933</v>
      </c>
      <c r="AO42">
        <v>1.0999792246427305</v>
      </c>
      <c r="AP42">
        <v>0.86460193149980402</v>
      </c>
      <c r="AQ42">
        <v>1.0299764083998482</v>
      </c>
    </row>
    <row r="43" spans="1:43" x14ac:dyDescent="0.2">
      <c r="A43">
        <v>217</v>
      </c>
      <c r="B43">
        <v>1.1874092069059847</v>
      </c>
      <c r="C43">
        <v>1.244390994937461</v>
      </c>
      <c r="D43">
        <v>1.1937046161818587</v>
      </c>
      <c r="E43">
        <v>1.1002400261538841</v>
      </c>
      <c r="F43">
        <v>1.2896288006842538</v>
      </c>
      <c r="G43">
        <v>1.1219119399350661</v>
      </c>
      <c r="H43">
        <v>1.1976028963474545</v>
      </c>
      <c r="I43">
        <v>1.1770397641982799</v>
      </c>
      <c r="J43">
        <v>1.2854634441219284</v>
      </c>
      <c r="K43">
        <v>1.260198250897465</v>
      </c>
      <c r="L43">
        <v>1.2185661428500647</v>
      </c>
      <c r="M43">
        <v>1.3040215225263065</v>
      </c>
      <c r="N43">
        <v>1.0385633888157746</v>
      </c>
      <c r="O43">
        <v>1.201212266307635</v>
      </c>
      <c r="P43">
        <v>1.1254611489737365</v>
      </c>
      <c r="Q43">
        <v>0.97568621910527309</v>
      </c>
      <c r="R43">
        <v>1.2752360788421997</v>
      </c>
      <c r="S43">
        <v>1.2031233487179656</v>
      </c>
      <c r="T43">
        <v>1.2465855042325047</v>
      </c>
      <c r="U43">
        <v>1.2418406192702469</v>
      </c>
      <c r="V43">
        <v>1.2898559938181162</v>
      </c>
      <c r="W43">
        <v>1.2803773339473949</v>
      </c>
      <c r="X43">
        <v>1.2012545151428173</v>
      </c>
      <c r="Y43">
        <v>1.2011629759999236</v>
      </c>
      <c r="Z43">
        <v>1.121125641361153</v>
      </c>
      <c r="AA43">
        <v>1.2574324965122345</v>
      </c>
      <c r="AB43">
        <v>1.2807366217893976</v>
      </c>
      <c r="AC43">
        <v>1.2406867985501286</v>
      </c>
      <c r="AD43">
        <v>0.94273689852958498</v>
      </c>
      <c r="AE43">
        <v>1.2733807802856685</v>
      </c>
      <c r="AF43">
        <v>1.2584885699473114</v>
      </c>
      <c r="AG43">
        <v>0.96760236823544588</v>
      </c>
      <c r="AH43">
        <v>1.3207690314211948</v>
      </c>
      <c r="AI43">
        <v>1.2027327618181318</v>
      </c>
      <c r="AJ43">
        <v>1.2936860259998524</v>
      </c>
      <c r="AK43">
        <v>1.2585376431429034</v>
      </c>
      <c r="AL43">
        <v>1.3217395165716574</v>
      </c>
      <c r="AM43">
        <v>1.1970430273077668</v>
      </c>
      <c r="AN43">
        <v>1.1981500738572419</v>
      </c>
      <c r="AO43">
        <v>0.76394767580022527</v>
      </c>
      <c r="AP43">
        <v>1.3202029150834254</v>
      </c>
      <c r="AQ43">
        <v>1.2109512672219926</v>
      </c>
    </row>
    <row r="44" spans="1:43" x14ac:dyDescent="0.2">
      <c r="A44">
        <v>218</v>
      </c>
      <c r="B44">
        <v>1.1415056265170973</v>
      </c>
      <c r="C44">
        <v>1.2446341512051273</v>
      </c>
      <c r="D44">
        <v>1.095360897641009</v>
      </c>
      <c r="E44">
        <v>1.0703030418717592</v>
      </c>
      <c r="F44">
        <v>1.1204187534102577</v>
      </c>
      <c r="G44">
        <v>1.0845218307051512</v>
      </c>
      <c r="H44">
        <v>1.1172695114622002</v>
      </c>
      <c r="I44">
        <v>1.1665847368782496</v>
      </c>
      <c r="J44">
        <v>1.1820364361750044</v>
      </c>
      <c r="K44">
        <v>1.082647360097545</v>
      </c>
      <c r="L44">
        <v>1.0740988928000177</v>
      </c>
      <c r="M44">
        <v>1.090788757523762</v>
      </c>
      <c r="N44">
        <v>1.0864492803421637</v>
      </c>
      <c r="O44">
        <v>1.3105264828157837</v>
      </c>
      <c r="P44">
        <v>1.109448871675657</v>
      </c>
      <c r="Q44">
        <v>1.0663074093156981</v>
      </c>
      <c r="R44">
        <v>1.1549870819445025</v>
      </c>
      <c r="S44">
        <v>1.082690753549989</v>
      </c>
      <c r="T44">
        <v>1.2617940132683125</v>
      </c>
      <c r="U44">
        <v>1.2256191689188956</v>
      </c>
      <c r="V44">
        <v>1.2687444151904899</v>
      </c>
      <c r="W44">
        <v>1.086201301473678</v>
      </c>
      <c r="X44">
        <v>1.2544960912500265</v>
      </c>
      <c r="Y44">
        <v>1.3727824734444023</v>
      </c>
      <c r="Z44">
        <v>1.102970067837892</v>
      </c>
      <c r="AA44">
        <v>1.0884940855121137</v>
      </c>
      <c r="AB44">
        <v>1.0728823869474464</v>
      </c>
      <c r="AC44">
        <v>1.0910807459999032</v>
      </c>
      <c r="AD44">
        <v>1.134729286555584</v>
      </c>
      <c r="AE44">
        <v>1.0854990049473046</v>
      </c>
      <c r="AF44">
        <v>1.1137032415714778</v>
      </c>
      <c r="AG44">
        <v>1.08888277731256</v>
      </c>
      <c r="AH44">
        <v>1.1282535172221673</v>
      </c>
      <c r="AI44">
        <v>1.0573780085216369</v>
      </c>
      <c r="AJ44">
        <v>1.0051805176667568</v>
      </c>
      <c r="AK44">
        <v>1.188942734285771</v>
      </c>
      <c r="AL44">
        <v>1.204933077333102</v>
      </c>
      <c r="AM44">
        <v>1.0122599012307654</v>
      </c>
      <c r="AN44">
        <v>1.2584002067777726</v>
      </c>
      <c r="AO44">
        <v>1.0110583663333952</v>
      </c>
      <c r="AP44">
        <v>1.0515739571112321</v>
      </c>
      <c r="AQ44">
        <v>1.11603154799977</v>
      </c>
    </row>
    <row r="45" spans="1:43" x14ac:dyDescent="0.2">
      <c r="A45">
        <v>219</v>
      </c>
      <c r="B45">
        <v>0.91458698587013454</v>
      </c>
      <c r="C45">
        <v>0.98537163251898763</v>
      </c>
      <c r="D45">
        <v>0.96576763205404637</v>
      </c>
      <c r="E45">
        <v>0.96665807261110159</v>
      </c>
      <c r="F45">
        <v>0.96492405678946835</v>
      </c>
      <c r="G45">
        <v>0.79433884608976135</v>
      </c>
      <c r="H45">
        <v>0.94239161538260552</v>
      </c>
      <c r="I45">
        <v>0.88702205143966562</v>
      </c>
      <c r="J45">
        <v>1.0161546651750031</v>
      </c>
      <c r="K45">
        <v>0.99105158027025375</v>
      </c>
      <c r="L45">
        <v>1.0632127195882155</v>
      </c>
      <c r="M45">
        <v>0.92971461184998605</v>
      </c>
      <c r="N45">
        <v>0.81736686031579264</v>
      </c>
      <c r="O45">
        <v>0.95379929133333086</v>
      </c>
      <c r="P45">
        <v>0.94048368383783953</v>
      </c>
      <c r="Q45">
        <v>0.88026707268420989</v>
      </c>
      <c r="R45">
        <v>1.0040456622777818</v>
      </c>
      <c r="S45">
        <v>0.77246223257503155</v>
      </c>
      <c r="T45">
        <v>0.98648183079998852</v>
      </c>
      <c r="U45">
        <v>0.98448852025000977</v>
      </c>
      <c r="V45">
        <v>1.0080529073809457</v>
      </c>
      <c r="W45">
        <v>1.0251092395789609</v>
      </c>
      <c r="X45">
        <v>0.95412521592855259</v>
      </c>
      <c r="Y45">
        <v>0.9536167735600064</v>
      </c>
      <c r="Z45">
        <v>0.85653827994999965</v>
      </c>
      <c r="AA45">
        <v>1.0942727521764548</v>
      </c>
      <c r="AB45">
        <v>0.99195726699998654</v>
      </c>
      <c r="AC45">
        <v>0.9902817465499808</v>
      </c>
      <c r="AD45">
        <v>0.75644598517392236</v>
      </c>
      <c r="AE45">
        <v>1.2428313316428461</v>
      </c>
      <c r="AF45">
        <v>0.9233095203500149</v>
      </c>
      <c r="AG45">
        <v>0.78976703954998473</v>
      </c>
      <c r="AH45">
        <v>1.0111624306110831</v>
      </c>
      <c r="AI45">
        <v>1.1877718639374977</v>
      </c>
      <c r="AJ45">
        <v>0.89379158200000364</v>
      </c>
      <c r="AK45">
        <v>1.0792156536666377</v>
      </c>
      <c r="AL45">
        <v>0.95366329841664077</v>
      </c>
      <c r="AM45">
        <v>1.0452094187499903</v>
      </c>
      <c r="AN45">
        <v>0.94298814591668867</v>
      </c>
      <c r="AO45">
        <v>0.55294544618181363</v>
      </c>
      <c r="AP45">
        <v>1.1261606949999681</v>
      </c>
      <c r="AQ45">
        <v>1.3303343091250048</v>
      </c>
    </row>
    <row r="46" spans="1:43" x14ac:dyDescent="0.2">
      <c r="A46">
        <v>220</v>
      </c>
      <c r="B46">
        <v>1.3278078616351627</v>
      </c>
      <c r="C46">
        <v>1.4376914134999603</v>
      </c>
      <c r="D46">
        <v>1.2353024995896571</v>
      </c>
      <c r="E46">
        <v>1.1527296520254831</v>
      </c>
      <c r="F46">
        <v>1.317875347153832</v>
      </c>
      <c r="G46">
        <v>1.3102039810389903</v>
      </c>
      <c r="H46">
        <v>1.316919323974175</v>
      </c>
      <c r="I46">
        <v>1.3386033348716946</v>
      </c>
      <c r="J46">
        <v>1.3671643209487103</v>
      </c>
      <c r="K46">
        <v>1.3206667122999047</v>
      </c>
      <c r="L46">
        <v>1.2241088518418846</v>
      </c>
      <c r="M46">
        <v>1.4080285860476365</v>
      </c>
      <c r="N46">
        <v>1.2599071505948192</v>
      </c>
      <c r="O46">
        <v>1.5082185060512097</v>
      </c>
      <c r="P46">
        <v>1.1454454335788711</v>
      </c>
      <c r="Q46">
        <v>1.0849194121999015</v>
      </c>
      <c r="R46">
        <v>1.2126965684443929</v>
      </c>
      <c r="S46">
        <v>1.3567285491998482</v>
      </c>
      <c r="T46">
        <v>1.3650553300238297</v>
      </c>
      <c r="U46">
        <v>1.5224335108887788</v>
      </c>
      <c r="V46">
        <v>1.3125803192000567</v>
      </c>
      <c r="W46">
        <v>1.4646357526427338</v>
      </c>
      <c r="X46">
        <v>1.4422244635882011</v>
      </c>
      <c r="Y46">
        <v>1.5592139024998979</v>
      </c>
      <c r="Z46">
        <v>1.2511981249720798</v>
      </c>
      <c r="AA46">
        <v>1.2216776778332956</v>
      </c>
      <c r="AB46">
        <v>1.5169875723569384</v>
      </c>
      <c r="AC46">
        <v>1.2149554799615014</v>
      </c>
      <c r="AD46">
        <v>1.0820593857271694</v>
      </c>
      <c r="AE46">
        <v>1.2326012493749607</v>
      </c>
      <c r="AF46">
        <v>1.3914314853998773</v>
      </c>
      <c r="AG46">
        <v>1.151031438952224</v>
      </c>
      <c r="AH46">
        <v>1.2719027607500535</v>
      </c>
      <c r="AI46">
        <v>1.1547109006109517</v>
      </c>
      <c r="AJ46">
        <v>1.7543001651996701</v>
      </c>
      <c r="AK46">
        <v>1.3851472429998652</v>
      </c>
      <c r="AL46">
        <v>1.2998187175626259</v>
      </c>
      <c r="AM46">
        <v>1.079174299799702</v>
      </c>
      <c r="AN46">
        <v>1.2099971454999805</v>
      </c>
      <c r="AO46">
        <v>0.97544458591649319</v>
      </c>
      <c r="AP46">
        <v>1.2160708471249078</v>
      </c>
      <c r="AQ46">
        <v>1.2491316516250137</v>
      </c>
    </row>
    <row r="47" spans="1:43" x14ac:dyDescent="0.2">
      <c r="A47">
        <v>221</v>
      </c>
      <c r="B47">
        <v>1.1380094686722695</v>
      </c>
      <c r="C47">
        <v>1.2659408013717954</v>
      </c>
      <c r="D47">
        <v>1.2141453329250003</v>
      </c>
      <c r="E47">
        <v>1.211356638850003</v>
      </c>
      <c r="F47">
        <v>1.2169340269999964</v>
      </c>
      <c r="G47">
        <v>0.9371405550374986</v>
      </c>
      <c r="H47">
        <v>1.1759647468583316</v>
      </c>
      <c r="I47">
        <v>1.0994108806864422</v>
      </c>
      <c r="J47">
        <v>1.242189719589744</v>
      </c>
      <c r="K47">
        <v>1.2761750191463488</v>
      </c>
      <c r="L47">
        <v>1.3491884815000177</v>
      </c>
      <c r="M47">
        <v>1.2066383883333307</v>
      </c>
      <c r="N47">
        <v>1.0086798693499854</v>
      </c>
      <c r="O47">
        <v>1.2896918831538453</v>
      </c>
      <c r="P47">
        <v>1.1489346371538376</v>
      </c>
      <c r="Q47">
        <v>1.0735247961999874</v>
      </c>
      <c r="R47">
        <v>1.2283134171052581</v>
      </c>
      <c r="S47">
        <v>0.86560124072501154</v>
      </c>
      <c r="T47">
        <v>1.290093370631584</v>
      </c>
      <c r="U47">
        <v>1.2429958605749949</v>
      </c>
      <c r="V47">
        <v>1.3294580779411751</v>
      </c>
      <c r="W47">
        <v>1.1747550790454568</v>
      </c>
      <c r="X47">
        <v>1.2582267028095342</v>
      </c>
      <c r="Y47">
        <v>1.3264012602222086</v>
      </c>
      <c r="Z47">
        <v>1.3011475328750084</v>
      </c>
      <c r="AA47">
        <v>1.1271431329749906</v>
      </c>
      <c r="AB47">
        <v>1.3200784011363833</v>
      </c>
      <c r="AC47">
        <v>1.2253395242105194</v>
      </c>
      <c r="AD47">
        <v>1.2780098049999944</v>
      </c>
      <c r="AE47">
        <v>1.0382987789999885</v>
      </c>
      <c r="AF47">
        <v>1.354260145700001</v>
      </c>
      <c r="AG47">
        <v>1.2480349200500158</v>
      </c>
      <c r="AH47">
        <v>1.0796079082999919</v>
      </c>
      <c r="AI47">
        <v>1.1746783576499893</v>
      </c>
      <c r="AJ47">
        <v>1.4024899285555679</v>
      </c>
      <c r="AK47">
        <v>1.2630242667692555</v>
      </c>
      <c r="AL47">
        <v>1.059749733166653</v>
      </c>
      <c r="AM47">
        <v>1.5092077374285757</v>
      </c>
      <c r="AN47">
        <v>1.3147994142727186</v>
      </c>
      <c r="AO47">
        <v>1.2201975618571421</v>
      </c>
      <c r="AP47">
        <v>1.1093951709999998</v>
      </c>
      <c r="AQ47">
        <v>0.99454715315382736</v>
      </c>
    </row>
    <row r="48" spans="1:43" x14ac:dyDescent="0.2">
      <c r="A48">
        <v>222</v>
      </c>
      <c r="B48">
        <v>0.93011291009282693</v>
      </c>
      <c r="C48">
        <v>1.1013041272025206</v>
      </c>
      <c r="D48">
        <v>0.90334399002562549</v>
      </c>
      <c r="E48">
        <v>0.85143652655001389</v>
      </c>
      <c r="F48">
        <v>0.95798342526311175</v>
      </c>
      <c r="G48">
        <v>0.7871612802625233</v>
      </c>
      <c r="H48">
        <v>0.98012925471667323</v>
      </c>
      <c r="I48">
        <v>0.87881409509400898</v>
      </c>
      <c r="J48">
        <v>1.2178404414749684</v>
      </c>
      <c r="K48">
        <v>0.93612120669998711</v>
      </c>
      <c r="L48">
        <v>0.85235809205002977</v>
      </c>
      <c r="M48">
        <v>1.0198843213499438</v>
      </c>
      <c r="N48">
        <v>0.78642611597506362</v>
      </c>
      <c r="O48">
        <v>0.98177970230770306</v>
      </c>
      <c r="P48">
        <v>0.86884165668419244</v>
      </c>
      <c r="Q48">
        <v>0.85051496104999758</v>
      </c>
      <c r="R48">
        <v>0.88920465183329811</v>
      </c>
      <c r="S48">
        <v>0.78789644454998276</v>
      </c>
      <c r="T48">
        <v>1.1619592594146295</v>
      </c>
      <c r="U48">
        <v>1.0358604319210352</v>
      </c>
      <c r="V48">
        <v>1.3681903284761672</v>
      </c>
      <c r="W48">
        <v>1.0516642505789062</v>
      </c>
      <c r="X48">
        <v>0.94541663690001487</v>
      </c>
      <c r="Y48">
        <v>1.0200566132631639</v>
      </c>
      <c r="Z48">
        <v>0.9190253954053641</v>
      </c>
      <c r="AA48">
        <v>0.88919247785366651</v>
      </c>
      <c r="AB48">
        <v>0.93048045726312045</v>
      </c>
      <c r="AC48">
        <v>0.94122474190477101</v>
      </c>
      <c r="AD48">
        <v>0.90693394122217674</v>
      </c>
      <c r="AE48">
        <v>0.83455860060000675</v>
      </c>
      <c r="AF48">
        <v>0.9489878195713557</v>
      </c>
      <c r="AG48">
        <v>0.8796997136875</v>
      </c>
      <c r="AH48">
        <v>0.96909564405881055</v>
      </c>
      <c r="AI48">
        <v>0.83259440179168942</v>
      </c>
      <c r="AJ48">
        <v>1.0556017111249481</v>
      </c>
      <c r="AK48">
        <v>0.83948318172724545</v>
      </c>
      <c r="AL48">
        <v>0.99607272816660775</v>
      </c>
      <c r="AM48">
        <v>0.86809409355565514</v>
      </c>
      <c r="AN48">
        <v>0.88337927092299096</v>
      </c>
      <c r="AO48">
        <v>0.96817608400005961</v>
      </c>
      <c r="AP48">
        <v>0.90435064220009687</v>
      </c>
      <c r="AQ48">
        <v>0.81129458673330979</v>
      </c>
    </row>
    <row r="49" spans="1:43" x14ac:dyDescent="0.2">
      <c r="A49">
        <v>223</v>
      </c>
      <c r="B49">
        <v>1.0659826811045998</v>
      </c>
      <c r="C49">
        <v>1.026830601574984</v>
      </c>
      <c r="D49">
        <v>1.1075383145316493</v>
      </c>
      <c r="E49">
        <v>1.1536091294871782</v>
      </c>
      <c r="F49">
        <v>1.0626192699500083</v>
      </c>
      <c r="G49">
        <v>1.0640985726249994</v>
      </c>
      <c r="H49">
        <v>1.0294649782704772</v>
      </c>
      <c r="I49">
        <v>1.1040609695299213</v>
      </c>
      <c r="J49">
        <v>0.95329097826826237</v>
      </c>
      <c r="K49">
        <v>1.0456807544634104</v>
      </c>
      <c r="L49">
        <v>1.1562174594000185</v>
      </c>
      <c r="M49">
        <v>0.94040770214283109</v>
      </c>
      <c r="N49">
        <v>1.0909221576749901</v>
      </c>
      <c r="O49">
        <v>1.1041414876153832</v>
      </c>
      <c r="P49">
        <v>1.174279366184223</v>
      </c>
      <c r="Q49">
        <v>1.1508635190526095</v>
      </c>
      <c r="R49">
        <v>1.1976952133158363</v>
      </c>
      <c r="S49">
        <v>1.0372749875750087</v>
      </c>
      <c r="T49">
        <v>1.090705204756756</v>
      </c>
      <c r="U49">
        <v>0.97186873372090088</v>
      </c>
      <c r="V49">
        <v>0.96641669863156587</v>
      </c>
      <c r="W49">
        <v>0.94195512886359112</v>
      </c>
      <c r="X49">
        <v>1.2218986278889008</v>
      </c>
      <c r="Y49">
        <v>1.0032067959523683</v>
      </c>
      <c r="Z49">
        <v>1.0277118231666655</v>
      </c>
      <c r="AA49">
        <v>1.1981521695946036</v>
      </c>
      <c r="AB49">
        <v>0.91365514277271276</v>
      </c>
      <c r="AC49">
        <v>1.1985525153684287</v>
      </c>
      <c r="AD49">
        <v>1.1531741716000141</v>
      </c>
      <c r="AE49">
        <v>1.1977295823888991</v>
      </c>
      <c r="AF49">
        <v>1.0495933712800132</v>
      </c>
      <c r="AG49">
        <v>0.99553307594115503</v>
      </c>
      <c r="AH49">
        <v>1.0843291010666674</v>
      </c>
      <c r="AI49">
        <v>1.2757588072272872</v>
      </c>
      <c r="AJ49">
        <v>0.92799178207689004</v>
      </c>
      <c r="AK49">
        <v>0.89294666377779008</v>
      </c>
      <c r="AL49">
        <v>0.96058357224998503</v>
      </c>
      <c r="AM49">
        <v>1.3716208376363872</v>
      </c>
      <c r="AN49">
        <v>1.1813284262500632</v>
      </c>
      <c r="AO49">
        <v>1.1109427896249404</v>
      </c>
      <c r="AP49">
        <v>1.2257525625714469</v>
      </c>
      <c r="AQ49">
        <v>1.1798967768181865</v>
      </c>
    </row>
    <row r="50" spans="1:43" x14ac:dyDescent="0.2">
      <c r="A50">
        <v>224</v>
      </c>
      <c r="B50">
        <v>1.1862956222954448</v>
      </c>
      <c r="C50">
        <v>1.1972678606323734</v>
      </c>
      <c r="D50">
        <v>1.2722938963684018</v>
      </c>
      <c r="E50">
        <v>1.2674868266315926</v>
      </c>
      <c r="F50">
        <v>1.2771009661052106</v>
      </c>
      <c r="G50">
        <v>1.0904800823420746</v>
      </c>
      <c r="H50">
        <v>1.1895028719090839</v>
      </c>
      <c r="I50">
        <v>1.1830883726818036</v>
      </c>
      <c r="J50">
        <v>1.4366554507353246</v>
      </c>
      <c r="K50">
        <v>1.2331218930263064</v>
      </c>
      <c r="L50">
        <v>1.2575858244444513</v>
      </c>
      <c r="M50">
        <v>1.2111043547499754</v>
      </c>
      <c r="N50">
        <v>0.92474733289469813</v>
      </c>
      <c r="O50">
        <v>0.95788027052942182</v>
      </c>
      <c r="P50">
        <v>1.3114658997104969</v>
      </c>
      <c r="Q50">
        <v>1.2763977286000197</v>
      </c>
      <c r="R50">
        <v>1.3504305342776937</v>
      </c>
      <c r="S50">
        <v>1.2562128317894516</v>
      </c>
      <c r="T50">
        <v>1.2421208656764673</v>
      </c>
      <c r="U50">
        <v>1.1524148555882796</v>
      </c>
      <c r="V50">
        <v>1.4247879928000386</v>
      </c>
      <c r="W50">
        <v>1.4536089620714476</v>
      </c>
      <c r="X50">
        <v>0.9811678269285079</v>
      </c>
      <c r="Y50">
        <v>0.9415789810500621</v>
      </c>
      <c r="Z50">
        <v>1.2650821178292773</v>
      </c>
      <c r="AA50">
        <v>1.2807419797999475</v>
      </c>
      <c r="AB50">
        <v>1.1152951931176691</v>
      </c>
      <c r="AC50">
        <v>1.3285054119999644</v>
      </c>
      <c r="AD50">
        <v>1.3711811894999995</v>
      </c>
      <c r="AE50">
        <v>1.2090968314999213</v>
      </c>
      <c r="AF50">
        <v>1.2759203464499909</v>
      </c>
      <c r="AG50">
        <v>1.2547599953333592</v>
      </c>
      <c r="AH50">
        <v>1.2784127657221207</v>
      </c>
      <c r="AI50">
        <v>1.2832082064705868</v>
      </c>
      <c r="AJ50">
        <v>1.1257186202222611</v>
      </c>
      <c r="AK50">
        <v>1.1035688376250032</v>
      </c>
      <c r="AL50">
        <v>1.2809654102726507</v>
      </c>
      <c r="AM50">
        <v>1.3807994139000097</v>
      </c>
      <c r="AN50">
        <v>1.3988126679090427</v>
      </c>
      <c r="AO50">
        <v>1.3478007077692704</v>
      </c>
      <c r="AP50">
        <v>1.2744014671427171</v>
      </c>
      <c r="AQ50">
        <v>1.1437921958571255</v>
      </c>
    </row>
    <row r="51" spans="1:43" x14ac:dyDescent="0.2">
      <c r="A51">
        <v>225</v>
      </c>
      <c r="B51">
        <v>1.1204412993012496</v>
      </c>
      <c r="C51">
        <v>1.1923256052874813</v>
      </c>
      <c r="D51">
        <v>1.164397157354415</v>
      </c>
      <c r="E51">
        <v>1.2319271423845943</v>
      </c>
      <c r="F51">
        <v>1.0985554219499907</v>
      </c>
      <c r="G51">
        <v>1.0051505834875141</v>
      </c>
      <c r="H51">
        <v>1.1877207542704857</v>
      </c>
      <c r="I51">
        <v>1.050286653948711</v>
      </c>
      <c r="J51">
        <v>1.2272984971950949</v>
      </c>
      <c r="K51">
        <v>1.2638477362194926</v>
      </c>
      <c r="L51">
        <v>1.3261257616999811</v>
      </c>
      <c r="M51">
        <v>1.2045353309999789</v>
      </c>
      <c r="N51">
        <v>1.0691234112750281</v>
      </c>
      <c r="O51">
        <v>1.1555592317435786</v>
      </c>
      <c r="P51">
        <v>1.0570952169999892</v>
      </c>
      <c r="Q51">
        <v>1.1327707009999755</v>
      </c>
      <c r="R51">
        <v>0.98141973300000274</v>
      </c>
      <c r="S51">
        <v>0.94117775570000095</v>
      </c>
      <c r="T51">
        <v>1.1075658668420889</v>
      </c>
      <c r="U51">
        <v>1.2690129876904543</v>
      </c>
      <c r="V51">
        <v>1.2028338407058439</v>
      </c>
      <c r="W51">
        <v>1.2446276288749809</v>
      </c>
      <c r="X51">
        <v>1.0304441737142878</v>
      </c>
      <c r="Y51">
        <v>1.3015267994444182</v>
      </c>
      <c r="Z51">
        <v>1.1911058740487586</v>
      </c>
      <c r="AA51">
        <v>1.13557985776315</v>
      </c>
      <c r="AB51">
        <v>1.2890422694999739</v>
      </c>
      <c r="AC51">
        <v>1.22827898335293</v>
      </c>
      <c r="AD51">
        <v>1.0528427275293943</v>
      </c>
      <c r="AE51">
        <v>1.0605377084761849</v>
      </c>
      <c r="AF51">
        <v>1.1348994615789461</v>
      </c>
      <c r="AG51">
        <v>1.2396477757272317</v>
      </c>
      <c r="AH51">
        <v>1.0656727194285542</v>
      </c>
      <c r="AI51">
        <v>1.2219357345294151</v>
      </c>
      <c r="AJ51">
        <v>1.2422706021666614</v>
      </c>
      <c r="AK51">
        <v>1.3358139368332866</v>
      </c>
      <c r="AL51">
        <v>1.1542216361110693</v>
      </c>
      <c r="AM51">
        <v>1.3115934990000229</v>
      </c>
      <c r="AN51">
        <v>0.95083464914286253</v>
      </c>
      <c r="AO51">
        <v>1.1242483823999667</v>
      </c>
      <c r="AP51">
        <v>0.99926103191666771</v>
      </c>
      <c r="AQ51">
        <v>1.1422399438888746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I A A B Q S w M E F A A A C A g A p H C z V r O W W 4 q k A A A A 9 g A A A B I A A A B D b 2 5 m a W c v U G F j a 2 F n Z S 5 4 b W y F j 7 E O g j A Y h F + F d K c t Z V D J T x l c J T E h G t e m V G i E Y m i x v J u D j + Q r i F H U z f H u v k v u 7 t c b Z G P b B B f V W 9 2 Z F E W Y o k A Z 2 Z X a V C k a 3 D F c o o z D V s i T q F Q w w c Y m o 9 U p q p 0 7 J 4 R 4 7 7 G P c d d X h F E a k U O + K W S t W h F q Y 5 0 w U q F P q / z f Q h z 2 r z G c 4 S h a 4 J i t M A U y m 5 B r 8 w X Y t P e Z / p i w H h o 3 9 I o r E + 4 K I L M E 8 v 7 A H 1 B L A w Q U A A A I C A C k c L N W 8 l S q i O k F A A C K J w A A E w A A A E Z v c m 1 1 b G F z L 1 N l Y 3 R p b 2 4 x L m 3 d W V F v 2 z Y Q f g + Q / 0 A o w O A A h j G r 6 4 C 1 c w v H s R N h S d 3 J 7 v o Q B 4 F i X 2 0 h E h V Q d O s g y H 8 f S c k W J Z M U V Q w t v L y 0 I T 9 + 9 9 2 R F O 8 u K c x p m G A 0 y f 7 t v j 0 + O j 5 K V w G B B T p x p h A / R g G F 8 4 A G q P X q 1 E E 9 F A E 9 P k L s Z 5 K s y R z Y y C i J F k A 6 o z C C t O U M 3 s w + p U D S 2 W v 3 9 W t 3 d p Z s Z h M K j 6 s A h 4 B + Q S M g O M C L Y O Z D C g G Z r 2 b X E C c k u A + j k D 7 N r j H 7 D Y d z d B 6 m c x L G I Q 6 E v m m Q P s y E j D 4 O o q c 0 T G f d b l e M z G S V z m k 7 U 3 f i M D 0 U u B + X 4 W I B G A l 9 X e 7 C N L i P o D O B i D n t J 9 / S V u Z K G 0 E w X 6 G b P q U k v F 9 T S G / f 3 2 S L b 9 + j P 9 8 h S t Z Q 8 H v 4 a / I A a L B O a R K j 0 R p n E S w M 9 B e L Q R K t Y 9 z S i m k j Z 0 o C n H 5 J S C z G R J R z I S e q u d b N I M E U M L 0 9 L a T 4 g I O Y k W f m Z C e z m X y 8 p R f d R s / O B 4 b k i r J o d M S v L 7 K R O P n K j I z p C o j C V B b P w t S e K G 5 D 5 l Y 7 L 1 k c b h 7 Z U W E U w k B O J F n M 5 s X / d 4 H W q N Q F O i P K Y F w U F 6 6 K + o k z C d g p g 2 L o V I r / g J 3 u J d f 5 9 A i F v B 1 P R s 8 n O b 3 G q / Z z N T q U L U A U N v S F R 8 4 7 Z 0 M e p r / / 1 u F M Y u z S m 2 5 x e B 3 f A x G j 1 9 5 k o h g e 9 R W D A 1 8 x e P X J H y I l X M y o 1 4 w / o 4 l 3 j Q x r Z Y S S 4 9 K 7 u K w h K U O U L N f D 6 7 H f P 7 s a I k 1 4 d v O a Q B U A p Y R i W u P E F I 3 G / s V w O h U g z Q b J G N V m S Q x K F T J A q W P U R 4 V S H i 3 l 7 t d j G I 9 s S 8 9 k g S p p K m 2 l K p D h c s X e h k t v u Z q E M b p a E 9 B 6 y m x v T d f R Z k p t 0 e U o Z i e 4 N p B a W D W W J j 4 7 I D 9 t 0 z 5 H o p H n T 3 S f g z o M E y Y u 1 G Q 4 G H 8 4 V w s y A y Q h W o y s R A v a S t F J 3 S o x u c L C V e 9 O L Y g x i e N R S 2 W B k l W Z P K v D l D Q Z i O p B f M O K M 2 t z h q z R S m r z q b C H V 7 + v N s o b 4 D X 0 Z v V N F u x 9 l 4 1 H y x a q + E o b e e 3 B 2 x P H P 5 I N h D d e I 9 t p 5 M p 3 r M p v Y 0 O X m i 7 J r T B 4 c a / 9 4 c f h 1 J t 6 4 w 9 m G 4 1 8 q Q g y f B Y s k a r T Z G C 1 x u r f f z v R d k s q 6 q 3 t N F + k y g 7 M K x r C 1 Q l D s w 3 Z v X P 8 W G n W 5 M R 3 r 6 7 q E / g d S J N 9 n 9 c z V U H G a s B M t Y e q T 4 a r S 2 x P n Q G v T k H N B p o t U B 0 1 B r f M R d V I 9 e n S s l p j y 7 z F Z t f T G r G l E N S x W i A V v Y 2 8 X y D 3 T / h E 0 d Q o V f r t 5 0 q v 5 P g o x D p K 0 V m 7 2 b V c / l 4 D e T o L 8 S L E S 2 b N e X Y c 2 I h G F h k l J F 5 H g e B 0 3 j h S P 6 L a g 3 B e H H Q r 9 + v 2 O x f K j l 3 r Y 0 A Y O w X y 6 h T 1 3 h W I E m q 4 m U P U + Z y Q h / s k e Z D W t F k E o 6 h d 6 o f x H x / S d U T T u 6 y x 0 c u Z n m 8 8 C n H P y W e d 9 l / M 6 5 4 j Q M 7 t y w 1 v 2 9 1 m J N v o 7 Z E V g c 0 4 y 2 3 K a l g O q U v 5 c 4 X M 7 h g d B 9 9 t R + 8 8 z L b 4 C x D A c x A z 3 V / / Q J s o 3 T j S j p 4 4 W T j R x 4 C u n N 7 P 9 s J p 8 8 v S c 6 y c 6 Q h n 2 M H b N l L l W 3 t A 2 2 F q 1 b u H d Q k O t F X v G l r 1 7 v + 9 V e / + w F a 9 a 9 u q d / d b 9 e 6 P b 9 X 3 v w I J l o A I V e Q m / r Z P p p 7 T p H 9 8 J k / k 1 b O 7 h o 9 6 e j T 2 V I m S L x o 1 u i X + h X a J 0 Q d R 8 W q l y P W w H l H j D 4 f o f e L S j Q o F w B Q t P m 3 U K C C 1 Q W c Y j c p g d 0 Y Q o g F Z A k U p z B O 8 M G N z 6 J e Q p K r D 1 f / n A m 0 3 q J Z 0 y Q l j i O t I c y S 7 H k s L q X t Y P e 3 O q 4 j 3 9 q 3 8 z 5 A W 7 g u g j f M C a O O 6 F W O B 1 F F u 7 y o v x 8 2 U + Z 2 3 A p Y p D b Z L j D Y a L a I p 0 d q h 5 e a g t W I b b K k X a K / a D q 0 g t 5 B d g y 6 9 o Z Q E c 8 q f G / a S o D O g 3 4 D l H + c Q s e S K p S S p 9 r 3 a r 0 z R 3 h M l 8 h R O 3 M m J C 9 7 W H X t z 6 z N P / j J n y f O p / O K 9 a J M b f W 5 T 7 + r + G 8 v / A i 4 b k x 3 u 1 j 7 l V W m c v / o n 9 X I B X + b / z 8 t 3 t 7 5 8 1 2 X x R S n u f k f 5 7 h r K 9 8 c E p z A N Y 9 D X 8 D t I g 0 K + Q t u g m j + w Q u Y Q y k f 3 / 1 T N u w d f z e f b 8 f Z f U E s D B B Q A A A g I A K R w s 1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p H C z V r O W W 4 q k A A A A 9 g A A A B I A A A A A A A A A A A A A A K Q B A A A A A E N v b m Z p Z y 9 Q Y W N r Y W d l L n h t b F B L A Q I U A x Q A A A g I A K R w s 1 b y V K q I 6 Q U A A I o n A A A T A A A A A A A A A A A A A A C k A d Q A A A B G b 3 J t d W x h c y 9 T Z W N 0 a W 9 u M S 5 t U E s B A h Q D F A A A C A g A p H C z V g / K 6 a u k A A A A 6 Q A A A B M A A A A A A A A A A A A A A K Q B 7 g Y A A F t D b 2 5 0 Z W 5 0 X 1 R 5 c G V z X S 5 4 b W x Q S w U G A A A A A A M A A w D C A A A A w w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J g A A A A A A A A m m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s Y X R l R G F 0 Y S U y M C U y O D M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l b X B s Y X R l R G F 0 Y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E J n F 1 b 3 Q 7 L C Z x d W 9 0 O 0 h J V C Z x d W 9 0 O y w m c X V v d D t N S V N T J n F 1 b 3 Q 7 L C Z x d W 9 0 O 0 Z B J n F 1 b 3 Q 7 L C Z x d W 9 0 O 0 N S J n F 1 b 3 Q 7 L C Z x d W 9 0 O 0 x V U k U g R k E m c X V v d D s s J n F 1 b 3 Q 7 T F V S R S B D U i Z x d W 9 0 O y w m c X V v d D t M T 1 c g U 0 l N I E x V U k U g R k E m c X V v d D s s J n F 1 b 3 Q 7 T E 9 X I F N J T S B M V V J F I E N S J n F 1 b 3 Q 7 L C Z x d W 9 0 O 0 h J R 0 g g U 0 l N I E x V U k U g R k E m c X V v d D s s J n F 1 b 3 Q 7 S E l H S C B T S U 0 g T F V S R S B D U i Z x d W 9 0 O y w m c X V v d D t N R U 1 P U k F C T E U g S E l U J n F 1 b 3 Q 7 L C Z x d W 9 0 O 0 1 F T U 9 S Q U J M R S B N S V N T J n F 1 b 3 Q 7 L C Z x d W 9 0 O 0 1 F T U 9 S Q U J M R S B G Q S Z x d W 9 0 O y w m c X V v d D t N R U 1 P U k F C T E U g Q 1 I m c X V v d D s s J n F 1 b 3 Q 7 S E l U I E Z P U k d F V F R B Q k x F I C Z x d W 9 0 O y w m c X V v d D t N S V N T I E Z P U k d F V F R B Q k x F J n F 1 b 3 Q 7 L C Z x d W 9 0 O 0 Z P U k d F V F R B Q k x F I E Z B J n F 1 b 3 Q 7 L C Z x d W 9 0 O 0 Z P U k d F V F R B Q k x F I E N S J n F 1 b 3 Q 7 L C Z x d W 9 0 O 0 Z B I E 1 F T U 9 S Q U J M R S B M V V J F J n F 1 b 3 Q 7 L C Z x d W 9 0 O 0 N S I E 1 F T U 9 S Q U J M R S B M V V J F J n F 1 b 3 Q 7 L C Z x d W 9 0 O 0 Z B I E Z P U k d F V F R B Q k x F I E x V U k U m c X V v d D s s J n F 1 b 3 Q 7 Q 1 I g R k 9 S R 0 V U V E F C T E U g T F V S R S Z x d W 9 0 O y w m c X V v d D t G Q S B N R U 1 P U k F C T E U g S E l H S C B T S U 0 g T F V S R S Z x d W 9 0 O y w m c X V v d D t I a W d o T W V t S E l n a F N p b S B M d X J l I E N S J n F 1 b 3 Q 7 L C Z x d W 9 0 O 0 Z B I E Z P U k V U V E F C T E U g S E l H S C B T S U 0 g T F V S R S Z x d W 9 0 O y w m c X V v d D t D U i B G T 1 J F V F R B Q k x F I E h J R 0 g g U 0 l N I E x V U k U m c X V v d D s s J n F 1 b 3 Q 7 R k E g T U V N T 1 J B Q k x F I E x P V y B T S U 0 m c X V v d D s s J n F 1 b 3 Q 7 Q 1 I g T U V N T 1 J B Q k x F I E x P V y B T S U 0 m c X V v d D s s J n F 1 b 3 Q 7 R k E g R k 9 S R 0 V U V E F C T E U g T E 9 X I F N J T S Z x d W 9 0 O y w m c X V v d D t D U i B G T 1 J H R V R U Q U J M R S B M T 1 c g U 0 l N J n F 1 b 3 Q 7 L C Z x d W 9 0 O 0 h J V C B U Q V J H R V Q g R k l S U 1 Q m c X V v d D s s J n F 1 b 3 Q 7 T U l T U y B U Q V J H R V Q g R k l S U 1 Q m c X V v d D s s J n F 1 b 3 Q 7 R k E g T F V S R S B T R U N P T k Q m c X V v d D s s J n F 1 b 3 Q 7 Q 1 I g T F V S R S B T R U N P T k Q m c X V v d D s s J n F 1 b 3 Q 7 S E l U I F R B U k d F V C B T R U N P T k Q m c X V v d D s s J n F 1 b 3 Q 7 T U l T U y B U Q V J H R V Q g U 0 V D T 0 5 E J n F 1 b 3 Q 7 L C Z x d W 9 0 O 0 Z B I E x V U k U g R k l S U 1 Q m c X V v d D s s J n F 1 b 3 Q 7 Q 1 I g T F V S R S B G S V J T V C Z x d W 9 0 O y w m c X V v d D t G Q S B M T 1 c g T F V S R S B T R U N P T k Q m c X V v d D s s J n F 1 b 3 Q 7 Q 1 I g T E 9 X I E x V U k U g U 0 V D T 0 5 E J n F 1 b 3 Q 7 L C Z x d W 9 0 O 0 Z B I E h J R 0 g g T F V S R S B T R U N P T k Q m c X V v d D s s J n F 1 b 3 Q 7 Q 1 I g S E l H S C B M V V J F I F N F Q 0 9 O R C Z x d W 9 0 O y w m c X V v d D t G Q S B M T 1 c g T F V S R S B G S V J T V C Z x d W 9 0 O y w m c X V v d D t D U i B M T 1 c g T F V S R S B G S V J T V C Z x d W 9 0 O y w m c X V v d D t G Q S B I S U d I I E x V U k U g R k l S U 1 Q m c X V v d D s s J n F 1 b 3 Q 7 Q 1 I g S E l H S C B M V V J F I E Z J U l N U J n F 1 b 3 Q 7 L C Z x d W 9 0 O 0 h J V C B N R U 1 P U k F C T E U g V E F S R 0 V U I E Z J U l N U J n F 1 b 3 Q 7 L C Z x d W 9 0 O 0 1 J U 1 M g T U V N T 1 J B Q k x F I F R B U k d F V C B G S V J T V C Z x d W 9 0 O y w m c X V v d D t I S V Q g T U V N T 1 J B Q k x F I F R B U k d F V C B T R U N P T k Q m c X V v d D s s J n F 1 b 3 Q 7 T U l T U y B N R U 1 P U k F C T E U g V E F S R 0 V U I F N F Q 0 9 O R C Z x d W 9 0 O y w m c X V v d D t I S V Q g R k 9 S R 0 V U V E F C T E U g V E F S R 0 V U I E Z J U l N U J n F 1 b 3 Q 7 L C Z x d W 9 0 O 0 1 J U 1 M g R k 9 S R 0 V U V E F C T E U g V E F S R 0 V U I E Z J U l N U J n F 1 b 3 Q 7 L C Z x d W 9 0 O 0 h J V C B G T 1 J H R V R U Q U J M R S B U Q V J H R V Q g U 0 V D T 0 5 E J n F 1 b 3 Q 7 L C Z x d W 9 0 O 0 1 J U 1 M g R k 9 S R 0 V U V E F C T E U g V E F S R 0 V U I F N F Q 0 9 O R C Z x d W 9 0 O y w m c X V v d D t G Q S B N R U 1 P U k F C T E U g T F V S R S B T R U N P T k Q m c X V v d D s s J n F 1 b 3 Q 7 Q 1 I g T U V N T 1 J B Q k x F I E x V U k U g U 0 V D T 0 5 E J n F 1 b 3 Q 7 L C Z x d W 9 0 O 0 Z B I E Z P U k d F V F R B Q k x F I E x V U k U g U 0 V D T 0 5 E J n F 1 b 3 Q 7 L C Z x d W 9 0 O 0 N S I E Z P U k d F V F R B Q k x F I E x V U k U g U 0 V D T 0 5 E J n F 1 b 3 Q 7 L C Z x d W 9 0 O 0 Z B I E h J R 0 g g U 0 l N I E 1 F T U 9 S Q U J M R S B M V V J F I F N F Q 0 9 O R C Z x d W 9 0 O y w m c X V v d D t D U i B I S U d I I F N J T S B N R U 1 P U k F C T E U g T F V S R S B T R U N P T k Q m c X V v d D s s J n F 1 b 3 Q 7 R k E g S E l H S C B T S U 0 g R k 9 S R 0 V U V E F C T E U g T F V S R S B T R U N P T k Q m c X V v d D s s J n F 1 b 3 Q 7 Q 1 I g S E l H S C B T S U 0 g R k 9 S R 0 V U V E F C T E U g T F V S R S B T R U N P T k Q m c X V v d D s s J n F 1 b 3 Q 7 R k E g T E 9 X I F N J T S B N R U 1 P U k F C T E U g T F V S R S B T R U N P T k Q m c X V v d D s s J n F 1 b 3 Q 7 Q 1 I g T E 9 X I F N J T S B N R U 1 P U k F C T E U g T F V S R S B T R U N P T k Q m c X V v d D s s J n F 1 b 3 Q 7 R k E g T E 9 X I E 1 F T S B M T 1 c g T F V S R S B S R V B F V E l U S U 9 O J n F 1 b 3 Q 7 L C Z x d W 9 0 O 0 N S I E x P V y B T S U 0 g R k 9 S R 0 V U V E F C T E U g T F V S R S B T R U N P T k Q m c X V v d D s s J n F 1 b 3 Q 7 R k E g T U V N T 1 J B Q k x F I E x V U k U g R k l S U 1 Q m c X V v d D s s J n F 1 b 3 Q 7 Q 1 I g T U V N T 1 J B Q k x F I E x V U k U g R k l S U 1 Q m c X V v d D s s J n F 1 b 3 Q 7 R k E g R k 9 S R 0 V U V E F C T E U g T F V S R S B G S V J T V C Z x d W 9 0 O y w m c X V v d D t D U i B G T 1 J H R V R U Q U J M R S B M V V J F I E Z J U l N U J n F 1 b 3 Q 7 L C Z x d W 9 0 O 0 Z B I E 1 F T U 9 S Q U J M R S B I S U d I I F N J T S B M V V J F I E Z J U l N U J n F 1 b 3 Q 7 L C Z x d W 9 0 O 0 N S I E 1 F T U 9 S Q U J M R S B I S U d I I F N J T S B M V V J F I E Z J U l N U J n F 1 b 3 Q 7 L C Z x d W 9 0 O 0 Z B I E Z P U k d F V F R B Q k x F I E h J R 0 g g U 0 l N I E x V U k U g R k l S U 1 Q m c X V v d D s s J n F 1 b 3 Q 7 Q 1 I g R k 9 S R 0 V U V E F C T E U g S E l H S C B T S U 0 g T F V S R S B G S V J T V C Z x d W 9 0 O y w m c X V v d D t G Q S B N R U 1 P U k F C T E U g T E 9 X I F N J T S B M V V J F I E Z J U l N U J n F 1 b 3 Q 7 L C Z x d W 9 0 O 0 1 F T U 9 S Q U J M R S B M T 1 c g U 0 l N I E x V U k U g R k l S U 1 Q m c X V v d D s s J n F 1 b 3 Q 7 R k E g R k 9 S R 0 V U V E F C T E U g T E 9 X I F N J T S B M V V J F I E Z J U l N U J n F 1 b 3 Q 7 L C Z x d W 9 0 O 0 N S I E Z P U k d F V F R B Q k x F I E x P V y B M V V J F I F N J T S B G S V J T V C Z x d W 9 0 O y w m c X V v d D t M T 1 c g U 0 l N X z N M I E x V U k U g R k E m c X V v d D s s J n F 1 b 3 Q 7 T E 9 X I F N J T V 8 z T C B M V V J F I E N S J n F 1 b 3 Q 7 L C Z x d W 9 0 O 0 1 F R C B T S U 1 f M 0 w g T F V S R S B G Q S Z x d W 9 0 O y w m c X V v d D t N R U Q g U 0 l N X z N M I E x V U k U g Q 1 I m c X V v d D s s J n F 1 b 3 Q 7 S E l H S C B T S U 1 f M 0 w g T F V S R S B G Q S Z x d W 9 0 O y w m c X V v d D t I S U d I I F N J T V 8 z T C B M V V J F I E N S J n F 1 b 3 Q 7 L C Z x d W 9 0 O 0 Z B I E 1 F T U 9 S Q U J M R S B I S U d I I F N J T V 8 z T C B M V V J F J n F 1 b 3 Q 7 L C Z x d W 9 0 O 0 N S I E 1 F T U 9 S Q U J M R S B I S U d I I F N J T V 8 z T C B M V V J F J n F 1 b 3 Q 7 L C Z x d W 9 0 O 0 Z B I E Z P U k V U V E F C T E U g S E l H S C B T S U 1 f M 0 w g T F V S R S Z x d W 9 0 O y w m c X V v d D t D U i B G T 1 J F V F R B Q k x F I E h J R 0 g g U 0 l N X z N M I E x V U k U m c X V v d D s s J n F 1 b 3 Q 7 R k E g T U V N T 1 J B Q k x F I E x P V y B T S U 1 f M 0 w m c X V v d D s s J n F 1 b 3 Q 7 Q 1 I g T U V N T 1 J B Q k x F I E x P V y B T S U 1 f M 0 w m c X V v d D s s J n F 1 b 3 Q 7 R k E g R k 9 S R 0 V U V E F C T E U g T E 9 X I F N J T V 8 z T C Z x d W 9 0 O y w m c X V v d D t D U i B G T 1 J H R V R U Q U J M R S B M T 1 c g U 0 l N X z N M J n F 1 b 3 Q 7 L C Z x d W 9 0 O 0 Z B I E Z P U k d F V F R B Q k x F T U V E I F N J T V 8 z T C Z x d W 9 0 O y w m c X V v d D t D U i B G T 1 J H R V R U Q U J M R S B N R U Q g U 0 l N X z N M J n F 1 b 3 Q 7 L C Z x d W 9 0 O 0 Z B I E 1 F T U 9 S Q U J M R S B N R U Q g U 0 l N X z N M J n F 1 b 3 Q 7 L C Z x d W 9 0 O 0 N S I E 1 F T U 9 S Q U J M R S B N R U Q g U 0 l N X z N M J n F 1 b 3 Q 7 X S I g L z 4 8 R W 5 0 c n k g V H l w Z T 0 i R m l s b E N v b H V t b l R 5 c G V z I i B W Y W x 1 Z T 0 i c 0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E 9 P S I g L z 4 8 R W 5 0 c n k g V H l w Z T 0 i R m l s b E x h c 3 R V c G R h d G V k I i B W Y W x 1 Z T 0 i Z D I w M j M t M D I t M j R U M T c 6 N T M 6 M j Y u N z M 1 M j Y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1 w b G F 0 Z U R h d G E g K D M p L 0 F 1 d G 9 S Z W 1 v d m V k Q 2 9 s d W 1 u c z E u e 0 l E L D B 9 J n F 1 b 3 Q 7 L C Z x d W 9 0 O 1 N l Y 3 R p b 2 4 x L 1 R l b X B s Y X R l R G F 0 Y S A o M y k v Q X V 0 b 1 J l b W 9 2 Z W R D b 2 x 1 b W 5 z M S 5 7 S E l U L D F 9 J n F 1 b 3 Q 7 L C Z x d W 9 0 O 1 N l Y 3 R p b 2 4 x L 1 R l b X B s Y X R l R G F 0 Y S A o M y k v Q X V 0 b 1 J l b W 9 2 Z W R D b 2 x 1 b W 5 z M S 5 7 T U l T U y w y f S Z x d W 9 0 O y w m c X V v d D t T Z W N 0 a W 9 u M S 9 U Z W 1 w b G F 0 Z U R h d G E g K D M p L 0 F 1 d G 9 S Z W 1 v d m V k Q 2 9 s d W 1 u c z E u e 0 Z B L D N 9 J n F 1 b 3 Q 7 L C Z x d W 9 0 O 1 N l Y 3 R p b 2 4 x L 1 R l b X B s Y X R l R G F 0 Y S A o M y k v Q X V 0 b 1 J l b W 9 2 Z W R D b 2 x 1 b W 5 z M S 5 7 Q 1 I s N H 0 m c X V v d D s s J n F 1 b 3 Q 7 U 2 V j d G l v b j E v V G V t c G x h d G V E Y X R h I C g z K S 9 B d X R v U m V t b 3 Z l Z E N v b H V t b n M x L n t M V V J F I E Z B L D V 9 J n F 1 b 3 Q 7 L C Z x d W 9 0 O 1 N l Y 3 R p b 2 4 x L 1 R l b X B s Y X R l R G F 0 Y S A o M y k v Q X V 0 b 1 J l b W 9 2 Z W R D b 2 x 1 b W 5 z M S 5 7 T F V S R S B D U i w 2 f S Z x d W 9 0 O y w m c X V v d D t T Z W N 0 a W 9 u M S 9 U Z W 1 w b G F 0 Z U R h d G E g K D M p L 0 F 1 d G 9 S Z W 1 v d m V k Q 2 9 s d W 1 u c z E u e 0 x P V y B T S U 0 g T F V S R S B G Q S w 3 f S Z x d W 9 0 O y w m c X V v d D t T Z W N 0 a W 9 u M S 9 U Z W 1 w b G F 0 Z U R h d G E g K D M p L 0 F 1 d G 9 S Z W 1 v d m V k Q 2 9 s d W 1 u c z E u e 0 x P V y B T S U 0 g T F V S R S B D U i w 4 f S Z x d W 9 0 O y w m c X V v d D t T Z W N 0 a W 9 u M S 9 U Z W 1 w b G F 0 Z U R h d G E g K D M p L 0 F 1 d G 9 S Z W 1 v d m V k Q 2 9 s d W 1 u c z E u e 0 h J R 0 g g U 0 l N I E x V U k U g R k E s O X 0 m c X V v d D s s J n F 1 b 3 Q 7 U 2 V j d G l v b j E v V G V t c G x h d G V E Y X R h I C g z K S 9 B d X R v U m V t b 3 Z l Z E N v b H V t b n M x L n t I S U d I I F N J T S B M V V J F I E N S L D E w f S Z x d W 9 0 O y w m c X V v d D t T Z W N 0 a W 9 u M S 9 U Z W 1 w b G F 0 Z U R h d G E g K D M p L 0 F 1 d G 9 S Z W 1 v d m V k Q 2 9 s d W 1 u c z E u e 0 1 F T U 9 S Q U J M R S B I S V Q s M T F 9 J n F 1 b 3 Q 7 L C Z x d W 9 0 O 1 N l Y 3 R p b 2 4 x L 1 R l b X B s Y X R l R G F 0 Y S A o M y k v Q X V 0 b 1 J l b W 9 2 Z W R D b 2 x 1 b W 5 z M S 5 7 T U V N T 1 J B Q k x F I E 1 J U 1 M s M T J 9 J n F 1 b 3 Q 7 L C Z x d W 9 0 O 1 N l Y 3 R p b 2 4 x L 1 R l b X B s Y X R l R G F 0 Y S A o M y k v Q X V 0 b 1 J l b W 9 2 Z W R D b 2 x 1 b W 5 z M S 5 7 T U V N T 1 J B Q k x F I E Z B L D E z f S Z x d W 9 0 O y w m c X V v d D t T Z W N 0 a W 9 u M S 9 U Z W 1 w b G F 0 Z U R h d G E g K D M p L 0 F 1 d G 9 S Z W 1 v d m V k Q 2 9 s d W 1 u c z E u e 0 1 F T U 9 S Q U J M R S B D U i w x N H 0 m c X V v d D s s J n F 1 b 3 Q 7 U 2 V j d G l v b j E v V G V t c G x h d G V E Y X R h I C g z K S 9 B d X R v U m V t b 3 Z l Z E N v b H V t b n M x L n t I S V Q g R k 9 S R 0 V U V E F C T E U g L D E 1 f S Z x d W 9 0 O y w m c X V v d D t T Z W N 0 a W 9 u M S 9 U Z W 1 w b G F 0 Z U R h d G E g K D M p L 0 F 1 d G 9 S Z W 1 v d m V k Q 2 9 s d W 1 u c z E u e 0 1 J U 1 M g R k 9 S R 0 V U V E F C T E U s M T Z 9 J n F 1 b 3 Q 7 L C Z x d W 9 0 O 1 N l Y 3 R p b 2 4 x L 1 R l b X B s Y X R l R G F 0 Y S A o M y k v Q X V 0 b 1 J l b W 9 2 Z W R D b 2 x 1 b W 5 z M S 5 7 R k 9 S R 0 V U V E F C T E U g R k E s M T d 9 J n F 1 b 3 Q 7 L C Z x d W 9 0 O 1 N l Y 3 R p b 2 4 x L 1 R l b X B s Y X R l R G F 0 Y S A o M y k v Q X V 0 b 1 J l b W 9 2 Z W R D b 2 x 1 b W 5 z M S 5 7 R k 9 S R 0 V U V E F C T E U g Q 1 I s M T h 9 J n F 1 b 3 Q 7 L C Z x d W 9 0 O 1 N l Y 3 R p b 2 4 x L 1 R l b X B s Y X R l R G F 0 Y S A o M y k v Q X V 0 b 1 J l b W 9 2 Z W R D b 2 x 1 b W 5 z M S 5 7 R k E g T U V N T 1 J B Q k x F I E x V U k U s M T l 9 J n F 1 b 3 Q 7 L C Z x d W 9 0 O 1 N l Y 3 R p b 2 4 x L 1 R l b X B s Y X R l R G F 0 Y S A o M y k v Q X V 0 b 1 J l b W 9 2 Z W R D b 2 x 1 b W 5 z M S 5 7 Q 1 I g T U V N T 1 J B Q k x F I E x V U k U s M j B 9 J n F 1 b 3 Q 7 L C Z x d W 9 0 O 1 N l Y 3 R p b 2 4 x L 1 R l b X B s Y X R l R G F 0 Y S A o M y k v Q X V 0 b 1 J l b W 9 2 Z W R D b 2 x 1 b W 5 z M S 5 7 R k E g R k 9 S R 0 V U V E F C T E U g T F V S R S w y M X 0 m c X V v d D s s J n F 1 b 3 Q 7 U 2 V j d G l v b j E v V G V t c G x h d G V E Y X R h I C g z K S 9 B d X R v U m V t b 3 Z l Z E N v b H V t b n M x L n t D U i B G T 1 J H R V R U Q U J M R S B M V V J F L D I y f S Z x d W 9 0 O y w m c X V v d D t T Z W N 0 a W 9 u M S 9 U Z W 1 w b G F 0 Z U R h d G E g K D M p L 0 F 1 d G 9 S Z W 1 v d m V k Q 2 9 s d W 1 u c z E u e 0 Z B I E 1 F T U 9 S Q U J M R S B I S U d I I F N J T S B M V V J F L D I z f S Z x d W 9 0 O y w m c X V v d D t T Z W N 0 a W 9 u M S 9 U Z W 1 w b G F 0 Z U R h d G E g K D M p L 0 F 1 d G 9 S Z W 1 v d m V k Q 2 9 s d W 1 u c z E u e 0 h p Z 2 h N Z W 1 I S W d o U 2 l t I E x 1 c m U g Q 1 I s M j R 9 J n F 1 b 3 Q 7 L C Z x d W 9 0 O 1 N l Y 3 R p b 2 4 x L 1 R l b X B s Y X R l R G F 0 Y S A o M y k v Q X V 0 b 1 J l b W 9 2 Z W R D b 2 x 1 b W 5 z M S 5 7 R k E g R k 9 S R V R U Q U J M R S B I S U d I I F N J T S B M V V J F L D I 1 f S Z x d W 9 0 O y w m c X V v d D t T Z W N 0 a W 9 u M S 9 U Z W 1 w b G F 0 Z U R h d G E g K D M p L 0 F 1 d G 9 S Z W 1 v d m V k Q 2 9 s d W 1 u c z E u e 0 N S I E Z P U k V U V E F C T E U g S E l H S C B T S U 0 g T F V S R S w y N n 0 m c X V v d D s s J n F 1 b 3 Q 7 U 2 V j d G l v b j E v V G V t c G x h d G V E Y X R h I C g z K S 9 B d X R v U m V t b 3 Z l Z E N v b H V t b n M x L n t G Q S B N R U 1 P U k F C T E U g T E 9 X I F N J T S w y N 3 0 m c X V v d D s s J n F 1 b 3 Q 7 U 2 V j d G l v b j E v V G V t c G x h d G V E Y X R h I C g z K S 9 B d X R v U m V t b 3 Z l Z E N v b H V t b n M x L n t D U i B N R U 1 P U k F C T E U g T E 9 X I F N J T S w y O H 0 m c X V v d D s s J n F 1 b 3 Q 7 U 2 V j d G l v b j E v V G V t c G x h d G V E Y X R h I C g z K S 9 B d X R v U m V t b 3 Z l Z E N v b H V t b n M x L n t G Q S B G T 1 J H R V R U Q U J M R S B M T 1 c g U 0 l N L D I 5 f S Z x d W 9 0 O y w m c X V v d D t T Z W N 0 a W 9 u M S 9 U Z W 1 w b G F 0 Z U R h d G E g K D M p L 0 F 1 d G 9 S Z W 1 v d m V k Q 2 9 s d W 1 u c z E u e 0 N S I E Z P U k d F V F R B Q k x F I E x P V y B T S U 0 s M z B 9 J n F 1 b 3 Q 7 L C Z x d W 9 0 O 1 N l Y 3 R p b 2 4 x L 1 R l b X B s Y X R l R G F 0 Y S A o M y k v Q X V 0 b 1 J l b W 9 2 Z W R D b 2 x 1 b W 5 z M S 5 7 S E l U I F R B U k d F V C B G S V J T V C w z M X 0 m c X V v d D s s J n F 1 b 3 Q 7 U 2 V j d G l v b j E v V G V t c G x h d G V E Y X R h I C g z K S 9 B d X R v U m V t b 3 Z l Z E N v b H V t b n M x L n t N S V N T I F R B U k d F V C B G S V J T V C w z M n 0 m c X V v d D s s J n F 1 b 3 Q 7 U 2 V j d G l v b j E v V G V t c G x h d G V E Y X R h I C g z K S 9 B d X R v U m V t b 3 Z l Z E N v b H V t b n M x L n t G Q S B M V V J F I F N F Q 0 9 O R C w z M 3 0 m c X V v d D s s J n F 1 b 3 Q 7 U 2 V j d G l v b j E v V G V t c G x h d G V E Y X R h I C g z K S 9 B d X R v U m V t b 3 Z l Z E N v b H V t b n M x L n t D U i B M V V J F I F N F Q 0 9 O R C w z N H 0 m c X V v d D s s J n F 1 b 3 Q 7 U 2 V j d G l v b j E v V G V t c G x h d G V E Y X R h I C g z K S 9 B d X R v U m V t b 3 Z l Z E N v b H V t b n M x L n t I S V Q g V E F S R 0 V U I F N F Q 0 9 O R C w z N X 0 m c X V v d D s s J n F 1 b 3 Q 7 U 2 V j d G l v b j E v V G V t c G x h d G V E Y X R h I C g z K S 9 B d X R v U m V t b 3 Z l Z E N v b H V t b n M x L n t N S V N T I F R B U k d F V C B T R U N P T k Q s M z Z 9 J n F 1 b 3 Q 7 L C Z x d W 9 0 O 1 N l Y 3 R p b 2 4 x L 1 R l b X B s Y X R l R G F 0 Y S A o M y k v Q X V 0 b 1 J l b W 9 2 Z W R D b 2 x 1 b W 5 z M S 5 7 R k E g T F V S R S B G S V J T V C w z N 3 0 m c X V v d D s s J n F 1 b 3 Q 7 U 2 V j d G l v b j E v V G V t c G x h d G V E Y X R h I C g z K S 9 B d X R v U m V t b 3 Z l Z E N v b H V t b n M x L n t D U i B M V V J F I E Z J U l N U L D M 4 f S Z x d W 9 0 O y w m c X V v d D t T Z W N 0 a W 9 u M S 9 U Z W 1 w b G F 0 Z U R h d G E g K D M p L 0 F 1 d G 9 S Z W 1 v d m V k Q 2 9 s d W 1 u c z E u e 0 Z B I E x P V y B M V V J F I F N F Q 0 9 O R C w z O X 0 m c X V v d D s s J n F 1 b 3 Q 7 U 2 V j d G l v b j E v V G V t c G x h d G V E Y X R h I C g z K S 9 B d X R v U m V t b 3 Z l Z E N v b H V t b n M x L n t D U i B M T 1 c g T F V S R S B T R U N P T k Q s N D B 9 J n F 1 b 3 Q 7 L C Z x d W 9 0 O 1 N l Y 3 R p b 2 4 x L 1 R l b X B s Y X R l R G F 0 Y S A o M y k v Q X V 0 b 1 J l b W 9 2 Z W R D b 2 x 1 b W 5 z M S 5 7 R k E g S E l H S C B M V V J F I F N F Q 0 9 O R C w 0 M X 0 m c X V v d D s s J n F 1 b 3 Q 7 U 2 V j d G l v b j E v V G V t c G x h d G V E Y X R h I C g z K S 9 B d X R v U m V t b 3 Z l Z E N v b H V t b n M x L n t D U i B I S U d I I E x V U k U g U 0 V D T 0 5 E L D Q y f S Z x d W 9 0 O y w m c X V v d D t T Z W N 0 a W 9 u M S 9 U Z W 1 w b G F 0 Z U R h d G E g K D M p L 0 F 1 d G 9 S Z W 1 v d m V k Q 2 9 s d W 1 u c z E u e 0 Z B I E x P V y B M V V J F I E Z J U l N U L D Q z f S Z x d W 9 0 O y w m c X V v d D t T Z W N 0 a W 9 u M S 9 U Z W 1 w b G F 0 Z U R h d G E g K D M p L 0 F 1 d G 9 S Z W 1 v d m V k Q 2 9 s d W 1 u c z E u e 0 N S I E x P V y B M V V J F I E Z J U l N U L D Q 0 f S Z x d W 9 0 O y w m c X V v d D t T Z W N 0 a W 9 u M S 9 U Z W 1 w b G F 0 Z U R h d G E g K D M p L 0 F 1 d G 9 S Z W 1 v d m V k Q 2 9 s d W 1 u c z E u e 0 Z B I E h J R 0 g g T F V S R S B G S V J T V C w 0 N X 0 m c X V v d D s s J n F 1 b 3 Q 7 U 2 V j d G l v b j E v V G V t c G x h d G V E Y X R h I C g z K S 9 B d X R v U m V t b 3 Z l Z E N v b H V t b n M x L n t D U i B I S U d I I E x V U k U g R k l S U 1 Q s N D Z 9 J n F 1 b 3 Q 7 L C Z x d W 9 0 O 1 N l Y 3 R p b 2 4 x L 1 R l b X B s Y X R l R G F 0 Y S A o M y k v Q X V 0 b 1 J l b W 9 2 Z W R D b 2 x 1 b W 5 z M S 5 7 S E l U I E 1 F T U 9 S Q U J M R S B U Q V J H R V Q g R k l S U 1 Q s N D d 9 J n F 1 b 3 Q 7 L C Z x d W 9 0 O 1 N l Y 3 R p b 2 4 x L 1 R l b X B s Y X R l R G F 0 Y S A o M y k v Q X V 0 b 1 J l b W 9 2 Z W R D b 2 x 1 b W 5 z M S 5 7 T U l T U y B N R U 1 P U k F C T E U g V E F S R 0 V U I E Z J U l N U L D Q 4 f S Z x d W 9 0 O y w m c X V v d D t T Z W N 0 a W 9 u M S 9 U Z W 1 w b G F 0 Z U R h d G E g K D M p L 0 F 1 d G 9 S Z W 1 v d m V k Q 2 9 s d W 1 u c z E u e 0 h J V C B N R U 1 P U k F C T E U g V E F S R 0 V U I F N F Q 0 9 O R C w 0 O X 0 m c X V v d D s s J n F 1 b 3 Q 7 U 2 V j d G l v b j E v V G V t c G x h d G V E Y X R h I C g z K S 9 B d X R v U m V t b 3 Z l Z E N v b H V t b n M x L n t N S V N T I E 1 F T U 9 S Q U J M R S B U Q V J H R V Q g U 0 V D T 0 5 E L D U w f S Z x d W 9 0 O y w m c X V v d D t T Z W N 0 a W 9 u M S 9 U Z W 1 w b G F 0 Z U R h d G E g K D M p L 0 F 1 d G 9 S Z W 1 v d m V k Q 2 9 s d W 1 u c z E u e 0 h J V C B G T 1 J H R V R U Q U J M R S B U Q V J H R V Q g R k l S U 1 Q s N T F 9 J n F 1 b 3 Q 7 L C Z x d W 9 0 O 1 N l Y 3 R p b 2 4 x L 1 R l b X B s Y X R l R G F 0 Y S A o M y k v Q X V 0 b 1 J l b W 9 2 Z W R D b 2 x 1 b W 5 z M S 5 7 T U l T U y B G T 1 J H R V R U Q U J M R S B U Q V J H R V Q g R k l S U 1 Q s N T J 9 J n F 1 b 3 Q 7 L C Z x d W 9 0 O 1 N l Y 3 R p b 2 4 x L 1 R l b X B s Y X R l R G F 0 Y S A o M y k v Q X V 0 b 1 J l b W 9 2 Z W R D b 2 x 1 b W 5 z M S 5 7 S E l U I E Z P U k d F V F R B Q k x F I F R B U k d F V C B T R U N P T k Q s N T N 9 J n F 1 b 3 Q 7 L C Z x d W 9 0 O 1 N l Y 3 R p b 2 4 x L 1 R l b X B s Y X R l R G F 0 Y S A o M y k v Q X V 0 b 1 J l b W 9 2 Z W R D b 2 x 1 b W 5 z M S 5 7 T U l T U y B G T 1 J H R V R U Q U J M R S B U Q V J H R V Q g U 0 V D T 0 5 E L D U 0 f S Z x d W 9 0 O y w m c X V v d D t T Z W N 0 a W 9 u M S 9 U Z W 1 w b G F 0 Z U R h d G E g K D M p L 0 F 1 d G 9 S Z W 1 v d m V k Q 2 9 s d W 1 u c z E u e 0 Z B I E 1 F T U 9 S Q U J M R S B M V V J F I F N F Q 0 9 O R C w 1 N X 0 m c X V v d D s s J n F 1 b 3 Q 7 U 2 V j d G l v b j E v V G V t c G x h d G V E Y X R h I C g z K S 9 B d X R v U m V t b 3 Z l Z E N v b H V t b n M x L n t D U i B N R U 1 P U k F C T E U g T F V S R S B T R U N P T k Q s N T Z 9 J n F 1 b 3 Q 7 L C Z x d W 9 0 O 1 N l Y 3 R p b 2 4 x L 1 R l b X B s Y X R l R G F 0 Y S A o M y k v Q X V 0 b 1 J l b W 9 2 Z W R D b 2 x 1 b W 5 z M S 5 7 R k E g R k 9 S R 0 V U V E F C T E U g T F V S R S B T R U N P T k Q s N T d 9 J n F 1 b 3 Q 7 L C Z x d W 9 0 O 1 N l Y 3 R p b 2 4 x L 1 R l b X B s Y X R l R G F 0 Y S A o M y k v Q X V 0 b 1 J l b W 9 2 Z W R D b 2 x 1 b W 5 z M S 5 7 Q 1 I g R k 9 S R 0 V U V E F C T E U g T F V S R S B T R U N P T k Q s N T h 9 J n F 1 b 3 Q 7 L C Z x d W 9 0 O 1 N l Y 3 R p b 2 4 x L 1 R l b X B s Y X R l R G F 0 Y S A o M y k v Q X V 0 b 1 J l b W 9 2 Z W R D b 2 x 1 b W 5 z M S 5 7 R k E g S E l H S C B T S U 0 g T U V N T 1 J B Q k x F I E x V U k U g U 0 V D T 0 5 E L D U 5 f S Z x d W 9 0 O y w m c X V v d D t T Z W N 0 a W 9 u M S 9 U Z W 1 w b G F 0 Z U R h d G E g K D M p L 0 F 1 d G 9 S Z W 1 v d m V k Q 2 9 s d W 1 u c z E u e 0 N S I E h J R 0 g g U 0 l N I E 1 F T U 9 S Q U J M R S B M V V J F I F N F Q 0 9 O R C w 2 M H 0 m c X V v d D s s J n F 1 b 3 Q 7 U 2 V j d G l v b j E v V G V t c G x h d G V E Y X R h I C g z K S 9 B d X R v U m V t b 3 Z l Z E N v b H V t b n M x L n t G Q S B I S U d I I F N J T S B G T 1 J H R V R U Q U J M R S B M V V J F I F N F Q 0 9 O R C w 2 M X 0 m c X V v d D s s J n F 1 b 3 Q 7 U 2 V j d G l v b j E v V G V t c G x h d G V E Y X R h I C g z K S 9 B d X R v U m V t b 3 Z l Z E N v b H V t b n M x L n t D U i B I S U d I I F N J T S B G T 1 J H R V R U Q U J M R S B M V V J F I F N F Q 0 9 O R C w 2 M n 0 m c X V v d D s s J n F 1 b 3 Q 7 U 2 V j d G l v b j E v V G V t c G x h d G V E Y X R h I C g z K S 9 B d X R v U m V t b 3 Z l Z E N v b H V t b n M x L n t G Q S B M T 1 c g U 0 l N I E 1 F T U 9 S Q U J M R S B M V V J F I F N F Q 0 9 O R C w 2 M 3 0 m c X V v d D s s J n F 1 b 3 Q 7 U 2 V j d G l v b j E v V G V t c G x h d G V E Y X R h I C g z K S 9 B d X R v U m V t b 3 Z l Z E N v b H V t b n M x L n t D U i B M T 1 c g U 0 l N I E 1 F T U 9 S Q U J M R S B M V V J F I F N F Q 0 9 O R C w 2 N H 0 m c X V v d D s s J n F 1 b 3 Q 7 U 2 V j d G l v b j E v V G V t c G x h d G V E Y X R h I C g z K S 9 B d X R v U m V t b 3 Z l Z E N v b H V t b n M x L n t G Q S B M T 1 c g T U V N I E x P V y B M V V J F I F J F U E V U S V R J T 0 4 s N j V 9 J n F 1 b 3 Q 7 L C Z x d W 9 0 O 1 N l Y 3 R p b 2 4 x L 1 R l b X B s Y X R l R G F 0 Y S A o M y k v Q X V 0 b 1 J l b W 9 2 Z W R D b 2 x 1 b W 5 z M S 5 7 Q 1 I g T E 9 X I F N J T S B G T 1 J H R V R U Q U J M R S B M V V J F I F N F Q 0 9 O R C w 2 N n 0 m c X V v d D s s J n F 1 b 3 Q 7 U 2 V j d G l v b j E v V G V t c G x h d G V E Y X R h I C g z K S 9 B d X R v U m V t b 3 Z l Z E N v b H V t b n M x L n t G Q S B N R U 1 P U k F C T E U g T F V S R S B G S V J T V C w 2 N 3 0 m c X V v d D s s J n F 1 b 3 Q 7 U 2 V j d G l v b j E v V G V t c G x h d G V E Y X R h I C g z K S 9 B d X R v U m V t b 3 Z l Z E N v b H V t b n M x L n t D U i B N R U 1 P U k F C T E U g T F V S R S B G S V J T V C w 2 O H 0 m c X V v d D s s J n F 1 b 3 Q 7 U 2 V j d G l v b j E v V G V t c G x h d G V E Y X R h I C g z K S 9 B d X R v U m V t b 3 Z l Z E N v b H V t b n M x L n t G Q S B G T 1 J H R V R U Q U J M R S B M V V J F I E Z J U l N U L D Y 5 f S Z x d W 9 0 O y w m c X V v d D t T Z W N 0 a W 9 u M S 9 U Z W 1 w b G F 0 Z U R h d G E g K D M p L 0 F 1 d G 9 S Z W 1 v d m V k Q 2 9 s d W 1 u c z E u e 0 N S I E Z P U k d F V F R B Q k x F I E x V U k U g R k l S U 1 Q s N z B 9 J n F 1 b 3 Q 7 L C Z x d W 9 0 O 1 N l Y 3 R p b 2 4 x L 1 R l b X B s Y X R l R G F 0 Y S A o M y k v Q X V 0 b 1 J l b W 9 2 Z W R D b 2 x 1 b W 5 z M S 5 7 R k E g T U V N T 1 J B Q k x F I E h J R 0 g g U 0 l N I E x V U k U g R k l S U 1 Q s N z F 9 J n F 1 b 3 Q 7 L C Z x d W 9 0 O 1 N l Y 3 R p b 2 4 x L 1 R l b X B s Y X R l R G F 0 Y S A o M y k v Q X V 0 b 1 J l b W 9 2 Z W R D b 2 x 1 b W 5 z M S 5 7 Q 1 I g T U V N T 1 J B Q k x F I E h J R 0 g g U 0 l N I E x V U k U g R k l S U 1 Q s N z J 9 J n F 1 b 3 Q 7 L C Z x d W 9 0 O 1 N l Y 3 R p b 2 4 x L 1 R l b X B s Y X R l R G F 0 Y S A o M y k v Q X V 0 b 1 J l b W 9 2 Z W R D b 2 x 1 b W 5 z M S 5 7 R k E g R k 9 S R 0 V U V E F C T E U g S E l H S C B T S U 0 g T F V S R S B G S V J T V C w 3 M 3 0 m c X V v d D s s J n F 1 b 3 Q 7 U 2 V j d G l v b j E v V G V t c G x h d G V E Y X R h I C g z K S 9 B d X R v U m V t b 3 Z l Z E N v b H V t b n M x L n t D U i B G T 1 J H R V R U Q U J M R S B I S U d I I F N J T S B M V V J F I E Z J U l N U L D c 0 f S Z x d W 9 0 O y w m c X V v d D t T Z W N 0 a W 9 u M S 9 U Z W 1 w b G F 0 Z U R h d G E g K D M p L 0 F 1 d G 9 S Z W 1 v d m V k Q 2 9 s d W 1 u c z E u e 0 Z B I E 1 F T U 9 S Q U J M R S B M T 1 c g U 0 l N I E x V U k U g R k l S U 1 Q s N z V 9 J n F 1 b 3 Q 7 L C Z x d W 9 0 O 1 N l Y 3 R p b 2 4 x L 1 R l b X B s Y X R l R G F 0 Y S A o M y k v Q X V 0 b 1 J l b W 9 2 Z W R D b 2 x 1 b W 5 z M S 5 7 T U V N T 1 J B Q k x F I E x P V y B T S U 0 g T F V S R S B G S V J T V C w 3 N n 0 m c X V v d D s s J n F 1 b 3 Q 7 U 2 V j d G l v b j E v V G V t c G x h d G V E Y X R h I C g z K S 9 B d X R v U m V t b 3 Z l Z E N v b H V t b n M x L n t G Q S B G T 1 J H R V R U Q U J M R S B M T 1 c g U 0 l N I E x V U k U g R k l S U 1 Q s N z d 9 J n F 1 b 3 Q 7 L C Z x d W 9 0 O 1 N l Y 3 R p b 2 4 x L 1 R l b X B s Y X R l R G F 0 Y S A o M y k v Q X V 0 b 1 J l b W 9 2 Z W R D b 2 x 1 b W 5 z M S 5 7 Q 1 I g R k 9 S R 0 V U V E F C T E U g T E 9 X I E x V U k U g U 0 l N I E Z J U l N U L D c 4 f S Z x d W 9 0 O y w m c X V v d D t T Z W N 0 a W 9 u M S 9 U Z W 1 w b G F 0 Z U R h d G E g K D M p L 0 F 1 d G 9 S Z W 1 v d m V k Q 2 9 s d W 1 u c z E u e 0 x P V y B T S U 1 f M 0 w g T F V S R S B G Q S w 3 O X 0 m c X V v d D s s J n F 1 b 3 Q 7 U 2 V j d G l v b j E v V G V t c G x h d G V E Y X R h I C g z K S 9 B d X R v U m V t b 3 Z l Z E N v b H V t b n M x L n t M T 1 c g U 0 l N X z N M I E x V U k U g Q 1 I s O D B 9 J n F 1 b 3 Q 7 L C Z x d W 9 0 O 1 N l Y 3 R p b 2 4 x L 1 R l b X B s Y X R l R G F 0 Y S A o M y k v Q X V 0 b 1 J l b W 9 2 Z W R D b 2 x 1 b W 5 z M S 5 7 T U V E I F N J T V 8 z T C B M V V J F I E Z B L D g x f S Z x d W 9 0 O y w m c X V v d D t T Z W N 0 a W 9 u M S 9 U Z W 1 w b G F 0 Z U R h d G E g K D M p L 0 F 1 d G 9 S Z W 1 v d m V k Q 2 9 s d W 1 u c z E u e 0 1 F R C B T S U 1 f M 0 w g T F V S R S B D U i w 4 M n 0 m c X V v d D s s J n F 1 b 3 Q 7 U 2 V j d G l v b j E v V G V t c G x h d G V E Y X R h I C g z K S 9 B d X R v U m V t b 3 Z l Z E N v b H V t b n M x L n t I S U d I I F N J T V 8 z T C B M V V J F I E Z B L D g z f S Z x d W 9 0 O y w m c X V v d D t T Z W N 0 a W 9 u M S 9 U Z W 1 w b G F 0 Z U R h d G E g K D M p L 0 F 1 d G 9 S Z W 1 v d m V k Q 2 9 s d W 1 u c z E u e 0 h J R 0 g g U 0 l N X z N M I E x V U k U g Q 1 I s O D R 9 J n F 1 b 3 Q 7 L C Z x d W 9 0 O 1 N l Y 3 R p b 2 4 x L 1 R l b X B s Y X R l R G F 0 Y S A o M y k v Q X V 0 b 1 J l b W 9 2 Z W R D b 2 x 1 b W 5 z M S 5 7 R k E g T U V N T 1 J B Q k x F I E h J R 0 g g U 0 l N X z N M I E x V U k U s O D V 9 J n F 1 b 3 Q 7 L C Z x d W 9 0 O 1 N l Y 3 R p b 2 4 x L 1 R l b X B s Y X R l R G F 0 Y S A o M y k v Q X V 0 b 1 J l b W 9 2 Z W R D b 2 x 1 b W 5 z M S 5 7 Q 1 I g T U V N T 1 J B Q k x F I E h J R 0 g g U 0 l N X z N M I E x V U k U s O D Z 9 J n F 1 b 3 Q 7 L C Z x d W 9 0 O 1 N l Y 3 R p b 2 4 x L 1 R l b X B s Y X R l R G F 0 Y S A o M y k v Q X V 0 b 1 J l b W 9 2 Z W R D b 2 x 1 b W 5 z M S 5 7 R k E g R k 9 S R V R U Q U J M R S B I S U d I I F N J T V 8 z T C B M V V J F L D g 3 f S Z x d W 9 0 O y w m c X V v d D t T Z W N 0 a W 9 u M S 9 U Z W 1 w b G F 0 Z U R h d G E g K D M p L 0 F 1 d G 9 S Z W 1 v d m V k Q 2 9 s d W 1 u c z E u e 0 N S I E Z P U k V U V E F C T E U g S E l H S C B T S U 1 f M 0 w g T F V S R S w 4 O H 0 m c X V v d D s s J n F 1 b 3 Q 7 U 2 V j d G l v b j E v V G V t c G x h d G V E Y X R h I C g z K S 9 B d X R v U m V t b 3 Z l Z E N v b H V t b n M x L n t G Q S B N R U 1 P U k F C T E U g T E 9 X I F N J T V 8 z T C w 4 O X 0 m c X V v d D s s J n F 1 b 3 Q 7 U 2 V j d G l v b j E v V G V t c G x h d G V E Y X R h I C g z K S 9 B d X R v U m V t b 3 Z l Z E N v b H V t b n M x L n t D U i B N R U 1 P U k F C T E U g T E 9 X I F N J T V 8 z T C w 5 M H 0 m c X V v d D s s J n F 1 b 3 Q 7 U 2 V j d G l v b j E v V G V t c G x h d G V E Y X R h I C g z K S 9 B d X R v U m V t b 3 Z l Z E N v b H V t b n M x L n t G Q S B G T 1 J H R V R U Q U J M R S B M T 1 c g U 0 l N X z N M L D k x f S Z x d W 9 0 O y w m c X V v d D t T Z W N 0 a W 9 u M S 9 U Z W 1 w b G F 0 Z U R h d G E g K D M p L 0 F 1 d G 9 S Z W 1 v d m V k Q 2 9 s d W 1 u c z E u e 0 N S I E Z P U k d F V F R B Q k x F I E x P V y B T S U 1 f M 0 w s O T J 9 J n F 1 b 3 Q 7 L C Z x d W 9 0 O 1 N l Y 3 R p b 2 4 x L 1 R l b X B s Y X R l R G F 0 Y S A o M y k v Q X V 0 b 1 J l b W 9 2 Z W R D b 2 x 1 b W 5 z M S 5 7 R k E g R k 9 S R 0 V U V E F C T E V N R U Q g U 0 l N X z N M L D k z f S Z x d W 9 0 O y w m c X V v d D t T Z W N 0 a W 9 u M S 9 U Z W 1 w b G F 0 Z U R h d G E g K D M p L 0 F 1 d G 9 S Z W 1 v d m V k Q 2 9 s d W 1 u c z E u e 0 N S I E Z P U k d F V F R B Q k x F I E 1 F R C B T S U 1 f M 0 w s O T R 9 J n F 1 b 3 Q 7 L C Z x d W 9 0 O 1 N l Y 3 R p b 2 4 x L 1 R l b X B s Y X R l R G F 0 Y S A o M y k v Q X V 0 b 1 J l b W 9 2 Z W R D b 2 x 1 b W 5 z M S 5 7 R k E g T U V N T 1 J B Q k x F I E 1 F R C B T S U 1 f M 0 w s O T V 9 J n F 1 b 3 Q 7 L C Z x d W 9 0 O 1 N l Y 3 R p b 2 4 x L 1 R l b X B s Y X R l R G F 0 Y S A o M y k v Q X V 0 b 1 J l b W 9 2 Z W R D b 2 x 1 b W 5 z M S 5 7 Q 1 I g T U V N T 1 J B Q k x F I E 1 F R C B T S U 1 f M 0 w s O T Z 9 J n F 1 b 3 Q 7 X S w m c X V v d D t D b 2 x 1 b W 5 D b 3 V u d C Z x d W 9 0 O z o 5 N y w m c X V v d D t L Z X l D b 2 x 1 b W 5 O Y W 1 l c y Z x d W 9 0 O z p b X S w m c X V v d D t D b 2 x 1 b W 5 J Z G V u d G l 0 a W V z J n F 1 b 3 Q 7 O l s m c X V v d D t T Z W N 0 a W 9 u M S 9 U Z W 1 w b G F 0 Z U R h d G E g K D M p L 0 F 1 d G 9 S Z W 1 v d m V k Q 2 9 s d W 1 u c z E u e 0 l E L D B 9 J n F 1 b 3 Q 7 L C Z x d W 9 0 O 1 N l Y 3 R p b 2 4 x L 1 R l b X B s Y X R l R G F 0 Y S A o M y k v Q X V 0 b 1 J l b W 9 2 Z W R D b 2 x 1 b W 5 z M S 5 7 S E l U L D F 9 J n F 1 b 3 Q 7 L C Z x d W 9 0 O 1 N l Y 3 R p b 2 4 x L 1 R l b X B s Y X R l R G F 0 Y S A o M y k v Q X V 0 b 1 J l b W 9 2 Z W R D b 2 x 1 b W 5 z M S 5 7 T U l T U y w y f S Z x d W 9 0 O y w m c X V v d D t T Z W N 0 a W 9 u M S 9 U Z W 1 w b G F 0 Z U R h d G E g K D M p L 0 F 1 d G 9 S Z W 1 v d m V k Q 2 9 s d W 1 u c z E u e 0 Z B L D N 9 J n F 1 b 3 Q 7 L C Z x d W 9 0 O 1 N l Y 3 R p b 2 4 x L 1 R l b X B s Y X R l R G F 0 Y S A o M y k v Q X V 0 b 1 J l b W 9 2 Z W R D b 2 x 1 b W 5 z M S 5 7 Q 1 I s N H 0 m c X V v d D s s J n F 1 b 3 Q 7 U 2 V j d G l v b j E v V G V t c G x h d G V E Y X R h I C g z K S 9 B d X R v U m V t b 3 Z l Z E N v b H V t b n M x L n t M V V J F I E Z B L D V 9 J n F 1 b 3 Q 7 L C Z x d W 9 0 O 1 N l Y 3 R p b 2 4 x L 1 R l b X B s Y X R l R G F 0 Y S A o M y k v Q X V 0 b 1 J l b W 9 2 Z W R D b 2 x 1 b W 5 z M S 5 7 T F V S R S B D U i w 2 f S Z x d W 9 0 O y w m c X V v d D t T Z W N 0 a W 9 u M S 9 U Z W 1 w b G F 0 Z U R h d G E g K D M p L 0 F 1 d G 9 S Z W 1 v d m V k Q 2 9 s d W 1 u c z E u e 0 x P V y B T S U 0 g T F V S R S B G Q S w 3 f S Z x d W 9 0 O y w m c X V v d D t T Z W N 0 a W 9 u M S 9 U Z W 1 w b G F 0 Z U R h d G E g K D M p L 0 F 1 d G 9 S Z W 1 v d m V k Q 2 9 s d W 1 u c z E u e 0 x P V y B T S U 0 g T F V S R S B D U i w 4 f S Z x d W 9 0 O y w m c X V v d D t T Z W N 0 a W 9 u M S 9 U Z W 1 w b G F 0 Z U R h d G E g K D M p L 0 F 1 d G 9 S Z W 1 v d m V k Q 2 9 s d W 1 u c z E u e 0 h J R 0 g g U 0 l N I E x V U k U g R k E s O X 0 m c X V v d D s s J n F 1 b 3 Q 7 U 2 V j d G l v b j E v V G V t c G x h d G V E Y X R h I C g z K S 9 B d X R v U m V t b 3 Z l Z E N v b H V t b n M x L n t I S U d I I F N J T S B M V V J F I E N S L D E w f S Z x d W 9 0 O y w m c X V v d D t T Z W N 0 a W 9 u M S 9 U Z W 1 w b G F 0 Z U R h d G E g K D M p L 0 F 1 d G 9 S Z W 1 v d m V k Q 2 9 s d W 1 u c z E u e 0 1 F T U 9 S Q U J M R S B I S V Q s M T F 9 J n F 1 b 3 Q 7 L C Z x d W 9 0 O 1 N l Y 3 R p b 2 4 x L 1 R l b X B s Y X R l R G F 0 Y S A o M y k v Q X V 0 b 1 J l b W 9 2 Z W R D b 2 x 1 b W 5 z M S 5 7 T U V N T 1 J B Q k x F I E 1 J U 1 M s M T J 9 J n F 1 b 3 Q 7 L C Z x d W 9 0 O 1 N l Y 3 R p b 2 4 x L 1 R l b X B s Y X R l R G F 0 Y S A o M y k v Q X V 0 b 1 J l b W 9 2 Z W R D b 2 x 1 b W 5 z M S 5 7 T U V N T 1 J B Q k x F I E Z B L D E z f S Z x d W 9 0 O y w m c X V v d D t T Z W N 0 a W 9 u M S 9 U Z W 1 w b G F 0 Z U R h d G E g K D M p L 0 F 1 d G 9 S Z W 1 v d m V k Q 2 9 s d W 1 u c z E u e 0 1 F T U 9 S Q U J M R S B D U i w x N H 0 m c X V v d D s s J n F 1 b 3 Q 7 U 2 V j d G l v b j E v V G V t c G x h d G V E Y X R h I C g z K S 9 B d X R v U m V t b 3 Z l Z E N v b H V t b n M x L n t I S V Q g R k 9 S R 0 V U V E F C T E U g L D E 1 f S Z x d W 9 0 O y w m c X V v d D t T Z W N 0 a W 9 u M S 9 U Z W 1 w b G F 0 Z U R h d G E g K D M p L 0 F 1 d G 9 S Z W 1 v d m V k Q 2 9 s d W 1 u c z E u e 0 1 J U 1 M g R k 9 S R 0 V U V E F C T E U s M T Z 9 J n F 1 b 3 Q 7 L C Z x d W 9 0 O 1 N l Y 3 R p b 2 4 x L 1 R l b X B s Y X R l R G F 0 Y S A o M y k v Q X V 0 b 1 J l b W 9 2 Z W R D b 2 x 1 b W 5 z M S 5 7 R k 9 S R 0 V U V E F C T E U g R k E s M T d 9 J n F 1 b 3 Q 7 L C Z x d W 9 0 O 1 N l Y 3 R p b 2 4 x L 1 R l b X B s Y X R l R G F 0 Y S A o M y k v Q X V 0 b 1 J l b W 9 2 Z W R D b 2 x 1 b W 5 z M S 5 7 R k 9 S R 0 V U V E F C T E U g Q 1 I s M T h 9 J n F 1 b 3 Q 7 L C Z x d W 9 0 O 1 N l Y 3 R p b 2 4 x L 1 R l b X B s Y X R l R G F 0 Y S A o M y k v Q X V 0 b 1 J l b W 9 2 Z W R D b 2 x 1 b W 5 z M S 5 7 R k E g T U V N T 1 J B Q k x F I E x V U k U s M T l 9 J n F 1 b 3 Q 7 L C Z x d W 9 0 O 1 N l Y 3 R p b 2 4 x L 1 R l b X B s Y X R l R G F 0 Y S A o M y k v Q X V 0 b 1 J l b W 9 2 Z W R D b 2 x 1 b W 5 z M S 5 7 Q 1 I g T U V N T 1 J B Q k x F I E x V U k U s M j B 9 J n F 1 b 3 Q 7 L C Z x d W 9 0 O 1 N l Y 3 R p b 2 4 x L 1 R l b X B s Y X R l R G F 0 Y S A o M y k v Q X V 0 b 1 J l b W 9 2 Z W R D b 2 x 1 b W 5 z M S 5 7 R k E g R k 9 S R 0 V U V E F C T E U g T F V S R S w y M X 0 m c X V v d D s s J n F 1 b 3 Q 7 U 2 V j d G l v b j E v V G V t c G x h d G V E Y X R h I C g z K S 9 B d X R v U m V t b 3 Z l Z E N v b H V t b n M x L n t D U i B G T 1 J H R V R U Q U J M R S B M V V J F L D I y f S Z x d W 9 0 O y w m c X V v d D t T Z W N 0 a W 9 u M S 9 U Z W 1 w b G F 0 Z U R h d G E g K D M p L 0 F 1 d G 9 S Z W 1 v d m V k Q 2 9 s d W 1 u c z E u e 0 Z B I E 1 F T U 9 S Q U J M R S B I S U d I I F N J T S B M V V J F L D I z f S Z x d W 9 0 O y w m c X V v d D t T Z W N 0 a W 9 u M S 9 U Z W 1 w b G F 0 Z U R h d G E g K D M p L 0 F 1 d G 9 S Z W 1 v d m V k Q 2 9 s d W 1 u c z E u e 0 h p Z 2 h N Z W 1 I S W d o U 2 l t I E x 1 c m U g Q 1 I s M j R 9 J n F 1 b 3 Q 7 L C Z x d W 9 0 O 1 N l Y 3 R p b 2 4 x L 1 R l b X B s Y X R l R G F 0 Y S A o M y k v Q X V 0 b 1 J l b W 9 2 Z W R D b 2 x 1 b W 5 z M S 5 7 R k E g R k 9 S R V R U Q U J M R S B I S U d I I F N J T S B M V V J F L D I 1 f S Z x d W 9 0 O y w m c X V v d D t T Z W N 0 a W 9 u M S 9 U Z W 1 w b G F 0 Z U R h d G E g K D M p L 0 F 1 d G 9 S Z W 1 v d m V k Q 2 9 s d W 1 u c z E u e 0 N S I E Z P U k V U V E F C T E U g S E l H S C B T S U 0 g T F V S R S w y N n 0 m c X V v d D s s J n F 1 b 3 Q 7 U 2 V j d G l v b j E v V G V t c G x h d G V E Y X R h I C g z K S 9 B d X R v U m V t b 3 Z l Z E N v b H V t b n M x L n t G Q S B N R U 1 P U k F C T E U g T E 9 X I F N J T S w y N 3 0 m c X V v d D s s J n F 1 b 3 Q 7 U 2 V j d G l v b j E v V G V t c G x h d G V E Y X R h I C g z K S 9 B d X R v U m V t b 3 Z l Z E N v b H V t b n M x L n t D U i B N R U 1 P U k F C T E U g T E 9 X I F N J T S w y O H 0 m c X V v d D s s J n F 1 b 3 Q 7 U 2 V j d G l v b j E v V G V t c G x h d G V E Y X R h I C g z K S 9 B d X R v U m V t b 3 Z l Z E N v b H V t b n M x L n t G Q S B G T 1 J H R V R U Q U J M R S B M T 1 c g U 0 l N L D I 5 f S Z x d W 9 0 O y w m c X V v d D t T Z W N 0 a W 9 u M S 9 U Z W 1 w b G F 0 Z U R h d G E g K D M p L 0 F 1 d G 9 S Z W 1 v d m V k Q 2 9 s d W 1 u c z E u e 0 N S I E Z P U k d F V F R B Q k x F I E x P V y B T S U 0 s M z B 9 J n F 1 b 3 Q 7 L C Z x d W 9 0 O 1 N l Y 3 R p b 2 4 x L 1 R l b X B s Y X R l R G F 0 Y S A o M y k v Q X V 0 b 1 J l b W 9 2 Z W R D b 2 x 1 b W 5 z M S 5 7 S E l U I F R B U k d F V C B G S V J T V C w z M X 0 m c X V v d D s s J n F 1 b 3 Q 7 U 2 V j d G l v b j E v V G V t c G x h d G V E Y X R h I C g z K S 9 B d X R v U m V t b 3 Z l Z E N v b H V t b n M x L n t N S V N T I F R B U k d F V C B G S V J T V C w z M n 0 m c X V v d D s s J n F 1 b 3 Q 7 U 2 V j d G l v b j E v V G V t c G x h d G V E Y X R h I C g z K S 9 B d X R v U m V t b 3 Z l Z E N v b H V t b n M x L n t G Q S B M V V J F I F N F Q 0 9 O R C w z M 3 0 m c X V v d D s s J n F 1 b 3 Q 7 U 2 V j d G l v b j E v V G V t c G x h d G V E Y X R h I C g z K S 9 B d X R v U m V t b 3 Z l Z E N v b H V t b n M x L n t D U i B M V V J F I F N F Q 0 9 O R C w z N H 0 m c X V v d D s s J n F 1 b 3 Q 7 U 2 V j d G l v b j E v V G V t c G x h d G V E Y X R h I C g z K S 9 B d X R v U m V t b 3 Z l Z E N v b H V t b n M x L n t I S V Q g V E F S R 0 V U I F N F Q 0 9 O R C w z N X 0 m c X V v d D s s J n F 1 b 3 Q 7 U 2 V j d G l v b j E v V G V t c G x h d G V E Y X R h I C g z K S 9 B d X R v U m V t b 3 Z l Z E N v b H V t b n M x L n t N S V N T I F R B U k d F V C B T R U N P T k Q s M z Z 9 J n F 1 b 3 Q 7 L C Z x d W 9 0 O 1 N l Y 3 R p b 2 4 x L 1 R l b X B s Y X R l R G F 0 Y S A o M y k v Q X V 0 b 1 J l b W 9 2 Z W R D b 2 x 1 b W 5 z M S 5 7 R k E g T F V S R S B G S V J T V C w z N 3 0 m c X V v d D s s J n F 1 b 3 Q 7 U 2 V j d G l v b j E v V G V t c G x h d G V E Y X R h I C g z K S 9 B d X R v U m V t b 3 Z l Z E N v b H V t b n M x L n t D U i B M V V J F I E Z J U l N U L D M 4 f S Z x d W 9 0 O y w m c X V v d D t T Z W N 0 a W 9 u M S 9 U Z W 1 w b G F 0 Z U R h d G E g K D M p L 0 F 1 d G 9 S Z W 1 v d m V k Q 2 9 s d W 1 u c z E u e 0 Z B I E x P V y B M V V J F I F N F Q 0 9 O R C w z O X 0 m c X V v d D s s J n F 1 b 3 Q 7 U 2 V j d G l v b j E v V G V t c G x h d G V E Y X R h I C g z K S 9 B d X R v U m V t b 3 Z l Z E N v b H V t b n M x L n t D U i B M T 1 c g T F V S R S B T R U N P T k Q s N D B 9 J n F 1 b 3 Q 7 L C Z x d W 9 0 O 1 N l Y 3 R p b 2 4 x L 1 R l b X B s Y X R l R G F 0 Y S A o M y k v Q X V 0 b 1 J l b W 9 2 Z W R D b 2 x 1 b W 5 z M S 5 7 R k E g S E l H S C B M V V J F I F N F Q 0 9 O R C w 0 M X 0 m c X V v d D s s J n F 1 b 3 Q 7 U 2 V j d G l v b j E v V G V t c G x h d G V E Y X R h I C g z K S 9 B d X R v U m V t b 3 Z l Z E N v b H V t b n M x L n t D U i B I S U d I I E x V U k U g U 0 V D T 0 5 E L D Q y f S Z x d W 9 0 O y w m c X V v d D t T Z W N 0 a W 9 u M S 9 U Z W 1 w b G F 0 Z U R h d G E g K D M p L 0 F 1 d G 9 S Z W 1 v d m V k Q 2 9 s d W 1 u c z E u e 0 Z B I E x P V y B M V V J F I E Z J U l N U L D Q z f S Z x d W 9 0 O y w m c X V v d D t T Z W N 0 a W 9 u M S 9 U Z W 1 w b G F 0 Z U R h d G E g K D M p L 0 F 1 d G 9 S Z W 1 v d m V k Q 2 9 s d W 1 u c z E u e 0 N S I E x P V y B M V V J F I E Z J U l N U L D Q 0 f S Z x d W 9 0 O y w m c X V v d D t T Z W N 0 a W 9 u M S 9 U Z W 1 w b G F 0 Z U R h d G E g K D M p L 0 F 1 d G 9 S Z W 1 v d m V k Q 2 9 s d W 1 u c z E u e 0 Z B I E h J R 0 g g T F V S R S B G S V J T V C w 0 N X 0 m c X V v d D s s J n F 1 b 3 Q 7 U 2 V j d G l v b j E v V G V t c G x h d G V E Y X R h I C g z K S 9 B d X R v U m V t b 3 Z l Z E N v b H V t b n M x L n t D U i B I S U d I I E x V U k U g R k l S U 1 Q s N D Z 9 J n F 1 b 3 Q 7 L C Z x d W 9 0 O 1 N l Y 3 R p b 2 4 x L 1 R l b X B s Y X R l R G F 0 Y S A o M y k v Q X V 0 b 1 J l b W 9 2 Z W R D b 2 x 1 b W 5 z M S 5 7 S E l U I E 1 F T U 9 S Q U J M R S B U Q V J H R V Q g R k l S U 1 Q s N D d 9 J n F 1 b 3 Q 7 L C Z x d W 9 0 O 1 N l Y 3 R p b 2 4 x L 1 R l b X B s Y X R l R G F 0 Y S A o M y k v Q X V 0 b 1 J l b W 9 2 Z W R D b 2 x 1 b W 5 z M S 5 7 T U l T U y B N R U 1 P U k F C T E U g V E F S R 0 V U I E Z J U l N U L D Q 4 f S Z x d W 9 0 O y w m c X V v d D t T Z W N 0 a W 9 u M S 9 U Z W 1 w b G F 0 Z U R h d G E g K D M p L 0 F 1 d G 9 S Z W 1 v d m V k Q 2 9 s d W 1 u c z E u e 0 h J V C B N R U 1 P U k F C T E U g V E F S R 0 V U I F N F Q 0 9 O R C w 0 O X 0 m c X V v d D s s J n F 1 b 3 Q 7 U 2 V j d G l v b j E v V G V t c G x h d G V E Y X R h I C g z K S 9 B d X R v U m V t b 3 Z l Z E N v b H V t b n M x L n t N S V N T I E 1 F T U 9 S Q U J M R S B U Q V J H R V Q g U 0 V D T 0 5 E L D U w f S Z x d W 9 0 O y w m c X V v d D t T Z W N 0 a W 9 u M S 9 U Z W 1 w b G F 0 Z U R h d G E g K D M p L 0 F 1 d G 9 S Z W 1 v d m V k Q 2 9 s d W 1 u c z E u e 0 h J V C B G T 1 J H R V R U Q U J M R S B U Q V J H R V Q g R k l S U 1 Q s N T F 9 J n F 1 b 3 Q 7 L C Z x d W 9 0 O 1 N l Y 3 R p b 2 4 x L 1 R l b X B s Y X R l R G F 0 Y S A o M y k v Q X V 0 b 1 J l b W 9 2 Z W R D b 2 x 1 b W 5 z M S 5 7 T U l T U y B G T 1 J H R V R U Q U J M R S B U Q V J H R V Q g R k l S U 1 Q s N T J 9 J n F 1 b 3 Q 7 L C Z x d W 9 0 O 1 N l Y 3 R p b 2 4 x L 1 R l b X B s Y X R l R G F 0 Y S A o M y k v Q X V 0 b 1 J l b W 9 2 Z W R D b 2 x 1 b W 5 z M S 5 7 S E l U I E Z P U k d F V F R B Q k x F I F R B U k d F V C B T R U N P T k Q s N T N 9 J n F 1 b 3 Q 7 L C Z x d W 9 0 O 1 N l Y 3 R p b 2 4 x L 1 R l b X B s Y X R l R G F 0 Y S A o M y k v Q X V 0 b 1 J l b W 9 2 Z W R D b 2 x 1 b W 5 z M S 5 7 T U l T U y B G T 1 J H R V R U Q U J M R S B U Q V J H R V Q g U 0 V D T 0 5 E L D U 0 f S Z x d W 9 0 O y w m c X V v d D t T Z W N 0 a W 9 u M S 9 U Z W 1 w b G F 0 Z U R h d G E g K D M p L 0 F 1 d G 9 S Z W 1 v d m V k Q 2 9 s d W 1 u c z E u e 0 Z B I E 1 F T U 9 S Q U J M R S B M V V J F I F N F Q 0 9 O R C w 1 N X 0 m c X V v d D s s J n F 1 b 3 Q 7 U 2 V j d G l v b j E v V G V t c G x h d G V E Y X R h I C g z K S 9 B d X R v U m V t b 3 Z l Z E N v b H V t b n M x L n t D U i B N R U 1 P U k F C T E U g T F V S R S B T R U N P T k Q s N T Z 9 J n F 1 b 3 Q 7 L C Z x d W 9 0 O 1 N l Y 3 R p b 2 4 x L 1 R l b X B s Y X R l R G F 0 Y S A o M y k v Q X V 0 b 1 J l b W 9 2 Z W R D b 2 x 1 b W 5 z M S 5 7 R k E g R k 9 S R 0 V U V E F C T E U g T F V S R S B T R U N P T k Q s N T d 9 J n F 1 b 3 Q 7 L C Z x d W 9 0 O 1 N l Y 3 R p b 2 4 x L 1 R l b X B s Y X R l R G F 0 Y S A o M y k v Q X V 0 b 1 J l b W 9 2 Z W R D b 2 x 1 b W 5 z M S 5 7 Q 1 I g R k 9 S R 0 V U V E F C T E U g T F V S R S B T R U N P T k Q s N T h 9 J n F 1 b 3 Q 7 L C Z x d W 9 0 O 1 N l Y 3 R p b 2 4 x L 1 R l b X B s Y X R l R G F 0 Y S A o M y k v Q X V 0 b 1 J l b W 9 2 Z W R D b 2 x 1 b W 5 z M S 5 7 R k E g S E l H S C B T S U 0 g T U V N T 1 J B Q k x F I E x V U k U g U 0 V D T 0 5 E L D U 5 f S Z x d W 9 0 O y w m c X V v d D t T Z W N 0 a W 9 u M S 9 U Z W 1 w b G F 0 Z U R h d G E g K D M p L 0 F 1 d G 9 S Z W 1 v d m V k Q 2 9 s d W 1 u c z E u e 0 N S I E h J R 0 g g U 0 l N I E 1 F T U 9 S Q U J M R S B M V V J F I F N F Q 0 9 O R C w 2 M H 0 m c X V v d D s s J n F 1 b 3 Q 7 U 2 V j d G l v b j E v V G V t c G x h d G V E Y X R h I C g z K S 9 B d X R v U m V t b 3 Z l Z E N v b H V t b n M x L n t G Q S B I S U d I I F N J T S B G T 1 J H R V R U Q U J M R S B M V V J F I F N F Q 0 9 O R C w 2 M X 0 m c X V v d D s s J n F 1 b 3 Q 7 U 2 V j d G l v b j E v V G V t c G x h d G V E Y X R h I C g z K S 9 B d X R v U m V t b 3 Z l Z E N v b H V t b n M x L n t D U i B I S U d I I F N J T S B G T 1 J H R V R U Q U J M R S B M V V J F I F N F Q 0 9 O R C w 2 M n 0 m c X V v d D s s J n F 1 b 3 Q 7 U 2 V j d G l v b j E v V G V t c G x h d G V E Y X R h I C g z K S 9 B d X R v U m V t b 3 Z l Z E N v b H V t b n M x L n t G Q S B M T 1 c g U 0 l N I E 1 F T U 9 S Q U J M R S B M V V J F I F N F Q 0 9 O R C w 2 M 3 0 m c X V v d D s s J n F 1 b 3 Q 7 U 2 V j d G l v b j E v V G V t c G x h d G V E Y X R h I C g z K S 9 B d X R v U m V t b 3 Z l Z E N v b H V t b n M x L n t D U i B M T 1 c g U 0 l N I E 1 F T U 9 S Q U J M R S B M V V J F I F N F Q 0 9 O R C w 2 N H 0 m c X V v d D s s J n F 1 b 3 Q 7 U 2 V j d G l v b j E v V G V t c G x h d G V E Y X R h I C g z K S 9 B d X R v U m V t b 3 Z l Z E N v b H V t b n M x L n t G Q S B M T 1 c g T U V N I E x P V y B M V V J F I F J F U E V U S V R J T 0 4 s N j V 9 J n F 1 b 3 Q 7 L C Z x d W 9 0 O 1 N l Y 3 R p b 2 4 x L 1 R l b X B s Y X R l R G F 0 Y S A o M y k v Q X V 0 b 1 J l b W 9 2 Z W R D b 2 x 1 b W 5 z M S 5 7 Q 1 I g T E 9 X I F N J T S B G T 1 J H R V R U Q U J M R S B M V V J F I F N F Q 0 9 O R C w 2 N n 0 m c X V v d D s s J n F 1 b 3 Q 7 U 2 V j d G l v b j E v V G V t c G x h d G V E Y X R h I C g z K S 9 B d X R v U m V t b 3 Z l Z E N v b H V t b n M x L n t G Q S B N R U 1 P U k F C T E U g T F V S R S B G S V J T V C w 2 N 3 0 m c X V v d D s s J n F 1 b 3 Q 7 U 2 V j d G l v b j E v V G V t c G x h d G V E Y X R h I C g z K S 9 B d X R v U m V t b 3 Z l Z E N v b H V t b n M x L n t D U i B N R U 1 P U k F C T E U g T F V S R S B G S V J T V C w 2 O H 0 m c X V v d D s s J n F 1 b 3 Q 7 U 2 V j d G l v b j E v V G V t c G x h d G V E Y X R h I C g z K S 9 B d X R v U m V t b 3 Z l Z E N v b H V t b n M x L n t G Q S B G T 1 J H R V R U Q U J M R S B M V V J F I E Z J U l N U L D Y 5 f S Z x d W 9 0 O y w m c X V v d D t T Z W N 0 a W 9 u M S 9 U Z W 1 w b G F 0 Z U R h d G E g K D M p L 0 F 1 d G 9 S Z W 1 v d m V k Q 2 9 s d W 1 u c z E u e 0 N S I E Z P U k d F V F R B Q k x F I E x V U k U g R k l S U 1 Q s N z B 9 J n F 1 b 3 Q 7 L C Z x d W 9 0 O 1 N l Y 3 R p b 2 4 x L 1 R l b X B s Y X R l R G F 0 Y S A o M y k v Q X V 0 b 1 J l b W 9 2 Z W R D b 2 x 1 b W 5 z M S 5 7 R k E g T U V N T 1 J B Q k x F I E h J R 0 g g U 0 l N I E x V U k U g R k l S U 1 Q s N z F 9 J n F 1 b 3 Q 7 L C Z x d W 9 0 O 1 N l Y 3 R p b 2 4 x L 1 R l b X B s Y X R l R G F 0 Y S A o M y k v Q X V 0 b 1 J l b W 9 2 Z W R D b 2 x 1 b W 5 z M S 5 7 Q 1 I g T U V N T 1 J B Q k x F I E h J R 0 g g U 0 l N I E x V U k U g R k l S U 1 Q s N z J 9 J n F 1 b 3 Q 7 L C Z x d W 9 0 O 1 N l Y 3 R p b 2 4 x L 1 R l b X B s Y X R l R G F 0 Y S A o M y k v Q X V 0 b 1 J l b W 9 2 Z W R D b 2 x 1 b W 5 z M S 5 7 R k E g R k 9 S R 0 V U V E F C T E U g S E l H S C B T S U 0 g T F V S R S B G S V J T V C w 3 M 3 0 m c X V v d D s s J n F 1 b 3 Q 7 U 2 V j d G l v b j E v V G V t c G x h d G V E Y X R h I C g z K S 9 B d X R v U m V t b 3 Z l Z E N v b H V t b n M x L n t D U i B G T 1 J H R V R U Q U J M R S B I S U d I I F N J T S B M V V J F I E Z J U l N U L D c 0 f S Z x d W 9 0 O y w m c X V v d D t T Z W N 0 a W 9 u M S 9 U Z W 1 w b G F 0 Z U R h d G E g K D M p L 0 F 1 d G 9 S Z W 1 v d m V k Q 2 9 s d W 1 u c z E u e 0 Z B I E 1 F T U 9 S Q U J M R S B M T 1 c g U 0 l N I E x V U k U g R k l S U 1 Q s N z V 9 J n F 1 b 3 Q 7 L C Z x d W 9 0 O 1 N l Y 3 R p b 2 4 x L 1 R l b X B s Y X R l R G F 0 Y S A o M y k v Q X V 0 b 1 J l b W 9 2 Z W R D b 2 x 1 b W 5 z M S 5 7 T U V N T 1 J B Q k x F I E x P V y B T S U 0 g T F V S R S B G S V J T V C w 3 N n 0 m c X V v d D s s J n F 1 b 3 Q 7 U 2 V j d G l v b j E v V G V t c G x h d G V E Y X R h I C g z K S 9 B d X R v U m V t b 3 Z l Z E N v b H V t b n M x L n t G Q S B G T 1 J H R V R U Q U J M R S B M T 1 c g U 0 l N I E x V U k U g R k l S U 1 Q s N z d 9 J n F 1 b 3 Q 7 L C Z x d W 9 0 O 1 N l Y 3 R p b 2 4 x L 1 R l b X B s Y X R l R G F 0 Y S A o M y k v Q X V 0 b 1 J l b W 9 2 Z W R D b 2 x 1 b W 5 z M S 5 7 Q 1 I g R k 9 S R 0 V U V E F C T E U g T E 9 X I E x V U k U g U 0 l N I E Z J U l N U L D c 4 f S Z x d W 9 0 O y w m c X V v d D t T Z W N 0 a W 9 u M S 9 U Z W 1 w b G F 0 Z U R h d G E g K D M p L 0 F 1 d G 9 S Z W 1 v d m V k Q 2 9 s d W 1 u c z E u e 0 x P V y B T S U 1 f M 0 w g T F V S R S B G Q S w 3 O X 0 m c X V v d D s s J n F 1 b 3 Q 7 U 2 V j d G l v b j E v V G V t c G x h d G V E Y X R h I C g z K S 9 B d X R v U m V t b 3 Z l Z E N v b H V t b n M x L n t M T 1 c g U 0 l N X z N M I E x V U k U g Q 1 I s O D B 9 J n F 1 b 3 Q 7 L C Z x d W 9 0 O 1 N l Y 3 R p b 2 4 x L 1 R l b X B s Y X R l R G F 0 Y S A o M y k v Q X V 0 b 1 J l b W 9 2 Z W R D b 2 x 1 b W 5 z M S 5 7 T U V E I F N J T V 8 z T C B M V V J F I E Z B L D g x f S Z x d W 9 0 O y w m c X V v d D t T Z W N 0 a W 9 u M S 9 U Z W 1 w b G F 0 Z U R h d G E g K D M p L 0 F 1 d G 9 S Z W 1 v d m V k Q 2 9 s d W 1 u c z E u e 0 1 F R C B T S U 1 f M 0 w g T F V S R S B D U i w 4 M n 0 m c X V v d D s s J n F 1 b 3 Q 7 U 2 V j d G l v b j E v V G V t c G x h d G V E Y X R h I C g z K S 9 B d X R v U m V t b 3 Z l Z E N v b H V t b n M x L n t I S U d I I F N J T V 8 z T C B M V V J F I E Z B L D g z f S Z x d W 9 0 O y w m c X V v d D t T Z W N 0 a W 9 u M S 9 U Z W 1 w b G F 0 Z U R h d G E g K D M p L 0 F 1 d G 9 S Z W 1 v d m V k Q 2 9 s d W 1 u c z E u e 0 h J R 0 g g U 0 l N X z N M I E x V U k U g Q 1 I s O D R 9 J n F 1 b 3 Q 7 L C Z x d W 9 0 O 1 N l Y 3 R p b 2 4 x L 1 R l b X B s Y X R l R G F 0 Y S A o M y k v Q X V 0 b 1 J l b W 9 2 Z W R D b 2 x 1 b W 5 z M S 5 7 R k E g T U V N T 1 J B Q k x F I E h J R 0 g g U 0 l N X z N M I E x V U k U s O D V 9 J n F 1 b 3 Q 7 L C Z x d W 9 0 O 1 N l Y 3 R p b 2 4 x L 1 R l b X B s Y X R l R G F 0 Y S A o M y k v Q X V 0 b 1 J l b W 9 2 Z W R D b 2 x 1 b W 5 z M S 5 7 Q 1 I g T U V N T 1 J B Q k x F I E h J R 0 g g U 0 l N X z N M I E x V U k U s O D Z 9 J n F 1 b 3 Q 7 L C Z x d W 9 0 O 1 N l Y 3 R p b 2 4 x L 1 R l b X B s Y X R l R G F 0 Y S A o M y k v Q X V 0 b 1 J l b W 9 2 Z W R D b 2 x 1 b W 5 z M S 5 7 R k E g R k 9 S R V R U Q U J M R S B I S U d I I F N J T V 8 z T C B M V V J F L D g 3 f S Z x d W 9 0 O y w m c X V v d D t T Z W N 0 a W 9 u M S 9 U Z W 1 w b G F 0 Z U R h d G E g K D M p L 0 F 1 d G 9 S Z W 1 v d m V k Q 2 9 s d W 1 u c z E u e 0 N S I E Z P U k V U V E F C T E U g S E l H S C B T S U 1 f M 0 w g T F V S R S w 4 O H 0 m c X V v d D s s J n F 1 b 3 Q 7 U 2 V j d G l v b j E v V G V t c G x h d G V E Y X R h I C g z K S 9 B d X R v U m V t b 3 Z l Z E N v b H V t b n M x L n t G Q S B N R U 1 P U k F C T E U g T E 9 X I F N J T V 8 z T C w 4 O X 0 m c X V v d D s s J n F 1 b 3 Q 7 U 2 V j d G l v b j E v V G V t c G x h d G V E Y X R h I C g z K S 9 B d X R v U m V t b 3 Z l Z E N v b H V t b n M x L n t D U i B N R U 1 P U k F C T E U g T E 9 X I F N J T V 8 z T C w 5 M H 0 m c X V v d D s s J n F 1 b 3 Q 7 U 2 V j d G l v b j E v V G V t c G x h d G V E Y X R h I C g z K S 9 B d X R v U m V t b 3 Z l Z E N v b H V t b n M x L n t G Q S B G T 1 J H R V R U Q U J M R S B M T 1 c g U 0 l N X z N M L D k x f S Z x d W 9 0 O y w m c X V v d D t T Z W N 0 a W 9 u M S 9 U Z W 1 w b G F 0 Z U R h d G E g K D M p L 0 F 1 d G 9 S Z W 1 v d m V k Q 2 9 s d W 1 u c z E u e 0 N S I E Z P U k d F V F R B Q k x F I E x P V y B T S U 1 f M 0 w s O T J 9 J n F 1 b 3 Q 7 L C Z x d W 9 0 O 1 N l Y 3 R p b 2 4 x L 1 R l b X B s Y X R l R G F 0 Y S A o M y k v Q X V 0 b 1 J l b W 9 2 Z W R D b 2 x 1 b W 5 z M S 5 7 R k E g R k 9 S R 0 V U V E F C T E V N R U Q g U 0 l N X z N M L D k z f S Z x d W 9 0 O y w m c X V v d D t T Z W N 0 a W 9 u M S 9 U Z W 1 w b G F 0 Z U R h d G E g K D M p L 0 F 1 d G 9 S Z W 1 v d m V k Q 2 9 s d W 1 u c z E u e 0 N S I E Z P U k d F V F R B Q k x F I E 1 F R C B T S U 1 f M 0 w s O T R 9 J n F 1 b 3 Q 7 L C Z x d W 9 0 O 1 N l Y 3 R p b 2 4 x L 1 R l b X B s Y X R l R G F 0 Y S A o M y k v Q X V 0 b 1 J l b W 9 2 Z W R D b 2 x 1 b W 5 z M S 5 7 R k E g T U V N T 1 J B Q k x F I E 1 F R C B T S U 1 f M 0 w s O T V 9 J n F 1 b 3 Q 7 L C Z x d W 9 0 O 1 N l Y 3 R p b 2 4 x L 1 R l b X B s Y X R l R G F 0 Y S A o M y k v Q X V 0 b 1 J l b W 9 2 Z W R D b 2 x 1 b W 5 z M S 5 7 Q 1 I g T U V N T 1 J B Q k x F I E 1 F R C B T S U 1 f M 0 w s O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1 w b G F 0 Z U R h d G E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s Y X R l R G F 0 Y S U y M C U y O D M l M j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G F 0 Z U R h d G E l M j A l M j g z J T I 5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s Y X R l R G F 0 Y S U y M C U y O D M l M j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x h d G V E Y X R h J T I w J T I 4 M y U y O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s Y X R l R G F 0 Y S U y M C U y O D M l M j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G F 0 Z U R h d G E l M j A l M j g z J T I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x h d G V E Y X R h J T I w J T I 4 M y U y O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l M j g z J T I 5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E 2 Y j g 5 M z Y 3 L W F h O D k t N D h h Y S 0 4 Z T R i L T U 5 N W E x M G V l Y 2 Y z Z C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z L T A 1 L T E 5 V D E 4 O j U y O j M 0 L j A 2 M D U 1 M D B a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l M j g z J T I 5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M b 2 F k V G 9 S Z X B v c n R E a X N h Y m x l Z C I g V m F s d W U 9 I m w x I i A v P j x F b n R y e S B U e X B l P S J R d W V y e U d y b 3 V w S U Q i I F Z h b H V l P S J z Y T Z i O D k z N j c t Y W E 4 O S 0 0 O G F h L T h l N G I t N T k 1 Y T E w Z W V j Z j N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M y 0 w N S 0 x O V Q x O D o 1 M j o z N C 4 w N z M 5 N T A w W i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J T I 4 M y U y O S 9 D J T N B J T V D V X N l c n M l N U M 1 M j U 1 M i U 1 Q 0 J v e C U 1 Q 1 N 0 Z X B o Y W 5 p Z S U y M C U y N i U y M E Z l c m 5 h b m R h J T V D U m V z Z W F y Y 2 g l N U N N Z W 1 v c m F i a W x p d H k l N U N N b m V t b 2 5 p Y y U y M E R p c 2 N y a W 1 p b m F 0 a W 9 u J T I w V G F z a y U 1 Q 0 R h d G E l M j B B b m F s e X N p c y U 1 Q z E x M S U 1 Q 0 R h d G E l N U N U Z W 1 w b G F 0 Z U R h d G E l N U N f T W V t V G F z a 1 9 U Z W 1 w b G F 0 Z V 9 J b n R l c m Z l c m V u Y 2 V U Y X N r X z E w O S U y M H h s c 3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G F 0 Z U R h d G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l b X B s Y X R l R G F 0 Y V 9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E J n F 1 b 3 Q 7 L C Z x d W 9 0 O 0 F 2 Z X J h Z 2 U g c n Q m c X V v d D s s J n F 1 b 3 Q 7 U l Q g V E F S R 0 V U J n F 1 b 3 Q 7 L C Z x d W 9 0 O 1 J U I E x V U k U m c X V v d D s s J n F 1 b 3 Q 7 U l Q g T E 9 X I E x V U k U m c X V v d D s s J n F 1 b 3 Q 7 U l Q g S E l H S C B M V V J F J n F 1 b 3 Q 7 L C Z x d W 9 0 O 1 J U I E Z P S U w m c X V v d D s s J n F 1 b 3 Q 7 U l Q g T U V N J n F 1 b 3 Q 7 L C Z x d W 9 0 O 1 J U I E Z P U k c m c X V v d D s s J n F 1 b 3 Q 7 U l Q g T U V N I F R B U k d F V C Z x d W 9 0 O y w m c X V v d D t S V C B N R U 0 g T F V S R S Z x d W 9 0 O y w m c X V v d D t S V C B N R U 0 g T E 9 X I E x V U k U m c X V v d D s s J n F 1 b 3 Q 7 U l Q g T U V N I E h J R 0 g g T F V S R S Z x d W 9 0 O y w m c X V v d D t S V C B N R U 0 g R k 9 J T C Z x d W 9 0 O y w m c X V v d D t S V C B G T 1 J H I F R B U k d F V C Z x d W 9 0 O y w m c X V v d D t S V C B G T 1 J H I E x V U k U m c X V v d D s s J n F 1 b 3 Q 7 U l Q g R k 9 S R y B M T 1 c g T F V S R S Z x d W 9 0 O y w m c X V v d D t S V C B G T 1 J H I E h J R 0 g g T F V S R S Z x d W 9 0 O y w m c X V v d D t S V C B G T 1 J H I E Z P S U w m c X V v d D s s J n F 1 b 3 Q 7 Y X Z l c m F n Z S B y d C A g d G F y Z 2 V 0 I H N l Y 2 9 u Z C Z x d W 9 0 O y w m c X V v d D t h d m V y Y W d l I H J 0 I H R h c m d l d C B m a X J z d C Z x d W 9 0 O y w m c X V v d D t B V k c g U l Q g T U V N I F R h c m d l d C B z Z W N v b m Q m c X V v d D s s J n F 1 b 3 Q 7 Y X Z n I H J 0 I G 1 l b S B 0 Y X J n Z X Q g Z m l y c 3 Q m c X V v d D s s J n F 1 b 3 Q 7 Y X Z n I H J 0 I G Z v c m c g d G F y Z 2 V 0 I H N l Y 2 9 u Z C Z x d W 9 0 O y w m c X V v d D t h d m c g c n Q g Z m 9 y Z y B 0 Y X J n Z X Q g Z m l y c 3 Q m c X V v d D s s J n F 1 b 3 Q 7 Y X Z l c m F n Z S B y d C B s d X J l I C B z Z W N v b m Q m c X V v d D s s J n F 1 b 3 Q 7 Y X Z l c m F n Z S B y d C B s d X J l I C B m a X J z d C Z x d W 9 0 O y w m c X V v d D t B V k c g U l Q g T U V N I G x 1 c m U g c 2 V j b 2 5 k J n F 1 b 3 Q 7 L C Z x d W 9 0 O 2 F 2 Z y B y d C B t Z W 0 g b H V y Z S B m a X J z d C Z x d W 9 0 O y w m c X V v d D t h d m c g c n Q g Z m 9 y Z y B s d X J l I H N l Y 2 9 u Z C Z x d W 9 0 O y w m c X V v d D t h d m c g c n Q g Z m 9 y Z y B s d X J l I G Z p c n N 0 J n F 1 b 3 Q 7 L C Z x d W 9 0 O 1 J U I E h J R 0 g g U 0 l N I G x 1 c m U g c 2 V j b 2 5 k J n F 1 b 3 Q 7 L C Z x d W 9 0 O 1 J U I E x P V y B T S U 0 g b H V y Z S B z Z W N v b m Q m c X V v d D s s J n F 1 b 3 Q 7 U l Q g S E l H S C B T S U 0 g b H V y Z S B m a X J z d C Z x d W 9 0 O y w m c X V v d D t S V C B M T 1 c g U 0 l N I G x 1 c m U g Z m l y c 3 Q m c X V v d D s s J n F 1 b 3 Q 7 U l Q g S E l H S C B T S U 0 g I E 1 F T S B s d X J l I H N l Y 2 9 u Z C Z x d W 9 0 O y w m c X V v d D t S V C B M T 1 c g U 0 l N I C B N R U 0 g b H V y Z S B z Z W N v b m Q m c X V v d D s s J n F 1 b 3 Q 7 U l Q g S E l H S C B T S U 0 g T U V N I G x 1 c m U g Z m l y c 3 Q m c X V v d D s s J n F 1 b 3 Q 7 U l Q g T E 9 X I F N J T S B N R U 0 g b H V y Z S B m a X J z d C Z x d W 9 0 O y w m c X V v d D t S V C B I S U d I I F N J T S B G T 1 J H I G x 1 c m U g c 2 V j b 2 5 k J n F 1 b 3 Q 7 L C Z x d W 9 0 O 1 J U I E x P V y B T S U 0 g R k 9 S R y B s d X J l I H N l Y 2 9 u Z C Z x d W 9 0 O y w m c X V v d D t S V C B I S U d I I F N J T S B G T 1 J H I G x 1 c m U g Z m l y c 3 Q m c X V v d D s s J n F 1 b 3 Q 7 U l Q g T E 9 X I F N J T S A g R k 9 S R y B s d X J l I G Z p c n N 0 J n F 1 b 3 Q 7 X S I g L z 4 8 R W 5 0 c n k g V H l w Z T 0 i R m l s b E N v b H V t b l R 5 c G V z I i B W Y W x 1 Z T 0 i c 0 F 3 V U Z C U V V G Q l F V R k J R V U Z C U V V G Q l F V R k J R V U Z C U V V G Q l F V R k J R V U Z C U V V G Q l F V R k J R V U Z C U V V G Q l E 9 P S I g L z 4 8 R W 5 0 c n k g V H l w Z T 0 i R m l s b E x h c 3 R V c G R h d G V k I i B W Y W x 1 Z T 0 i Z D I w M j M t M D I t M j R U M T c 6 N T E 6 M z Q u M T Y 0 N z c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1 w b G F 0 Z U R h d G E g K D I p L 0 F 1 d G 9 S Z W 1 v d m V k Q 2 9 s d W 1 u c z E u e 0 l E L D B 9 J n F 1 b 3 Q 7 L C Z x d W 9 0 O 1 N l Y 3 R p b 2 4 x L 1 R l b X B s Y X R l R G F 0 Y S A o M i k v Q X V 0 b 1 J l b W 9 2 Z W R D b 2 x 1 b W 5 z M S 5 7 Q X Z l c m F n Z S B y d C w x f S Z x d W 9 0 O y w m c X V v d D t T Z W N 0 a W 9 u M S 9 U Z W 1 w b G F 0 Z U R h d G E g K D I p L 0 F 1 d G 9 S Z W 1 v d m V k Q 2 9 s d W 1 u c z E u e 1 J U I F R B U k d F V C w y f S Z x d W 9 0 O y w m c X V v d D t T Z W N 0 a W 9 u M S 9 U Z W 1 w b G F 0 Z U R h d G E g K D I p L 0 F 1 d G 9 S Z W 1 v d m V k Q 2 9 s d W 1 u c z E u e 1 J U I E x V U k U s M 3 0 m c X V v d D s s J n F 1 b 3 Q 7 U 2 V j d G l v b j E v V G V t c G x h d G V E Y X R h I C g y K S 9 B d X R v U m V t b 3 Z l Z E N v b H V t b n M x L n t S V C B M T 1 c g T F V S R S w 0 f S Z x d W 9 0 O y w m c X V v d D t T Z W N 0 a W 9 u M S 9 U Z W 1 w b G F 0 Z U R h d G E g K D I p L 0 F 1 d G 9 S Z W 1 v d m V k Q 2 9 s d W 1 u c z E u e 1 J U I E h J R 0 g g T F V S R S w 1 f S Z x d W 9 0 O y w m c X V v d D t T Z W N 0 a W 9 u M S 9 U Z W 1 w b G F 0 Z U R h d G E g K D I p L 0 F 1 d G 9 S Z W 1 v d m V k Q 2 9 s d W 1 u c z E u e 1 J U I E Z P S U w s N n 0 m c X V v d D s s J n F 1 b 3 Q 7 U 2 V j d G l v b j E v V G V t c G x h d G V E Y X R h I C g y K S 9 B d X R v U m V t b 3 Z l Z E N v b H V t b n M x L n t S V C B N R U 0 s N 3 0 m c X V v d D s s J n F 1 b 3 Q 7 U 2 V j d G l v b j E v V G V t c G x h d G V E Y X R h I C g y K S 9 B d X R v U m V t b 3 Z l Z E N v b H V t b n M x L n t S V C B G T 1 J H L D h 9 J n F 1 b 3 Q 7 L C Z x d W 9 0 O 1 N l Y 3 R p b 2 4 x L 1 R l b X B s Y X R l R G F 0 Y S A o M i k v Q X V 0 b 1 J l b W 9 2 Z W R D b 2 x 1 b W 5 z M S 5 7 U l Q g T U V N I F R B U k d F V C w 5 f S Z x d W 9 0 O y w m c X V v d D t T Z W N 0 a W 9 u M S 9 U Z W 1 w b G F 0 Z U R h d G E g K D I p L 0 F 1 d G 9 S Z W 1 v d m V k Q 2 9 s d W 1 u c z E u e 1 J U I E 1 F T S B M V V J F L D E w f S Z x d W 9 0 O y w m c X V v d D t T Z W N 0 a W 9 u M S 9 U Z W 1 w b G F 0 Z U R h d G E g K D I p L 0 F 1 d G 9 S Z W 1 v d m V k Q 2 9 s d W 1 u c z E u e 1 J U I E 1 F T S B M T 1 c g T F V S R S w x M X 0 m c X V v d D s s J n F 1 b 3 Q 7 U 2 V j d G l v b j E v V G V t c G x h d G V E Y X R h I C g y K S 9 B d X R v U m V t b 3 Z l Z E N v b H V t b n M x L n t S V C B N R U 0 g S E l H S C B M V V J F L D E y f S Z x d W 9 0 O y w m c X V v d D t T Z W N 0 a W 9 u M S 9 U Z W 1 w b G F 0 Z U R h d G E g K D I p L 0 F 1 d G 9 S Z W 1 v d m V k Q 2 9 s d W 1 u c z E u e 1 J U I E 1 F T S B G T 0 l M L D E z f S Z x d W 9 0 O y w m c X V v d D t T Z W N 0 a W 9 u M S 9 U Z W 1 w b G F 0 Z U R h d G E g K D I p L 0 F 1 d G 9 S Z W 1 v d m V k Q 2 9 s d W 1 u c z E u e 1 J U I E Z P U k c g V E F S R 0 V U L D E 0 f S Z x d W 9 0 O y w m c X V v d D t T Z W N 0 a W 9 u M S 9 U Z W 1 w b G F 0 Z U R h d G E g K D I p L 0 F 1 d G 9 S Z W 1 v d m V k Q 2 9 s d W 1 u c z E u e 1 J U I E Z P U k c g T F V S R S w x N X 0 m c X V v d D s s J n F 1 b 3 Q 7 U 2 V j d G l v b j E v V G V t c G x h d G V E Y X R h I C g y K S 9 B d X R v U m V t b 3 Z l Z E N v b H V t b n M x L n t S V C B G T 1 J H I E x P V y B M V V J F L D E 2 f S Z x d W 9 0 O y w m c X V v d D t T Z W N 0 a W 9 u M S 9 U Z W 1 w b G F 0 Z U R h d G E g K D I p L 0 F 1 d G 9 S Z W 1 v d m V k Q 2 9 s d W 1 u c z E u e 1 J U I E Z P U k c g S E l H S C B M V V J F L D E 3 f S Z x d W 9 0 O y w m c X V v d D t T Z W N 0 a W 9 u M S 9 U Z W 1 w b G F 0 Z U R h d G E g K D I p L 0 F 1 d G 9 S Z W 1 v d m V k Q 2 9 s d W 1 u c z E u e 1 J U I E Z P U k c g R k 9 J T C w x O H 0 m c X V v d D s s J n F 1 b 3 Q 7 U 2 V j d G l v b j E v V G V t c G x h d G V E Y X R h I C g y K S 9 B d X R v U m V t b 3 Z l Z E N v b H V t b n M x L n t h d m V y Y W d l I H J 0 I C B 0 Y X J n Z X Q g c 2 V j b 2 5 k L D E 5 f S Z x d W 9 0 O y w m c X V v d D t T Z W N 0 a W 9 u M S 9 U Z W 1 w b G F 0 Z U R h d G E g K D I p L 0 F 1 d G 9 S Z W 1 v d m V k Q 2 9 s d W 1 u c z E u e 2 F 2 Z X J h Z 2 U g c n Q g d G F y Z 2 V 0 I G Z p c n N 0 L D I w f S Z x d W 9 0 O y w m c X V v d D t T Z W N 0 a W 9 u M S 9 U Z W 1 w b G F 0 Z U R h d G E g K D I p L 0 F 1 d G 9 S Z W 1 v d m V k Q 2 9 s d W 1 u c z E u e 0 F W R y B S V C B N R U 0 g V G F y Z 2 V 0 I H N l Y 2 9 u Z C w y M X 0 m c X V v d D s s J n F 1 b 3 Q 7 U 2 V j d G l v b j E v V G V t c G x h d G V E Y X R h I C g y K S 9 B d X R v U m V t b 3 Z l Z E N v b H V t b n M x L n t h d m c g c n Q g b W V t I H R h c m d l d C B m a X J z d C w y M n 0 m c X V v d D s s J n F 1 b 3 Q 7 U 2 V j d G l v b j E v V G V t c G x h d G V E Y X R h I C g y K S 9 B d X R v U m V t b 3 Z l Z E N v b H V t b n M x L n t h d m c g c n Q g Z m 9 y Z y B 0 Y X J n Z X Q g c 2 V j b 2 5 k L D I z f S Z x d W 9 0 O y w m c X V v d D t T Z W N 0 a W 9 u M S 9 U Z W 1 w b G F 0 Z U R h d G E g K D I p L 0 F 1 d G 9 S Z W 1 v d m V k Q 2 9 s d W 1 u c z E u e 2 F 2 Z y B y d C B m b 3 J n I H R h c m d l d C B m a X J z d C w y N H 0 m c X V v d D s s J n F 1 b 3 Q 7 U 2 V j d G l v b j E v V G V t c G x h d G V E Y X R h I C g y K S 9 B d X R v U m V t b 3 Z l Z E N v b H V t b n M x L n t h d m V y Y W d l I H J 0 I G x 1 c m U g I H N l Y 2 9 u Z C w y N X 0 m c X V v d D s s J n F 1 b 3 Q 7 U 2 V j d G l v b j E v V G V t c G x h d G V E Y X R h I C g y K S 9 B d X R v U m V t b 3 Z l Z E N v b H V t b n M x L n t h d m V y Y W d l I H J 0 I G x 1 c m U g I G Z p c n N 0 L D I 2 f S Z x d W 9 0 O y w m c X V v d D t T Z W N 0 a W 9 u M S 9 U Z W 1 w b G F 0 Z U R h d G E g K D I p L 0 F 1 d G 9 S Z W 1 v d m V k Q 2 9 s d W 1 u c z E u e 0 F W R y B S V C B N R U 0 g b H V y Z S B z Z W N v b m Q s M j d 9 J n F 1 b 3 Q 7 L C Z x d W 9 0 O 1 N l Y 3 R p b 2 4 x L 1 R l b X B s Y X R l R G F 0 Y S A o M i k v Q X V 0 b 1 J l b W 9 2 Z W R D b 2 x 1 b W 5 z M S 5 7 Y X Z n I H J 0 I G 1 l b S B s d X J l I G Z p c n N 0 L D I 4 f S Z x d W 9 0 O y w m c X V v d D t T Z W N 0 a W 9 u M S 9 U Z W 1 w b G F 0 Z U R h d G E g K D I p L 0 F 1 d G 9 S Z W 1 v d m V k Q 2 9 s d W 1 u c z E u e 2 F 2 Z y B y d C B m b 3 J n I G x 1 c m U g c 2 V j b 2 5 k L D I 5 f S Z x d W 9 0 O y w m c X V v d D t T Z W N 0 a W 9 u M S 9 U Z W 1 w b G F 0 Z U R h d G E g K D I p L 0 F 1 d G 9 S Z W 1 v d m V k Q 2 9 s d W 1 u c z E u e 2 F 2 Z y B y d C B m b 3 J n I G x 1 c m U g Z m l y c 3 Q s M z B 9 J n F 1 b 3 Q 7 L C Z x d W 9 0 O 1 N l Y 3 R p b 2 4 x L 1 R l b X B s Y X R l R G F 0 Y S A o M i k v Q X V 0 b 1 J l b W 9 2 Z W R D b 2 x 1 b W 5 z M S 5 7 U l Q g S E l H S C B T S U 0 g b H V y Z S B z Z W N v b m Q s M z F 9 J n F 1 b 3 Q 7 L C Z x d W 9 0 O 1 N l Y 3 R p b 2 4 x L 1 R l b X B s Y X R l R G F 0 Y S A o M i k v Q X V 0 b 1 J l b W 9 2 Z W R D b 2 x 1 b W 5 z M S 5 7 U l Q g T E 9 X I F N J T S B s d X J l I H N l Y 2 9 u Z C w z M n 0 m c X V v d D s s J n F 1 b 3 Q 7 U 2 V j d G l v b j E v V G V t c G x h d G V E Y X R h I C g y K S 9 B d X R v U m V t b 3 Z l Z E N v b H V t b n M x L n t S V C B I S U d I I F N J T S B s d X J l I G Z p c n N 0 L D M z f S Z x d W 9 0 O y w m c X V v d D t T Z W N 0 a W 9 u M S 9 U Z W 1 w b G F 0 Z U R h d G E g K D I p L 0 F 1 d G 9 S Z W 1 v d m V k Q 2 9 s d W 1 u c z E u e 1 J U I E x P V y B T S U 0 g b H V y Z S B m a X J z d C w z N H 0 m c X V v d D s s J n F 1 b 3 Q 7 U 2 V j d G l v b j E v V G V t c G x h d G V E Y X R h I C g y K S 9 B d X R v U m V t b 3 Z l Z E N v b H V t b n M x L n t S V C B I S U d I I F N J T S A g T U V N I G x 1 c m U g c 2 V j b 2 5 k L D M 1 f S Z x d W 9 0 O y w m c X V v d D t T Z W N 0 a W 9 u M S 9 U Z W 1 w b G F 0 Z U R h d G E g K D I p L 0 F 1 d G 9 S Z W 1 v d m V k Q 2 9 s d W 1 u c z E u e 1 J U I E x P V y B T S U 0 g I E 1 F T S B s d X J l I H N l Y 2 9 u Z C w z N n 0 m c X V v d D s s J n F 1 b 3 Q 7 U 2 V j d G l v b j E v V G V t c G x h d G V E Y X R h I C g y K S 9 B d X R v U m V t b 3 Z l Z E N v b H V t b n M x L n t S V C B I S U d I I F N J T S B N R U 0 g b H V y Z S B m a X J z d C w z N 3 0 m c X V v d D s s J n F 1 b 3 Q 7 U 2 V j d G l v b j E v V G V t c G x h d G V E Y X R h I C g y K S 9 B d X R v U m V t b 3 Z l Z E N v b H V t b n M x L n t S V C B M T 1 c g U 0 l N I E 1 F T S B s d X J l I G Z p c n N 0 L D M 4 f S Z x d W 9 0 O y w m c X V v d D t T Z W N 0 a W 9 u M S 9 U Z W 1 w b G F 0 Z U R h d G E g K D I p L 0 F 1 d G 9 S Z W 1 v d m V k Q 2 9 s d W 1 u c z E u e 1 J U I E h J R 0 g g U 0 l N I E Z P U k c g b H V y Z S B z Z W N v b m Q s M z l 9 J n F 1 b 3 Q 7 L C Z x d W 9 0 O 1 N l Y 3 R p b 2 4 x L 1 R l b X B s Y X R l R G F 0 Y S A o M i k v Q X V 0 b 1 J l b W 9 2 Z W R D b 2 x 1 b W 5 z M S 5 7 U l Q g T E 9 X I F N J T S B G T 1 J H I G x 1 c m U g c 2 V j b 2 5 k L D Q w f S Z x d W 9 0 O y w m c X V v d D t T Z W N 0 a W 9 u M S 9 U Z W 1 w b G F 0 Z U R h d G E g K D I p L 0 F 1 d G 9 S Z W 1 v d m V k Q 2 9 s d W 1 u c z E u e 1 J U I E h J R 0 g g U 0 l N I E Z P U k c g b H V y Z S B m a X J z d C w 0 M X 0 m c X V v d D s s J n F 1 b 3 Q 7 U 2 V j d G l v b j E v V G V t c G x h d G V E Y X R h I C g y K S 9 B d X R v U m V t b 3 Z l Z E N v b H V t b n M x L n t S V C B M T 1 c g U 0 l N I C B G T 1 J H I G x 1 c m U g Z m l y c 3 Q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U Z W 1 w b G F 0 Z U R h d G E g K D I p L 0 F 1 d G 9 S Z W 1 v d m V k Q 2 9 s d W 1 u c z E u e 0 l E L D B 9 J n F 1 b 3 Q 7 L C Z x d W 9 0 O 1 N l Y 3 R p b 2 4 x L 1 R l b X B s Y X R l R G F 0 Y S A o M i k v Q X V 0 b 1 J l b W 9 2 Z W R D b 2 x 1 b W 5 z M S 5 7 Q X Z l c m F n Z S B y d C w x f S Z x d W 9 0 O y w m c X V v d D t T Z W N 0 a W 9 u M S 9 U Z W 1 w b G F 0 Z U R h d G E g K D I p L 0 F 1 d G 9 S Z W 1 v d m V k Q 2 9 s d W 1 u c z E u e 1 J U I F R B U k d F V C w y f S Z x d W 9 0 O y w m c X V v d D t T Z W N 0 a W 9 u M S 9 U Z W 1 w b G F 0 Z U R h d G E g K D I p L 0 F 1 d G 9 S Z W 1 v d m V k Q 2 9 s d W 1 u c z E u e 1 J U I E x V U k U s M 3 0 m c X V v d D s s J n F 1 b 3 Q 7 U 2 V j d G l v b j E v V G V t c G x h d G V E Y X R h I C g y K S 9 B d X R v U m V t b 3 Z l Z E N v b H V t b n M x L n t S V C B M T 1 c g T F V S R S w 0 f S Z x d W 9 0 O y w m c X V v d D t T Z W N 0 a W 9 u M S 9 U Z W 1 w b G F 0 Z U R h d G E g K D I p L 0 F 1 d G 9 S Z W 1 v d m V k Q 2 9 s d W 1 u c z E u e 1 J U I E h J R 0 g g T F V S R S w 1 f S Z x d W 9 0 O y w m c X V v d D t T Z W N 0 a W 9 u M S 9 U Z W 1 w b G F 0 Z U R h d G E g K D I p L 0 F 1 d G 9 S Z W 1 v d m V k Q 2 9 s d W 1 u c z E u e 1 J U I E Z P S U w s N n 0 m c X V v d D s s J n F 1 b 3 Q 7 U 2 V j d G l v b j E v V G V t c G x h d G V E Y X R h I C g y K S 9 B d X R v U m V t b 3 Z l Z E N v b H V t b n M x L n t S V C B N R U 0 s N 3 0 m c X V v d D s s J n F 1 b 3 Q 7 U 2 V j d G l v b j E v V G V t c G x h d G V E Y X R h I C g y K S 9 B d X R v U m V t b 3 Z l Z E N v b H V t b n M x L n t S V C B G T 1 J H L D h 9 J n F 1 b 3 Q 7 L C Z x d W 9 0 O 1 N l Y 3 R p b 2 4 x L 1 R l b X B s Y X R l R G F 0 Y S A o M i k v Q X V 0 b 1 J l b W 9 2 Z W R D b 2 x 1 b W 5 z M S 5 7 U l Q g T U V N I F R B U k d F V C w 5 f S Z x d W 9 0 O y w m c X V v d D t T Z W N 0 a W 9 u M S 9 U Z W 1 w b G F 0 Z U R h d G E g K D I p L 0 F 1 d G 9 S Z W 1 v d m V k Q 2 9 s d W 1 u c z E u e 1 J U I E 1 F T S B M V V J F L D E w f S Z x d W 9 0 O y w m c X V v d D t T Z W N 0 a W 9 u M S 9 U Z W 1 w b G F 0 Z U R h d G E g K D I p L 0 F 1 d G 9 S Z W 1 v d m V k Q 2 9 s d W 1 u c z E u e 1 J U I E 1 F T S B M T 1 c g T F V S R S w x M X 0 m c X V v d D s s J n F 1 b 3 Q 7 U 2 V j d G l v b j E v V G V t c G x h d G V E Y X R h I C g y K S 9 B d X R v U m V t b 3 Z l Z E N v b H V t b n M x L n t S V C B N R U 0 g S E l H S C B M V V J F L D E y f S Z x d W 9 0 O y w m c X V v d D t T Z W N 0 a W 9 u M S 9 U Z W 1 w b G F 0 Z U R h d G E g K D I p L 0 F 1 d G 9 S Z W 1 v d m V k Q 2 9 s d W 1 u c z E u e 1 J U I E 1 F T S B G T 0 l M L D E z f S Z x d W 9 0 O y w m c X V v d D t T Z W N 0 a W 9 u M S 9 U Z W 1 w b G F 0 Z U R h d G E g K D I p L 0 F 1 d G 9 S Z W 1 v d m V k Q 2 9 s d W 1 u c z E u e 1 J U I E Z P U k c g V E F S R 0 V U L D E 0 f S Z x d W 9 0 O y w m c X V v d D t T Z W N 0 a W 9 u M S 9 U Z W 1 w b G F 0 Z U R h d G E g K D I p L 0 F 1 d G 9 S Z W 1 v d m V k Q 2 9 s d W 1 u c z E u e 1 J U I E Z P U k c g T F V S R S w x N X 0 m c X V v d D s s J n F 1 b 3 Q 7 U 2 V j d G l v b j E v V G V t c G x h d G V E Y X R h I C g y K S 9 B d X R v U m V t b 3 Z l Z E N v b H V t b n M x L n t S V C B G T 1 J H I E x P V y B M V V J F L D E 2 f S Z x d W 9 0 O y w m c X V v d D t T Z W N 0 a W 9 u M S 9 U Z W 1 w b G F 0 Z U R h d G E g K D I p L 0 F 1 d G 9 S Z W 1 v d m V k Q 2 9 s d W 1 u c z E u e 1 J U I E Z P U k c g S E l H S C B M V V J F L D E 3 f S Z x d W 9 0 O y w m c X V v d D t T Z W N 0 a W 9 u M S 9 U Z W 1 w b G F 0 Z U R h d G E g K D I p L 0 F 1 d G 9 S Z W 1 v d m V k Q 2 9 s d W 1 u c z E u e 1 J U I E Z P U k c g R k 9 J T C w x O H 0 m c X V v d D s s J n F 1 b 3 Q 7 U 2 V j d G l v b j E v V G V t c G x h d G V E Y X R h I C g y K S 9 B d X R v U m V t b 3 Z l Z E N v b H V t b n M x L n t h d m V y Y W d l I H J 0 I C B 0 Y X J n Z X Q g c 2 V j b 2 5 k L D E 5 f S Z x d W 9 0 O y w m c X V v d D t T Z W N 0 a W 9 u M S 9 U Z W 1 w b G F 0 Z U R h d G E g K D I p L 0 F 1 d G 9 S Z W 1 v d m V k Q 2 9 s d W 1 u c z E u e 2 F 2 Z X J h Z 2 U g c n Q g d G F y Z 2 V 0 I G Z p c n N 0 L D I w f S Z x d W 9 0 O y w m c X V v d D t T Z W N 0 a W 9 u M S 9 U Z W 1 w b G F 0 Z U R h d G E g K D I p L 0 F 1 d G 9 S Z W 1 v d m V k Q 2 9 s d W 1 u c z E u e 0 F W R y B S V C B N R U 0 g V G F y Z 2 V 0 I H N l Y 2 9 u Z C w y M X 0 m c X V v d D s s J n F 1 b 3 Q 7 U 2 V j d G l v b j E v V G V t c G x h d G V E Y X R h I C g y K S 9 B d X R v U m V t b 3 Z l Z E N v b H V t b n M x L n t h d m c g c n Q g b W V t I H R h c m d l d C B m a X J z d C w y M n 0 m c X V v d D s s J n F 1 b 3 Q 7 U 2 V j d G l v b j E v V G V t c G x h d G V E Y X R h I C g y K S 9 B d X R v U m V t b 3 Z l Z E N v b H V t b n M x L n t h d m c g c n Q g Z m 9 y Z y B 0 Y X J n Z X Q g c 2 V j b 2 5 k L D I z f S Z x d W 9 0 O y w m c X V v d D t T Z W N 0 a W 9 u M S 9 U Z W 1 w b G F 0 Z U R h d G E g K D I p L 0 F 1 d G 9 S Z W 1 v d m V k Q 2 9 s d W 1 u c z E u e 2 F 2 Z y B y d C B m b 3 J n I H R h c m d l d C B m a X J z d C w y N H 0 m c X V v d D s s J n F 1 b 3 Q 7 U 2 V j d G l v b j E v V G V t c G x h d G V E Y X R h I C g y K S 9 B d X R v U m V t b 3 Z l Z E N v b H V t b n M x L n t h d m V y Y W d l I H J 0 I G x 1 c m U g I H N l Y 2 9 u Z C w y N X 0 m c X V v d D s s J n F 1 b 3 Q 7 U 2 V j d G l v b j E v V G V t c G x h d G V E Y X R h I C g y K S 9 B d X R v U m V t b 3 Z l Z E N v b H V t b n M x L n t h d m V y Y W d l I H J 0 I G x 1 c m U g I G Z p c n N 0 L D I 2 f S Z x d W 9 0 O y w m c X V v d D t T Z W N 0 a W 9 u M S 9 U Z W 1 w b G F 0 Z U R h d G E g K D I p L 0 F 1 d G 9 S Z W 1 v d m V k Q 2 9 s d W 1 u c z E u e 0 F W R y B S V C B N R U 0 g b H V y Z S B z Z W N v b m Q s M j d 9 J n F 1 b 3 Q 7 L C Z x d W 9 0 O 1 N l Y 3 R p b 2 4 x L 1 R l b X B s Y X R l R G F 0 Y S A o M i k v Q X V 0 b 1 J l b W 9 2 Z W R D b 2 x 1 b W 5 z M S 5 7 Y X Z n I H J 0 I G 1 l b S B s d X J l I G Z p c n N 0 L D I 4 f S Z x d W 9 0 O y w m c X V v d D t T Z W N 0 a W 9 u M S 9 U Z W 1 w b G F 0 Z U R h d G E g K D I p L 0 F 1 d G 9 S Z W 1 v d m V k Q 2 9 s d W 1 u c z E u e 2 F 2 Z y B y d C B m b 3 J n I G x 1 c m U g c 2 V j b 2 5 k L D I 5 f S Z x d W 9 0 O y w m c X V v d D t T Z W N 0 a W 9 u M S 9 U Z W 1 w b G F 0 Z U R h d G E g K D I p L 0 F 1 d G 9 S Z W 1 v d m V k Q 2 9 s d W 1 u c z E u e 2 F 2 Z y B y d C B m b 3 J n I G x 1 c m U g Z m l y c 3 Q s M z B 9 J n F 1 b 3 Q 7 L C Z x d W 9 0 O 1 N l Y 3 R p b 2 4 x L 1 R l b X B s Y X R l R G F 0 Y S A o M i k v Q X V 0 b 1 J l b W 9 2 Z W R D b 2 x 1 b W 5 z M S 5 7 U l Q g S E l H S C B T S U 0 g b H V y Z S B z Z W N v b m Q s M z F 9 J n F 1 b 3 Q 7 L C Z x d W 9 0 O 1 N l Y 3 R p b 2 4 x L 1 R l b X B s Y X R l R G F 0 Y S A o M i k v Q X V 0 b 1 J l b W 9 2 Z W R D b 2 x 1 b W 5 z M S 5 7 U l Q g T E 9 X I F N J T S B s d X J l I H N l Y 2 9 u Z C w z M n 0 m c X V v d D s s J n F 1 b 3 Q 7 U 2 V j d G l v b j E v V G V t c G x h d G V E Y X R h I C g y K S 9 B d X R v U m V t b 3 Z l Z E N v b H V t b n M x L n t S V C B I S U d I I F N J T S B s d X J l I G Z p c n N 0 L D M z f S Z x d W 9 0 O y w m c X V v d D t T Z W N 0 a W 9 u M S 9 U Z W 1 w b G F 0 Z U R h d G E g K D I p L 0 F 1 d G 9 S Z W 1 v d m V k Q 2 9 s d W 1 u c z E u e 1 J U I E x P V y B T S U 0 g b H V y Z S B m a X J z d C w z N H 0 m c X V v d D s s J n F 1 b 3 Q 7 U 2 V j d G l v b j E v V G V t c G x h d G V E Y X R h I C g y K S 9 B d X R v U m V t b 3 Z l Z E N v b H V t b n M x L n t S V C B I S U d I I F N J T S A g T U V N I G x 1 c m U g c 2 V j b 2 5 k L D M 1 f S Z x d W 9 0 O y w m c X V v d D t T Z W N 0 a W 9 u M S 9 U Z W 1 w b G F 0 Z U R h d G E g K D I p L 0 F 1 d G 9 S Z W 1 v d m V k Q 2 9 s d W 1 u c z E u e 1 J U I E x P V y B T S U 0 g I E 1 F T S B s d X J l I H N l Y 2 9 u Z C w z N n 0 m c X V v d D s s J n F 1 b 3 Q 7 U 2 V j d G l v b j E v V G V t c G x h d G V E Y X R h I C g y K S 9 B d X R v U m V t b 3 Z l Z E N v b H V t b n M x L n t S V C B I S U d I I F N J T S B N R U 0 g b H V y Z S B m a X J z d C w z N 3 0 m c X V v d D s s J n F 1 b 3 Q 7 U 2 V j d G l v b j E v V G V t c G x h d G V E Y X R h I C g y K S 9 B d X R v U m V t b 3 Z l Z E N v b H V t b n M x L n t S V C B M T 1 c g U 0 l N I E 1 F T S B s d X J l I G Z p c n N 0 L D M 4 f S Z x d W 9 0 O y w m c X V v d D t T Z W N 0 a W 9 u M S 9 U Z W 1 w b G F 0 Z U R h d G E g K D I p L 0 F 1 d G 9 S Z W 1 v d m V k Q 2 9 s d W 1 u c z E u e 1 J U I E h J R 0 g g U 0 l N I E Z P U k c g b H V y Z S B z Z W N v b m Q s M z l 9 J n F 1 b 3 Q 7 L C Z x d W 9 0 O 1 N l Y 3 R p b 2 4 x L 1 R l b X B s Y X R l R G F 0 Y S A o M i k v Q X V 0 b 1 J l b W 9 2 Z W R D b 2 x 1 b W 5 z M S 5 7 U l Q g T E 9 X I F N J T S B G T 1 J H I G x 1 c m U g c 2 V j b 2 5 k L D Q w f S Z x d W 9 0 O y w m c X V v d D t T Z W N 0 a W 9 u M S 9 U Z W 1 w b G F 0 Z U R h d G E g K D I p L 0 F 1 d G 9 S Z W 1 v d m V k Q 2 9 s d W 1 u c z E u e 1 J U I E h J R 0 g g U 0 l N I E Z P U k c g b H V y Z S B m a X J z d C w 0 M X 0 m c X V v d D s s J n F 1 b 3 Q 7 U 2 V j d G l v b j E v V G V t c G x h d G V E Y X R h I C g y K S 9 B d X R v U m V t b 3 Z l Z E N v b H V t b n M x L n t S V C B M T 1 c g U 0 l N I C B G T 1 J H I G x 1 c m U g Z m l y c 3 Q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1 w b G F 0 Z U R h d G E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s Y X R l R G F 0 Y S U y M C U y O D I l M j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G F 0 Z U R h d G E l M j A l M j g y J T I 5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s Y X R l R G F 0 Y S U y M C U y O D I l M j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x h d G V E Y X R h J T I w J T I 4 M i U y O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s Y X R l R G F 0 Y S U y M C U y O D I l M j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G F 0 Z U R h d G E l M j A l M j g y J T I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x h d G V E Y X R h J T I w J T I 4 M i U y O S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G F 0 Z U R h d G E l M j A l M j g y J T I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x h d G V E Y X R h J T I w J T I 4 M i U y O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J T I 4 M i U y O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h M m I w N T I x Y y 0 y M z c z L T Q 0 Z W E t O G E 1 Z i 1 j O T M 4 Z j B k N D Y 0 N z Y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M y 0 w N S 0 x O V Q x O T o w N T o w O C 4 y M T g x N T Q w W i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J T I 4 M i U y O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T G 9 h Z F R v U m V w b 3 J 0 R G l z Y W J s Z W Q i I F Z h b H V l P S J s M S I g L z 4 8 R W 5 0 c n k g V H l w Z T 0 i U X V l c n l H c m 9 1 c E l E I i B W Y W x 1 Z T 0 i c 2 E y Y j A 1 M j F j L T I z N z M t N D R l Y S 0 4 Y T V m L W M 5 M z h m M G Q 0 N j Q 3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x h c 3 R V c G R h d G V k I i B W Y W x 1 Z T 0 i Z D I w M j M t M D U t M T l U M T k 6 M D U 6 M D g u M j I y M D M x M F o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U y O D I l M j k v Q y U z Q S U 1 Q 1 V z Z X J z J T V D N T I 1 N T I l N U N C b 3 g l N U N T d G V w a G F u a W U l M j A l M j Y l M j B G Z X J u Y W 5 k Y S U 1 Q 1 J l c 2 V h c m N o J T V D T W V t b 3 J h Y m l s a X R 5 J T V D T W 5 l b W 9 u a W M l M j B E a X N j c m l t a W 5 h d G l v b i U y M F R h c 2 s l N U N E Y X R h J T I w Q W 5 h b H l z a X M l N U M x M T E l N U N E Y X R h J T V D V G V t c G x h d G V E Y X R h J T V D X 0 1 l b V R h c 2 t f V G V t c G x h d G V f S W 5 0 Z X J m Z X J l b m N l V G F z a 1 8 x M D I l M j B 4 b H N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O c l P l d / R 8 3 Y w D Q Y J K o Z I h v c N A Q E B B Q A E g g I A e e E 2 E S q E k h e f / G Z Q z R q T t C s M M c z B D R R o / k o w j F e N v x + y 8 S u 0 3 6 o / 6 G B P b F 8 I N 2 W / T K 2 D z p 0 d e R 9 D G g V 6 O a 7 H 9 a b r + Q W I W J z E k C D 9 5 + 5 P a f v B K M K K D + L b v C m l N o T d Z W 7 N D 0 y S G s p D 6 6 X w c u 1 g S d 4 X J C 5 3 l C w Y G Q + a 0 Y u s S i 2 4 Q X K b J 9 C y / / V 4 N + J n 6 z n E s s q R Q i k 8 p z V N 8 8 A 0 K 3 4 H 1 8 u Y O e B t t B 4 p b v 4 p W r F q d 6 Q t P t k L s Z i N B j s d 0 m 8 q T X P T l + V n u 1 W + I b D A R 1 X S Y 9 Q h E / 8 V x T h h s + Z s G a n G j b C P y N K V f b K V / z g D A j T G 5 D g g g h Z Q K P X 9 V I 6 f 2 C f 5 V D E 4 c L b 1 E B m H W v i F O m / h P i S T g w t D 4 i e 4 t q h M 6 I S t 2 K W V I E B 7 H O l V Y + x Q s 0 H o / 1 E O x w 2 t o r D c s l i o d A q z M x F M Z f w / C x E p h R h D 1 p L y O T t m H Z Z I p x Q O l n 4 E h 6 Q g T f P O g h j Z 7 s R s u u D / y I 5 R M h P 7 r P J z J N p K G C d 9 / 2 t n r v l q Q z P Z p Y 9 J 4 E q P n a C P N v W 2 i Y s i x k L I p s h O F I R M h Y Z c v a I E 8 2 G 5 p q 1 o r r U v / 7 1 H 7 p g 7 C V m c X D O 4 D B E 1 1 L L H D G 8 4 t O 5 P Y B d x w K N w o P 4 g U 7 c U Q 5 P 6 + p S X h 2 r B u g 6 q E v d Y a q S j r W k N t o 3 0 u d i v m F J Z b L w T p S o y A Z 3 l b i k j q s o p z W u S z B P q 9 P Z K R d E 7 0 1 B n 0 u 3 4 T M 4 w f A Y J K o Z I h v c N A Q c B M B 0 G C W C G S A F l A w Q B K g Q Q 6 I D y p T o Z g p z J F V 7 L I O q s 1 Y B Q / 3 S z Y t Z C A 3 B G 8 7 L S B A Y 7 A Y 1 J g q M X P X I j M Z N l / A u a L C A z o K C 6 f f g U 8 T / z R / Q G g h Y P N o q i s M g v G E v B a e S C S 1 9 e t B / 5 O 7 y l Q 1 A T y 7 u p c R z B y N g = < / D a t a M a s h u p > 
</file>

<file path=customXml/itemProps1.xml><?xml version="1.0" encoding="utf-8"?>
<ds:datastoreItem xmlns:ds="http://schemas.openxmlformats.org/officeDocument/2006/customXml" ds:itemID="{84BE1F00-5E78-C34F-8D90-A549E5053B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Shown Stimuli (raw data)</vt:lpstr>
      <vt:lpstr>Percentages</vt:lpstr>
      <vt:lpstr>%</vt:lpstr>
      <vt:lpstr> Proportions</vt:lpstr>
      <vt:lpstr>MDT_Results</vt:lpstr>
      <vt:lpstr>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Fernanda Morales Calva</cp:lastModifiedBy>
  <dcterms:created xsi:type="dcterms:W3CDTF">2023-05-19T18:52:16Z</dcterms:created>
  <dcterms:modified xsi:type="dcterms:W3CDTF">2024-12-30T20:32:59Z</dcterms:modified>
</cp:coreProperties>
</file>