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lab\Desktop\"/>
    </mc:Choice>
  </mc:AlternateContent>
  <xr:revisionPtr revIDLastSave="0" documentId="13_ncr:1_{5797D54F-8D91-4568-BF1C-BAFF4ED3CDD0}" xr6:coauthVersionLast="36" xr6:coauthVersionMax="36" xr10:uidLastSave="{00000000-0000-0000-0000-000000000000}"/>
  <bookViews>
    <workbookView xWindow="0" yWindow="0" windowWidth="21570" windowHeight="7935" activeTab="1" xr2:uid="{23CBAEA1-9144-4F14-8394-DD3A2B381265}"/>
  </bookViews>
  <sheets>
    <sheet name="적합성 보고서 1" sheetId="2" r:id="rId1"/>
    <sheet name="Sheet1" sheetId="1" r:id="rId2"/>
  </sheets>
  <definedNames>
    <definedName name="solver_adj" localSheetId="1" hidden="1">Sheet1!$U$3:$U$20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Sheet1!$U$3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Sheet1!$T$3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1.02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150000</definedName>
    <definedName name="solver_ver" localSheetId="1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S3" i="1"/>
  <c r="Q3" i="1"/>
  <c r="S20" i="1" l="1"/>
  <c r="T20" i="1" s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1" i="1"/>
  <c r="S9" i="1"/>
  <c r="S8" i="1"/>
  <c r="S7" i="1"/>
  <c r="S6" i="1"/>
  <c r="S5" i="1"/>
  <c r="S4" i="1"/>
  <c r="S12" i="1"/>
  <c r="Q12" i="1"/>
  <c r="Q11" i="1"/>
  <c r="Q10" i="1"/>
  <c r="T4" i="1" l="1"/>
  <c r="T18" i="1"/>
  <c r="T16" i="1"/>
  <c r="T14" i="1"/>
  <c r="T11" i="1"/>
  <c r="T12" i="1"/>
  <c r="T13" i="1"/>
  <c r="T15" i="1"/>
  <c r="T17" i="1"/>
  <c r="T19" i="1"/>
  <c r="S10" i="1"/>
  <c r="T10" i="1" s="1"/>
  <c r="R10" i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R11" i="1"/>
  <c r="R12" i="1"/>
  <c r="R13" i="1"/>
  <c r="R14" i="1"/>
  <c r="R15" i="1"/>
  <c r="R16" i="1"/>
  <c r="R17" i="1"/>
  <c r="R18" i="1"/>
  <c r="R19" i="1"/>
  <c r="R20" i="1"/>
  <c r="R3" i="1"/>
  <c r="P4" i="1"/>
  <c r="P8" i="1"/>
  <c r="C9" i="1"/>
  <c r="L15" i="1"/>
  <c r="M15" i="1" s="1"/>
  <c r="I17" i="1"/>
  <c r="I15" i="1"/>
  <c r="J11" i="1"/>
  <c r="I11" i="1"/>
  <c r="T8" i="1" l="1"/>
  <c r="T7" i="1"/>
  <c r="T9" i="1"/>
  <c r="T6" i="1"/>
  <c r="T5" i="1"/>
  <c r="K11" i="1"/>
</calcChain>
</file>

<file path=xl/sharedStrings.xml><?xml version="1.0" encoding="utf-8"?>
<sst xmlns="http://schemas.openxmlformats.org/spreadsheetml/2006/main" count="89" uniqueCount="64">
  <si>
    <t>cl2</t>
    <phoneticPr fontId="1" type="noConversion"/>
  </si>
  <si>
    <t>hocl</t>
    <phoneticPr fontId="1" type="noConversion"/>
  </si>
  <si>
    <t>cl2o</t>
    <phoneticPr fontId="1" type="noConversion"/>
  </si>
  <si>
    <t>cl-</t>
    <phoneticPr fontId="1" type="noConversion"/>
  </si>
  <si>
    <t>cl3-</t>
    <phoneticPr fontId="1" type="noConversion"/>
  </si>
  <si>
    <t>br2</t>
    <phoneticPr fontId="1" type="noConversion"/>
  </si>
  <si>
    <t>hobr</t>
    <phoneticPr fontId="1" type="noConversion"/>
  </si>
  <si>
    <t>br2o</t>
    <phoneticPr fontId="1" type="noConversion"/>
  </si>
  <si>
    <t>br-</t>
    <phoneticPr fontId="1" type="noConversion"/>
  </si>
  <si>
    <t>obr-</t>
    <phoneticPr fontId="1" type="noConversion"/>
  </si>
  <si>
    <t>ocl-</t>
    <phoneticPr fontId="1" type="noConversion"/>
  </si>
  <si>
    <t>brcl</t>
    <phoneticPr fontId="1" type="noConversion"/>
  </si>
  <si>
    <t>brocl</t>
    <phoneticPr fontId="1" type="noConversion"/>
  </si>
  <si>
    <t>charge balance</t>
    <phoneticPr fontId="1" type="noConversion"/>
  </si>
  <si>
    <t>br2cl-</t>
    <phoneticPr fontId="1" type="noConversion"/>
  </si>
  <si>
    <t>brcl2-</t>
    <phoneticPr fontId="1" type="noConversion"/>
  </si>
  <si>
    <t>oh-</t>
    <phoneticPr fontId="1" type="noConversion"/>
  </si>
  <si>
    <t>na+</t>
    <phoneticPr fontId="1" type="noConversion"/>
  </si>
  <si>
    <t>h+</t>
    <phoneticPr fontId="1" type="noConversion"/>
  </si>
  <si>
    <t>anion</t>
    <phoneticPr fontId="1" type="noConversion"/>
  </si>
  <si>
    <t>cation</t>
    <phoneticPr fontId="1" type="noConversion"/>
  </si>
  <si>
    <t>mass balance</t>
    <phoneticPr fontId="1" type="noConversion"/>
  </si>
  <si>
    <t>br</t>
    <phoneticPr fontId="1" type="noConversion"/>
  </si>
  <si>
    <t>cl</t>
    <phoneticPr fontId="1" type="noConversion"/>
  </si>
  <si>
    <t>val</t>
    <phoneticPr fontId="1" type="noConversion"/>
  </si>
  <si>
    <t>br3-</t>
    <phoneticPr fontId="1" type="noConversion"/>
  </si>
  <si>
    <t>anion-cation</t>
    <phoneticPr fontId="1" type="noConversion"/>
  </si>
  <si>
    <t>acid-base</t>
    <phoneticPr fontId="1" type="noConversion"/>
  </si>
  <si>
    <t>Br2 + H2O -&gt; HOBr + Br- + H +</t>
    <phoneticPr fontId="1" type="noConversion"/>
  </si>
  <si>
    <t>Br2 + Br- -&gt; Br3-</t>
    <phoneticPr fontId="1" type="noConversion"/>
  </si>
  <si>
    <t>2HOBr -&gt; Br2O + H2O</t>
    <phoneticPr fontId="1" type="noConversion"/>
  </si>
  <si>
    <t>Cl2 + H2O -&gt; HOCl + Cl- + h+</t>
    <phoneticPr fontId="1" type="noConversion"/>
  </si>
  <si>
    <t>BrCl + H2O -&gt; HOCl + Cl- + H+</t>
    <phoneticPr fontId="1" type="noConversion"/>
  </si>
  <si>
    <t>BrCl + H2O -&gt; HOCl + Br- + H+</t>
    <phoneticPr fontId="1" type="noConversion"/>
  </si>
  <si>
    <t>2BrCl -&gt; Cl2 + Br2</t>
    <phoneticPr fontId="1" type="noConversion"/>
  </si>
  <si>
    <t>Cl2 + Cl- -&gt; Cl3-</t>
    <phoneticPr fontId="1" type="noConversion"/>
  </si>
  <si>
    <t>Cl2 + Br- -&gt; BrCl2-</t>
    <phoneticPr fontId="1" type="noConversion"/>
  </si>
  <si>
    <t>BrCl + Cl- -&gt; BrCl2-</t>
    <phoneticPr fontId="1" type="noConversion"/>
  </si>
  <si>
    <t>Br2 + Cl- -&gt; Br2Cl-</t>
    <phoneticPr fontId="1" type="noConversion"/>
  </si>
  <si>
    <t>BrCl + Br- -&gt; Br2Cl-</t>
    <phoneticPr fontId="1" type="noConversion"/>
  </si>
  <si>
    <t>HOBr -&gt; HOCl -&gt; BrOCl + H2O</t>
    <phoneticPr fontId="1" type="noConversion"/>
  </si>
  <si>
    <t>equation</t>
    <phoneticPr fontId="1" type="noConversion"/>
  </si>
  <si>
    <t>constant</t>
    <phoneticPr fontId="1" type="noConversion"/>
  </si>
  <si>
    <t>HOCl -&gt; OCl- + H+</t>
    <phoneticPr fontId="1" type="noConversion"/>
  </si>
  <si>
    <t>HOBr -&gt; OBr- + H+</t>
    <phoneticPr fontId="1" type="noConversion"/>
  </si>
  <si>
    <t>2HOCl -&gt;  Cl2O + H2O</t>
    <phoneticPr fontId="1" type="noConversion"/>
  </si>
  <si>
    <t>HOCl + Br- -&gt;  HOBr + Cl-</t>
    <phoneticPr fontId="1" type="noConversion"/>
  </si>
  <si>
    <t>K*LEFT</t>
    <phoneticPr fontId="1" type="noConversion"/>
  </si>
  <si>
    <t>RIGHT</t>
    <phoneticPr fontId="1" type="noConversion"/>
  </si>
  <si>
    <t>LEFT</t>
    <phoneticPr fontId="1" type="noConversion"/>
  </si>
  <si>
    <t>val1</t>
    <phoneticPr fontId="1" type="noConversion"/>
  </si>
  <si>
    <t>x</t>
    <phoneticPr fontId="1" type="noConversion"/>
  </si>
  <si>
    <t>h2o -&gt; h+ + oh-</t>
    <phoneticPr fontId="1" type="noConversion"/>
  </si>
  <si>
    <t>right/left</t>
    <phoneticPr fontId="1" type="noConversion"/>
  </si>
  <si>
    <t>Microsoft Excel 16.0 적합성 보고서</t>
  </si>
  <si>
    <t>워크시트 이름: [brcl system.xlsx]Sheet1</t>
  </si>
  <si>
    <t>보고서 작성일: 2023-07-20 오후 5:46:22</t>
  </si>
  <si>
    <t>적합하지 않은 문제를 만드는 제한 조건</t>
  </si>
  <si>
    <t>셀</t>
  </si>
  <si>
    <t>이름</t>
  </si>
  <si>
    <t>셀의 값</t>
  </si>
  <si>
    <t>수식</t>
  </si>
  <si>
    <t>상태</t>
  </si>
  <si>
    <t>조건과의 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</si>
</sst>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1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CA6D4-F121-43DF-8990-96D2AA7FC1BA}">
  <dimension ref="A1:G7"/>
  <sheetViews>
    <sheetView showGridLines="0" workbookViewId="0"/>
  </sheetViews>
  <sheetFormatPr defaultRowHeight="16.5" x14ac:dyDescent="0.3"/>
  <cols>
    <col min="1" max="1" width="2.125" customWidth="1"/>
    <col min="2" max="2" width="3.375" bestFit="1" customWidth="1"/>
    <col min="3" max="3" width="5.25" bestFit="1" customWidth="1"/>
    <col min="4" max="4" width="7.75" bestFit="1" customWidth="1"/>
    <col min="5" max="6" width="5.25" bestFit="1" customWidth="1"/>
    <col min="7" max="7" width="11.625" bestFit="1" customWidth="1"/>
  </cols>
  <sheetData>
    <row r="1" spans="1:7" x14ac:dyDescent="0.3">
      <c r="A1" s="2" t="s">
        <v>54</v>
      </c>
    </row>
    <row r="2" spans="1:7" x14ac:dyDescent="0.3">
      <c r="A2" s="2" t="s">
        <v>55</v>
      </c>
    </row>
    <row r="3" spans="1:7" x14ac:dyDescent="0.3">
      <c r="A3" s="2" t="s">
        <v>56</v>
      </c>
    </row>
    <row r="6" spans="1:7" ht="17.25" thickBot="1" x14ac:dyDescent="0.35">
      <c r="A6" t="s">
        <v>57</v>
      </c>
    </row>
    <row r="7" spans="1:7" ht="17.25" thickBot="1" x14ac:dyDescent="0.35">
      <c r="B7" s="3" t="s">
        <v>58</v>
      </c>
      <c r="C7" s="3" t="s">
        <v>59</v>
      </c>
      <c r="D7" s="3" t="s">
        <v>60</v>
      </c>
      <c r="E7" s="3" t="s">
        <v>61</v>
      </c>
      <c r="F7" s="3" t="s">
        <v>62</v>
      </c>
      <c r="G7" s="3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DB4E-D399-4F37-886F-13EA8DF474AC}">
  <dimension ref="A1:U22"/>
  <sheetViews>
    <sheetView tabSelected="1" zoomScale="70" zoomScaleNormal="70" workbookViewId="0">
      <selection activeCell="O1" sqref="O1"/>
    </sheetView>
  </sheetViews>
  <sheetFormatPr defaultRowHeight="16.5" x14ac:dyDescent="0.3"/>
  <cols>
    <col min="2" max="2" width="9.25" bestFit="1" customWidth="1"/>
    <col min="8" max="8" width="12.75" customWidth="1"/>
    <col min="15" max="15" width="52.25" customWidth="1"/>
    <col min="16" max="16" width="13.125" bestFit="1" customWidth="1"/>
    <col min="17" max="17" width="10" bestFit="1" customWidth="1"/>
    <col min="19" max="21" width="10" bestFit="1" customWidth="1"/>
  </cols>
  <sheetData>
    <row r="1" spans="1:21" ht="35.25" customHeight="1" x14ac:dyDescent="0.3">
      <c r="A1" t="s">
        <v>50</v>
      </c>
    </row>
    <row r="2" spans="1:21" ht="33" customHeight="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</v>
      </c>
      <c r="O2" t="s">
        <v>41</v>
      </c>
      <c r="P2" t="s">
        <v>42</v>
      </c>
      <c r="Q2" t="s">
        <v>49</v>
      </c>
      <c r="R2" t="s">
        <v>47</v>
      </c>
      <c r="S2" t="s">
        <v>48</v>
      </c>
      <c r="T2" t="s">
        <v>53</v>
      </c>
      <c r="U2" t="s">
        <v>51</v>
      </c>
    </row>
    <row r="3" spans="1:21" ht="31.5" customHeight="1" x14ac:dyDescent="0.3">
      <c r="B3" s="1">
        <v>1E-14</v>
      </c>
      <c r="C3" s="1">
        <v>3.3000000000000003E-5</v>
      </c>
      <c r="D3" s="1">
        <v>1E-14</v>
      </c>
      <c r="E3" s="1">
        <v>1E-14</v>
      </c>
      <c r="F3" s="1">
        <v>1E-14</v>
      </c>
      <c r="G3" s="1">
        <v>1E-14</v>
      </c>
      <c r="N3">
        <v>1</v>
      </c>
      <c r="O3" t="s">
        <v>46</v>
      </c>
      <c r="P3" s="1">
        <v>150000</v>
      </c>
      <c r="Q3" s="1">
        <f>(C3+U3)*(E5+U3)</f>
        <v>2.650000000000014E-12</v>
      </c>
      <c r="R3" s="1">
        <f>P3*Q3</f>
        <v>3.9750000000000207E-7</v>
      </c>
      <c r="S3" s="1">
        <f>(C5-U3)*(E3-U3)</f>
        <v>1.0240000006400002E-9</v>
      </c>
      <c r="T3" s="1">
        <f>S3/Q3</f>
        <v>386.41509458113012</v>
      </c>
      <c r="U3" s="1">
        <v>-3.1999999999999999E-5</v>
      </c>
    </row>
    <row r="4" spans="1:21" ht="30.75" customHeight="1" x14ac:dyDescent="0.3">
      <c r="B4" t="s">
        <v>5</v>
      </c>
      <c r="C4" t="s">
        <v>6</v>
      </c>
      <c r="D4" t="s">
        <v>7</v>
      </c>
      <c r="E4" t="s">
        <v>8</v>
      </c>
      <c r="F4" t="s">
        <v>25</v>
      </c>
      <c r="G4" t="s">
        <v>9</v>
      </c>
      <c r="N4">
        <v>2</v>
      </c>
      <c r="O4" t="s">
        <v>44</v>
      </c>
      <c r="P4" s="1">
        <f>10^(-8.7)</f>
        <v>1.9952623149688824E-9</v>
      </c>
      <c r="Q4" s="1">
        <f>(C5+U4)</f>
        <v>-9.9999999990000002E-5</v>
      </c>
      <c r="R4" s="1">
        <f t="shared" ref="R4:R20" si="0">P4*Q4</f>
        <v>-1.9952623147693562E-13</v>
      </c>
      <c r="S4" s="1">
        <f>(G5-U4)*(B9-U4)</f>
        <v>1.0010000001001001E-8</v>
      </c>
      <c r="T4" s="1">
        <f>S4/Q4</f>
        <v>-1.0010000002002E-4</v>
      </c>
      <c r="U4" s="1">
        <v>-1E-4</v>
      </c>
    </row>
    <row r="5" spans="1:21" ht="30.75" customHeight="1" x14ac:dyDescent="0.3">
      <c r="B5" s="1">
        <v>1E-14</v>
      </c>
      <c r="C5" s="1">
        <v>1E-14</v>
      </c>
      <c r="D5" s="1">
        <v>1E-14</v>
      </c>
      <c r="E5" s="1">
        <v>3.4650000000000002E-5</v>
      </c>
      <c r="F5" s="1">
        <v>1E-14</v>
      </c>
      <c r="G5" s="1">
        <v>1E-14</v>
      </c>
      <c r="N5">
        <v>3</v>
      </c>
      <c r="O5" t="s">
        <v>28</v>
      </c>
      <c r="P5" s="1">
        <v>6.1E-9</v>
      </c>
      <c r="Q5" s="1">
        <f>(B5+U5)</f>
        <v>1E-14</v>
      </c>
      <c r="R5" s="1">
        <f t="shared" si="0"/>
        <v>6.1000000000000005E-23</v>
      </c>
      <c r="S5" s="1">
        <f>(C5-U5)*(E5-U5)*(B9-U5)</f>
        <v>3.4649999999999999E-26</v>
      </c>
      <c r="T5" s="1">
        <f t="shared" ref="T5:T20" si="1">S5/Q5</f>
        <v>3.4649999999999999E-12</v>
      </c>
      <c r="U5">
        <v>0</v>
      </c>
    </row>
    <row r="6" spans="1:21" ht="30.75" customHeight="1" x14ac:dyDescent="0.3">
      <c r="B6" t="s">
        <v>11</v>
      </c>
      <c r="C6" t="s">
        <v>14</v>
      </c>
      <c r="D6" t="s">
        <v>15</v>
      </c>
      <c r="E6" t="s">
        <v>12</v>
      </c>
      <c r="N6">
        <v>4</v>
      </c>
      <c r="O6" t="s">
        <v>29</v>
      </c>
      <c r="P6" s="1">
        <v>16.100000000000001</v>
      </c>
      <c r="Q6" s="1">
        <f>(B5+U6)*(E5+U6)</f>
        <v>3.465E-19</v>
      </c>
      <c r="R6" s="1">
        <f t="shared" si="0"/>
        <v>5.5786500000000007E-18</v>
      </c>
      <c r="S6" s="1">
        <f>(F5-U6)</f>
        <v>1E-14</v>
      </c>
      <c r="T6" s="1">
        <f t="shared" si="1"/>
        <v>28860.028860028859</v>
      </c>
      <c r="U6">
        <v>0</v>
      </c>
    </row>
    <row r="7" spans="1:21" ht="30.75" customHeight="1" x14ac:dyDescent="0.3">
      <c r="B7" s="1">
        <v>1E-14</v>
      </c>
      <c r="C7" s="1">
        <v>1E-14</v>
      </c>
      <c r="D7" s="1">
        <v>1E-14</v>
      </c>
      <c r="E7" s="1">
        <v>1E-14</v>
      </c>
      <c r="N7">
        <v>5</v>
      </c>
      <c r="O7" t="s">
        <v>30</v>
      </c>
      <c r="P7" s="1">
        <v>6.31</v>
      </c>
      <c r="Q7" s="1">
        <f>(C5+U7)*(C5+U7)</f>
        <v>9.9999999999999997E-29</v>
      </c>
      <c r="R7" s="1">
        <f t="shared" si="0"/>
        <v>6.3099999999999995E-28</v>
      </c>
      <c r="S7" s="1">
        <f>(D5-U7)</f>
        <v>1E-14</v>
      </c>
      <c r="T7" s="1">
        <f t="shared" si="1"/>
        <v>100000000000000</v>
      </c>
      <c r="U7">
        <v>0</v>
      </c>
    </row>
    <row r="8" spans="1:21" ht="30.75" customHeight="1" x14ac:dyDescent="0.3">
      <c r="B8" t="s">
        <v>18</v>
      </c>
      <c r="C8" t="s">
        <v>16</v>
      </c>
      <c r="D8" t="s">
        <v>17</v>
      </c>
      <c r="N8">
        <v>6</v>
      </c>
      <c r="O8" t="s">
        <v>43</v>
      </c>
      <c r="P8">
        <f>10^(-7.47)</f>
        <v>3.3884415613920266E-8</v>
      </c>
      <c r="Q8" s="1">
        <f>(C3+U8)</f>
        <v>3.3000000000000003E-5</v>
      </c>
      <c r="R8" s="1">
        <f t="shared" si="0"/>
        <v>1.118185715259369E-12</v>
      </c>
      <c r="S8" s="1">
        <f>(G3-U8)*(B9-U8)</f>
        <v>9.9999999999999991E-22</v>
      </c>
      <c r="T8" s="1">
        <f t="shared" si="1"/>
        <v>3.0303030303030295E-17</v>
      </c>
      <c r="U8">
        <v>0</v>
      </c>
    </row>
    <row r="9" spans="1:21" ht="30.75" customHeight="1" x14ac:dyDescent="0.3">
      <c r="B9" s="1">
        <v>9.9999999999999995E-8</v>
      </c>
      <c r="C9" s="1">
        <f>0.00000000000001/B9</f>
        <v>1.0000000000000001E-7</v>
      </c>
      <c r="D9" s="1">
        <v>1.07E-3</v>
      </c>
      <c r="I9" t="s">
        <v>13</v>
      </c>
      <c r="N9">
        <v>7</v>
      </c>
      <c r="O9" t="s">
        <v>31</v>
      </c>
      <c r="P9" s="1">
        <v>1.0399999999999999E-3</v>
      </c>
      <c r="Q9" s="1">
        <f>(B3+U9)</f>
        <v>1E-14</v>
      </c>
      <c r="R9" s="1">
        <f t="shared" si="0"/>
        <v>1.0399999999999999E-17</v>
      </c>
      <c r="S9" s="1">
        <f>(C3-U9)*(E3-U9)*(B9-U9)</f>
        <v>3.2999999999999998E-26</v>
      </c>
      <c r="T9" s="1">
        <f t="shared" si="1"/>
        <v>3.2999999999999997E-12</v>
      </c>
      <c r="U9">
        <v>0</v>
      </c>
    </row>
    <row r="10" spans="1:21" ht="30.75" customHeight="1" x14ac:dyDescent="0.3">
      <c r="I10" t="s">
        <v>19</v>
      </c>
      <c r="J10" t="s">
        <v>20</v>
      </c>
      <c r="K10" t="s">
        <v>26</v>
      </c>
      <c r="N10">
        <v>8</v>
      </c>
      <c r="O10" t="s">
        <v>32</v>
      </c>
      <c r="P10" s="1">
        <v>1.2999999999999999E-4</v>
      </c>
      <c r="Q10" s="1">
        <f>(B7+U10)</f>
        <v>1E-14</v>
      </c>
      <c r="R10" s="1">
        <f t="shared" si="0"/>
        <v>1.2999999999999998E-18</v>
      </c>
      <c r="S10" s="1">
        <f>(C3+U10)*(E3+U10)*(E3+U10)</f>
        <v>3.3000000000000003E-33</v>
      </c>
      <c r="T10" s="1">
        <f t="shared" si="1"/>
        <v>3.3000000000000003E-19</v>
      </c>
      <c r="U10">
        <v>0</v>
      </c>
    </row>
    <row r="11" spans="1:21" ht="30.75" customHeight="1" x14ac:dyDescent="0.3">
      <c r="A11" t="s">
        <v>51</v>
      </c>
      <c r="I11">
        <f>E3+F3+G3+E5+F5+G5+C7+D7+C9</f>
        <v>3.475000007000002E-5</v>
      </c>
      <c r="J11">
        <f>D9+B9</f>
        <v>1.0701E-3</v>
      </c>
      <c r="K11">
        <f>I11-J11</f>
        <v>-1.03534999993E-3</v>
      </c>
      <c r="N11">
        <v>9</v>
      </c>
      <c r="O11" t="s">
        <v>33</v>
      </c>
      <c r="P11" s="1">
        <v>8.6999999999999999E-10</v>
      </c>
      <c r="Q11" s="1">
        <f>(B7+U11)</f>
        <v>1E-14</v>
      </c>
      <c r="R11" s="1">
        <f t="shared" si="0"/>
        <v>8.6999999999999996E-24</v>
      </c>
      <c r="S11" s="1">
        <f>(C3-U11)*(E5-U11)*(B9-U11)</f>
        <v>1.1434500000000001E-16</v>
      </c>
      <c r="T11" s="1">
        <f t="shared" si="1"/>
        <v>1.1434500000000002E-2</v>
      </c>
      <c r="U11">
        <v>0</v>
      </c>
    </row>
    <row r="12" spans="1:21" ht="30.75" customHeight="1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10</v>
      </c>
      <c r="N12">
        <v>10</v>
      </c>
      <c r="O12" t="s">
        <v>34</v>
      </c>
      <c r="P12" s="1">
        <v>7.6E-3</v>
      </c>
      <c r="Q12" s="1">
        <f>(B7+U12)*(B7+U12)</f>
        <v>9.9999999999999997E-29</v>
      </c>
      <c r="R12" s="1">
        <f t="shared" si="0"/>
        <v>7.5999999999999999E-31</v>
      </c>
      <c r="S12" s="1">
        <f>(B3+U12)*(B5+U12)</f>
        <v>9.9999999999999997E-29</v>
      </c>
      <c r="T12" s="1">
        <f t="shared" si="1"/>
        <v>1</v>
      </c>
      <c r="U12">
        <v>0</v>
      </c>
    </row>
    <row r="13" spans="1:21" ht="30.75" customHeight="1" x14ac:dyDescent="0.3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t="s">
        <v>21</v>
      </c>
      <c r="L13" t="s">
        <v>27</v>
      </c>
      <c r="N13">
        <v>11</v>
      </c>
      <c r="O13" t="s">
        <v>35</v>
      </c>
      <c r="P13" s="1">
        <v>0.18</v>
      </c>
      <c r="Q13" s="1">
        <f>(B3+U13)*(E3+U13)</f>
        <v>9.9999999999999997E-29</v>
      </c>
      <c r="R13" s="1">
        <f t="shared" si="0"/>
        <v>1.7999999999999999E-29</v>
      </c>
      <c r="S13" s="1">
        <f>(F3-U13)</f>
        <v>1E-14</v>
      </c>
      <c r="T13" s="1">
        <f t="shared" si="1"/>
        <v>100000000000000</v>
      </c>
      <c r="U13">
        <v>0</v>
      </c>
    </row>
    <row r="14" spans="1:21" ht="30.75" customHeight="1" x14ac:dyDescent="0.3">
      <c r="B14" t="s">
        <v>5</v>
      </c>
      <c r="C14" t="s">
        <v>6</v>
      </c>
      <c r="D14" t="s">
        <v>7</v>
      </c>
      <c r="E14" t="s">
        <v>8</v>
      </c>
      <c r="F14" t="s">
        <v>25</v>
      </c>
      <c r="G14" t="s">
        <v>9</v>
      </c>
      <c r="I14" t="s">
        <v>22</v>
      </c>
      <c r="J14" t="s">
        <v>24</v>
      </c>
      <c r="L14" t="s">
        <v>18</v>
      </c>
      <c r="M14" t="s">
        <v>16</v>
      </c>
      <c r="N14">
        <v>12</v>
      </c>
      <c r="O14" t="s">
        <v>36</v>
      </c>
      <c r="P14" s="1">
        <v>4200000</v>
      </c>
      <c r="Q14" s="1">
        <f>(B3+U14)*(E5+U14)</f>
        <v>3.465E-19</v>
      </c>
      <c r="R14" s="1">
        <f t="shared" si="0"/>
        <v>1.4553000000000001E-12</v>
      </c>
      <c r="S14" s="1">
        <f>(D7-U14)</f>
        <v>1E-14</v>
      </c>
      <c r="T14" s="1">
        <f t="shared" si="1"/>
        <v>28860.028860028859</v>
      </c>
      <c r="U14">
        <v>0</v>
      </c>
    </row>
    <row r="15" spans="1:21" ht="30.75" customHeight="1" x14ac:dyDescent="0.3"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>
        <f>2*B5+C5+2*D5+E5+3*F5+G5+B7+2*C7+D7+E7</f>
        <v>3.465000014000002E-5</v>
      </c>
      <c r="J15" s="1">
        <v>3.4650000000000002E-5</v>
      </c>
      <c r="L15">
        <f>B9</f>
        <v>9.9999999999999995E-8</v>
      </c>
      <c r="M15">
        <f>0.00000000000001/L15</f>
        <v>1.0000000000000001E-7</v>
      </c>
      <c r="N15">
        <v>13</v>
      </c>
      <c r="O15" t="s">
        <v>37</v>
      </c>
      <c r="P15" s="1">
        <v>3.8</v>
      </c>
      <c r="Q15" s="1">
        <f>(B7+U15)*(E3+U15)</f>
        <v>9.9999999999999997E-29</v>
      </c>
      <c r="R15" s="1">
        <f t="shared" si="0"/>
        <v>3.7999999999999996E-28</v>
      </c>
      <c r="S15" s="1">
        <f>(D7-U15)</f>
        <v>1E-14</v>
      </c>
      <c r="T15" s="1">
        <f t="shared" si="1"/>
        <v>100000000000000</v>
      </c>
      <c r="U15">
        <v>0</v>
      </c>
    </row>
    <row r="16" spans="1:21" ht="30.75" customHeight="1" x14ac:dyDescent="0.3">
      <c r="B16" t="s">
        <v>11</v>
      </c>
      <c r="C16" t="s">
        <v>14</v>
      </c>
      <c r="D16" t="s">
        <v>15</v>
      </c>
      <c r="E16" t="s">
        <v>12</v>
      </c>
      <c r="I16" t="s">
        <v>23</v>
      </c>
      <c r="J16" t="s">
        <v>24</v>
      </c>
      <c r="N16">
        <v>14</v>
      </c>
      <c r="O16" t="s">
        <v>38</v>
      </c>
      <c r="P16" s="1">
        <v>1.3</v>
      </c>
      <c r="Q16" s="1">
        <f>(B5+U16)*(E3+U16)</f>
        <v>9.9999999999999997E-29</v>
      </c>
      <c r="R16" s="1">
        <f t="shared" si="0"/>
        <v>1.3E-28</v>
      </c>
      <c r="S16" s="1">
        <f>(C7-U16)</f>
        <v>1E-14</v>
      </c>
      <c r="T16" s="1">
        <f t="shared" si="1"/>
        <v>100000000000000</v>
      </c>
      <c r="U16">
        <v>0</v>
      </c>
    </row>
    <row r="17" spans="2:21" ht="30.75" customHeight="1" x14ac:dyDescent="0.3">
      <c r="B17" s="1">
        <v>0</v>
      </c>
      <c r="C17" s="1">
        <v>0</v>
      </c>
      <c r="D17" s="1">
        <v>0</v>
      </c>
      <c r="E17" s="1">
        <v>0</v>
      </c>
      <c r="I17">
        <f>2*B3+C3+2*D3+E3+3*F3+G3+B7+C7+2*D7+E7</f>
        <v>3.300000014000002E-5</v>
      </c>
      <c r="J17" s="1">
        <v>3.3000000000000003E-5</v>
      </c>
      <c r="N17">
        <v>15</v>
      </c>
      <c r="O17" t="s">
        <v>39</v>
      </c>
      <c r="P17" s="1">
        <v>18000</v>
      </c>
      <c r="Q17" s="1">
        <f>(B7+U17)*(E5+U17)</f>
        <v>3.465E-19</v>
      </c>
      <c r="R17" s="1">
        <f t="shared" si="0"/>
        <v>6.2370000000000002E-15</v>
      </c>
      <c r="S17" s="1">
        <f>(C7-U17)</f>
        <v>1E-14</v>
      </c>
      <c r="T17" s="1">
        <f t="shared" si="1"/>
        <v>28860.028860028859</v>
      </c>
      <c r="U17">
        <v>0</v>
      </c>
    </row>
    <row r="18" spans="2:21" ht="30.75" customHeight="1" x14ac:dyDescent="0.3">
      <c r="B18" t="s">
        <v>18</v>
      </c>
      <c r="C18" t="s">
        <v>16</v>
      </c>
      <c r="D18" t="s">
        <v>17</v>
      </c>
      <c r="I18" t="s">
        <v>17</v>
      </c>
      <c r="J18" t="s">
        <v>24</v>
      </c>
      <c r="N18">
        <v>16</v>
      </c>
      <c r="O18" t="s">
        <v>40</v>
      </c>
      <c r="P18" s="1">
        <v>0.34699999999999998</v>
      </c>
      <c r="Q18" s="1">
        <f>(C5+U18)*(C3+U18)</f>
        <v>3.3000000000000003E-19</v>
      </c>
      <c r="R18" s="1">
        <f t="shared" si="0"/>
        <v>1.1451E-19</v>
      </c>
      <c r="S18" s="1">
        <f>(E7-U18)</f>
        <v>1E-14</v>
      </c>
      <c r="T18" s="1">
        <f t="shared" si="1"/>
        <v>30303.0303030303</v>
      </c>
      <c r="U18">
        <v>0</v>
      </c>
    </row>
    <row r="19" spans="2:21" ht="30.75" customHeight="1" x14ac:dyDescent="0.3">
      <c r="B19" s="1">
        <v>0</v>
      </c>
      <c r="C19" s="1">
        <v>0</v>
      </c>
      <c r="D19" s="1">
        <v>0</v>
      </c>
      <c r="J19" s="1">
        <v>1.067E-3</v>
      </c>
      <c r="N19">
        <v>17</v>
      </c>
      <c r="O19" t="s">
        <v>45</v>
      </c>
      <c r="P19" s="1">
        <v>1.5100000000000001E-2</v>
      </c>
      <c r="Q19" s="1">
        <f>(C3+U19)*(C3+U19)</f>
        <v>1.0890000000000001E-9</v>
      </c>
      <c r="R19" s="1">
        <f t="shared" si="0"/>
        <v>1.6443900000000003E-11</v>
      </c>
      <c r="S19" s="1">
        <f>(D3+U19)</f>
        <v>1E-14</v>
      </c>
      <c r="T19" s="1">
        <f t="shared" si="1"/>
        <v>9.1827364554637268E-6</v>
      </c>
      <c r="U19">
        <v>0</v>
      </c>
    </row>
    <row r="20" spans="2:21" ht="30.75" customHeight="1" x14ac:dyDescent="0.3">
      <c r="N20">
        <v>18</v>
      </c>
      <c r="O20" t="s">
        <v>52</v>
      </c>
      <c r="P20" s="1">
        <v>1E-14</v>
      </c>
      <c r="Q20" s="1">
        <f>1</f>
        <v>1</v>
      </c>
      <c r="R20" s="1">
        <f t="shared" si="0"/>
        <v>1E-14</v>
      </c>
      <c r="S20" s="1">
        <f>(B9-U20)*(C9-U20)</f>
        <v>1E-14</v>
      </c>
      <c r="T20" s="1">
        <f t="shared" si="1"/>
        <v>1E-14</v>
      </c>
      <c r="U20">
        <v>0</v>
      </c>
    </row>
    <row r="21" spans="2:21" ht="30.75" customHeight="1" x14ac:dyDescent="0.3"/>
    <row r="22" spans="2:21" ht="30.75" customHeight="1" x14ac:dyDescent="0.3"/>
  </sheetData>
  <scenarios current="0" show="0">
    <scenario name="solve" locked="1" count="18" user="Artlab" comment="만든 사람 Artlab 날짜 2023-07-20_x000a_수정한 사람 Artlab 날짜 2023-07-20">
      <inputCells r="U3" val="0"/>
      <inputCells r="U4" val="0"/>
      <inputCells r="U5" val="0"/>
      <inputCells r="U6" val="0"/>
      <inputCells r="U7" val="0"/>
      <inputCells r="U8" val="0"/>
      <inputCells r="U9" val="0"/>
      <inputCells r="U10" val="0"/>
      <inputCells r="U11" val="0"/>
      <inputCells r="U12" val="0"/>
      <inputCells r="U13" val="0"/>
      <inputCells r="U14" val="0"/>
      <inputCells r="U15" val="0"/>
      <inputCells r="U16" val="0"/>
      <inputCells r="U17" val="0"/>
      <inputCells r="U18" val="0"/>
      <inputCells r="U19" val="0"/>
      <inputCells r="U20" val="0"/>
    </scenario>
  </scenario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적합성 보고서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Artlab</dc:creator>
  <cp:lastModifiedBy>Artlab</cp:lastModifiedBy>
  <dcterms:created xsi:type="dcterms:W3CDTF">2023-07-20T04:45:53Z</dcterms:created>
  <dcterms:modified xsi:type="dcterms:W3CDTF">2023-07-21T08:05:57Z</dcterms:modified>
</cp:coreProperties>
</file>