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0B31610A-9378-4F1C-9328-D6F2592B856D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rboles" sheetId="1" r:id="rId1"/>
    <sheet name="Pasto" sheetId="3" r:id="rId2"/>
    <sheet name="Arbustos" sheetId="2" r:id="rId3"/>
    <sheet name="parametros que no son vector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G9" i="2"/>
  <c r="P2" i="2" a="1"/>
  <c r="P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" i="1"/>
  <c r="D11" i="1"/>
  <c r="D3" i="1"/>
  <c r="C3" i="3"/>
  <c r="C2" i="3"/>
  <c r="F2" i="1"/>
  <c r="F11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" i="2"/>
  <c r="F3" i="1"/>
  <c r="F5" i="1"/>
  <c r="G6" i="1"/>
  <c r="G7" i="1"/>
  <c r="G8" i="1"/>
  <c r="G9" i="1"/>
  <c r="F6" i="1"/>
  <c r="F7" i="1"/>
  <c r="F8" i="1"/>
  <c r="F9" i="1"/>
  <c r="G10" i="1"/>
  <c r="F10" i="1"/>
  <c r="G11" i="1"/>
  <c r="G12" i="1"/>
  <c r="F12" i="1"/>
  <c r="F13" i="1"/>
  <c r="F14" i="1"/>
  <c r="G15" i="1"/>
  <c r="F15" i="1"/>
  <c r="F21" i="1"/>
  <c r="F20" i="1"/>
  <c r="F19" i="1"/>
  <c r="F18" i="1"/>
  <c r="F16" i="1"/>
  <c r="F17" i="1"/>
  <c r="G17" i="1" s="1"/>
  <c r="G21" i="1"/>
  <c r="G20" i="1"/>
  <c r="G19" i="1"/>
  <c r="G18" i="1"/>
  <c r="G16" i="1"/>
  <c r="G14" i="1"/>
  <c r="G13" i="1"/>
  <c r="G5" i="1"/>
  <c r="F4" i="1"/>
  <c r="G4" i="1" s="1"/>
  <c r="G3" i="1"/>
  <c r="G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" i="2"/>
  <c r="P3" i="1"/>
  <c r="D4" i="1"/>
  <c r="P4" i="1" s="1"/>
  <c r="D5" i="1"/>
  <c r="P5" i="1" s="1"/>
  <c r="D6" i="1"/>
  <c r="P6" i="1" s="1"/>
  <c r="D7" i="1"/>
  <c r="P7" i="1" s="1"/>
  <c r="D8" i="1"/>
  <c r="P8" i="1" s="1"/>
  <c r="D9" i="1"/>
  <c r="P9" i="1" s="1"/>
  <c r="D10" i="1"/>
  <c r="P10" i="1" s="1"/>
  <c r="D12" i="1"/>
  <c r="D13" i="1"/>
  <c r="P13" i="1" s="1"/>
  <c r="D14" i="1"/>
  <c r="P14" i="1" s="1"/>
  <c r="D15" i="1"/>
  <c r="P15" i="1" s="1"/>
  <c r="D16" i="1"/>
  <c r="P16" i="1" s="1"/>
  <c r="D17" i="1"/>
  <c r="P17" i="1" s="1"/>
  <c r="D18" i="1"/>
  <c r="P18" i="1" s="1"/>
  <c r="D19" i="1"/>
  <c r="P19" i="1" s="1"/>
  <c r="D20" i="1"/>
  <c r="P20" i="1" s="1"/>
  <c r="D21" i="1"/>
  <c r="P21" i="1" s="1"/>
  <c r="D2" i="1"/>
  <c r="P2" i="1" s="1"/>
  <c r="Q22" i="1" l="1"/>
  <c r="R22" i="1"/>
  <c r="G22" i="2"/>
  <c r="F22" i="2" s="1"/>
  <c r="C22" i="2"/>
  <c r="G21" i="2"/>
  <c r="F21" i="2" s="1"/>
  <c r="C21" i="2"/>
  <c r="G20" i="2"/>
  <c r="F20" i="2" s="1"/>
  <c r="C20" i="2"/>
  <c r="G19" i="2"/>
  <c r="F19" i="2" s="1"/>
  <c r="C19" i="2"/>
  <c r="G18" i="2"/>
  <c r="F18" i="2" s="1"/>
  <c r="C18" i="2"/>
  <c r="G17" i="2"/>
  <c r="F17" i="2" s="1"/>
  <c r="C17" i="2"/>
  <c r="G16" i="2"/>
  <c r="F16" i="2" s="1"/>
  <c r="C16" i="2"/>
  <c r="G15" i="2"/>
  <c r="F15" i="2" s="1"/>
  <c r="C15" i="2"/>
  <c r="G14" i="2"/>
  <c r="F14" i="2" s="1"/>
  <c r="C14" i="2"/>
  <c r="G13" i="2"/>
  <c r="F13" i="2" s="1"/>
  <c r="C13" i="2"/>
  <c r="G12" i="2"/>
  <c r="F12" i="2" s="1"/>
  <c r="C12" i="2"/>
  <c r="G11" i="2"/>
  <c r="F11" i="2" s="1"/>
  <c r="C11" i="2"/>
  <c r="G10" i="2"/>
  <c r="F10" i="2" s="1"/>
  <c r="C10" i="2"/>
  <c r="F9" i="2"/>
  <c r="C9" i="2"/>
  <c r="G8" i="2"/>
  <c r="F8" i="2" s="1"/>
  <c r="C8" i="2"/>
  <c r="G7" i="2"/>
  <c r="F7" i="2" s="1"/>
  <c r="C7" i="2"/>
  <c r="G6" i="2"/>
  <c r="F6" i="2" s="1"/>
  <c r="C6" i="2"/>
  <c r="G5" i="2"/>
  <c r="F5" i="2" s="1"/>
  <c r="C5" i="2"/>
  <c r="G4" i="2"/>
  <c r="F4" i="2" s="1"/>
  <c r="C4" i="2"/>
  <c r="G3" i="2"/>
  <c r="F3" i="2" s="1"/>
  <c r="C3" i="2"/>
  <c r="G2" i="2"/>
  <c r="F2" i="2" s="1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<sst xmlns="http://schemas.openxmlformats.org/spreadsheetml/2006/main" count="216" uniqueCount="137">
  <si>
    <t>ID</t>
  </si>
  <si>
    <t>Planta</t>
  </si>
  <si>
    <t>tipo de planta</t>
  </si>
  <si>
    <t>diametro</t>
  </si>
  <si>
    <t>Altura</t>
  </si>
  <si>
    <t>consuma de agua en invierno (en m3)</t>
  </si>
  <si>
    <t>consumo de agua en verano</t>
  </si>
  <si>
    <t>Precio Compra</t>
  </si>
  <si>
    <t>Referencias precio</t>
  </si>
  <si>
    <t>Precio Instalación</t>
  </si>
  <si>
    <t>Referencia</t>
  </si>
  <si>
    <t>Precio Plantación</t>
  </si>
  <si>
    <t>Precio transplante (sacado)</t>
  </si>
  <si>
    <t>Area Promedio (en m2)</t>
  </si>
  <si>
    <t>Consumo por metro2</t>
  </si>
  <si>
    <t>Acer japonicus</t>
  </si>
  <si>
    <t>arbol</t>
  </si>
  <si>
    <t>Arce japonés (Acer japonicum) - PictureThis (picturethisai.com)</t>
  </si>
  <si>
    <t>https://www.multiplant.cl/producto/acer-arce-japonico-bol-50/</t>
  </si>
  <si>
    <t>http://www.chile.generadordeprecios.info/espacios_urbanos/calculaprecio.asp?Valor=3|0|5|JSP010|jsp_010:_0_0_0_0_24_0_0</t>
  </si>
  <si>
    <t>http://www.chile.generadordeprecios.info/espacios_urbanos/Jardineria/JS_Suministro_y_plantacion_de_esp/JSP_Plantacion_y_trasplante_de_esp/Trasplante_de_arbol.html</t>
  </si>
  <si>
    <t>Acer negundo</t>
  </si>
  <si>
    <t>Arce negundo Cuidados (Plantando, Fertilizantes, Enfermedades) - PictureThis (picturethisai.com)</t>
  </si>
  <si>
    <t>http://www.chile.generadordeprecios.info/espacios_urbanos/Jardineria/JS_Suministro_y_plantacion_de_esp/Suministro_de_especies/Arbol_de_hoja_caduca_0_2_0_0_0_0.html</t>
  </si>
  <si>
    <t>http://www.chile.generadordeprecios.info/espacios_urbanos/calculaprecio.asp?Valor=4|0|5|JSP010|jsp_010:_0_0_0_0_24_5_0</t>
  </si>
  <si>
    <t>http://www.chile.generadordeprecios.info/espacios_urbanos/Jardineria/JS_Suministro_y_plantacion_de_esp/JSP_Plantacion_y_trasplante_de_esp/Trasplante_de_arbol_2.html</t>
  </si>
  <si>
    <t>Prunus amygdalus</t>
  </si>
  <si>
    <t>https://wikifarmer.com/es/irrigacion-de-almendros-como-regar-almendros/</t>
  </si>
  <si>
    <t>https://www.lamanoverde.cl/producto/almendro-non-pareil-injertado/</t>
  </si>
  <si>
    <t>Brachychiton populneus</t>
  </si>
  <si>
    <t>https://www.cameliaylavanda.com/brachichyton-de-fuego</t>
  </si>
  <si>
    <t>Aesculus hippocastanum</t>
  </si>
  <si>
    <t>http://www.chile.generadordeprecios.info/espacios_urbanos/Jardineria/JS_Suministro_y_plantacion_de_esp/Suministro_de_especies/Arbol_de_hoja_caduca_0_7_0_1_0_0.html</t>
  </si>
  <si>
    <t>Catalpa bignonioides</t>
  </si>
  <si>
    <t>https://www.viveromahuida.cl/MLC-1042280650-catalpa-arbol-ornamental-_JM</t>
  </si>
  <si>
    <t>Prunus cerasífera “Atropurpurea”</t>
  </si>
  <si>
    <t>http://www.chile.generadordeprecios.info/espacios_urbanos/Jardineria/JS_Suministro_y_plantacion_de_esp/Suministro_de_especies/Arbol_de_hoja_caduca_0_37_0_0_0_0.html</t>
  </si>
  <si>
    <t>http://www.chile.generadordeprecios.info/espacios_urbanos/Jardineria/JS_Suministro_y_plantacion_de_esp/JSP_Plantacion_y_trasplante_de_esp/Trasplante_de_arbol_1.html</t>
  </si>
  <si>
    <t>Lagerstroemia indica</t>
  </si>
  <si>
    <t>https://www.viveromahuida.cl/MLC-577711156-crespon-arbol-de-jupiter-arbol-ornamental-_JM</t>
  </si>
  <si>
    <t>Fraxinus excelsior</t>
  </si>
  <si>
    <t>http://www.chile.generadordeprecios.info/espacios_urbanos/Jardineria/JS_Suministro_y_plantacion_de_esp/Suministro_de_especies/Arbol_de_hoja_caduca_0_23_0_0_0_0.html</t>
  </si>
  <si>
    <t>Ginkgo biloba</t>
  </si>
  <si>
    <t>http://www.chile.generadordeprecios.info/espacios_urbanos/Jardineria/JS_Suministro_y_plantacion_de_esp/Suministro_de_especies/Arbol_de_hoja_caduca_0_25_0_0_0_0.html</t>
  </si>
  <si>
    <t>Jacarandá mimosifolia</t>
  </si>
  <si>
    <t>https://www.multiplant.cl/producto/jacaranda-bol-50/</t>
  </si>
  <si>
    <t>Liquidámbar styraciflua</t>
  </si>
  <si>
    <t>http://www.chile.generadordeprecios.info/espacios_urbanos/Jardineria/JS_Suministro_y_plantacion_de_esp/Suministro_de_especies/Arbol_de_hoja_caduca_0_28_0_0_0_0.html</t>
  </si>
  <si>
    <t>Melia azedarach</t>
  </si>
  <si>
    <t>http://www.chile.generadordeprecios.info/espacios_urbanos/Jardineria/JS_Suministro_y_plantacion_de_esp/Suministro_de_especies/Arbol_de_hoja_caduca_0_31_0_0_0_0.html</t>
  </si>
  <si>
    <t>Cryptocarya alba</t>
  </si>
  <si>
    <t>https://www.viveromahuida.cl/MLC-921639543-peumo-arbol-nativo-ornamental-_JM</t>
  </si>
  <si>
    <t>Schinus molle</t>
  </si>
  <si>
    <t>https://www.viverolasbrujas.cl/producto/9268#:~:text=%247.500%20Precio%20IVA%20incl.</t>
  </si>
  <si>
    <t>Platanus orientalis</t>
  </si>
  <si>
    <t>Plátano oriental Cuidados (Plantando, Fertilizantes, Enfermedades) - PictureThis (picturethisai.com)</t>
  </si>
  <si>
    <t>https://www.cincopinos.cl/products/platano-oriental-platanus-orientalis</t>
  </si>
  <si>
    <t>Quillaja saponaria</t>
  </si>
  <si>
    <t>https://bibliotecadigital.ciren.cl/bitstream/handle/20.500.13082/10668/UCHILE_05.pdf?sequence=1#:~:text=Seg%C3%BAn%20Benedetti%20et%20al.,son%20sensibles%20a%20la%20sequ%C3%ADa.</t>
  </si>
  <si>
    <t>https://www.viverolasbrujas.cl/producto/8780</t>
  </si>
  <si>
    <t>Styphnolobioum japonicum</t>
  </si>
  <si>
    <t>http://www.chile.generadordeprecios.info/espacios_urbanos/Jardineria/JS_Suministro_y_plantacion_de_esp/Suministro_de_especies/Arbol_de_hoja_caduca_0_47_0_0_0_0.html</t>
  </si>
  <si>
    <t>Tilia cordata</t>
  </si>
  <si>
    <t>Tilo de hojas pequeñas (Tilia cordata) - PictureThis (picturethisai.com)</t>
  </si>
  <si>
    <t>https://viverochillan.cl/producto/tilo-grande-2/</t>
  </si>
  <si>
    <t>Liriodendron tulipifera</t>
  </si>
  <si>
    <t>https://plantme.cl/products/tulipero-liriodendron-tulipifera</t>
  </si>
  <si>
    <t>http://www.chile.generadordeprecios.info/espacios_urbanos/calculaprecio.asp?Valor=5|0|5|JSP010|jsp_010:_0_0_0_0_24_6_0</t>
  </si>
  <si>
    <t>http://www.chile.generadordeprecios.info/espacios_urbanos/Jardineria/JS_Suministro_y_plantacion_de_esp/JSP_Plantacion_y_trasplante_de_esp/Trasplante_de_arbol_3.html</t>
  </si>
  <si>
    <t>nombre pasto</t>
  </si>
  <si>
    <t>agua necesaria por metro cuadrado (Verano)</t>
  </si>
  <si>
    <t>agua necesaria por metro cuadrado (Invierno)</t>
  </si>
  <si>
    <t>precio m2 de pasto</t>
  </si>
  <si>
    <t>instalacion de pasto</t>
  </si>
  <si>
    <t>remocion de pasto</t>
  </si>
  <si>
    <t>ref</t>
  </si>
  <si>
    <t>paspalum notatum</t>
  </si>
  <si>
    <t>https://agroven.cl/venta-instalacion-pasto/</t>
  </si>
  <si>
    <t>https://www.angi.com/articles/what-is-bahia-grass.htm</t>
  </si>
  <si>
    <t>Festuca Arundinacea al 60%, Festuca Rubra 10% y Lolium Perenne 30%</t>
  </si>
  <si>
    <t>Arbustos</t>
  </si>
  <si>
    <t xml:space="preserve"> m3 por semana por metro cuadrado de planta (VERANO)</t>
  </si>
  <si>
    <t>litros por semana por metro cuadrado (VERANO)</t>
  </si>
  <si>
    <t>m3 por arbusto [diario] (VERANO)</t>
  </si>
  <si>
    <t>m3 por semana por metro cuadrado (INVIERNO)</t>
  </si>
  <si>
    <t>litros por semana por metro cuadrado (INVIERNO)</t>
  </si>
  <si>
    <t>m3  por arbusto [diario] (INVIERNO)</t>
  </si>
  <si>
    <t>precio instalar 1 planta</t>
  </si>
  <si>
    <t>precio sacar</t>
  </si>
  <si>
    <t>precio por m2</t>
  </si>
  <si>
    <t>cantidad de plantas por m2</t>
  </si>
  <si>
    <t>area ocupada por la planta (m2)</t>
  </si>
  <si>
    <t>area de espacio entre plantas</t>
  </si>
  <si>
    <t>precio</t>
  </si>
  <si>
    <t>aptenia</t>
  </si>
  <si>
    <t>https://www.habitissimo.cl/presupuesto/jardineros</t>
  </si>
  <si>
    <t>SUCULENTA APTENIA CORDIFOLIA - DecorGreen Chile</t>
  </si>
  <si>
    <t>armeria rosada</t>
  </si>
  <si>
    <t>https://cubresueloschile.cl/products/armeria-maritima-rosada</t>
  </si>
  <si>
    <t>bulbine</t>
  </si>
  <si>
    <t>https://www.cincopinos.cl/products/bulbines-bulbine-frutescens</t>
  </si>
  <si>
    <t>inula</t>
  </si>
  <si>
    <t>https://www.cincopinos.cl/collections/flores-y-cubresuelos/products/inula-amarilla-inula-montana</t>
  </si>
  <si>
    <t>rhus</t>
  </si>
  <si>
    <t>https://plantket.cl/plantket-cl/plantas-de-exterior/265-180-rhus-crenata-rush-crenata.html?gclid=CjwKCAjwpayjBhAnEiwA-7ena4NZJ3Eq62nFByOenKhHaZPNl-vkjzoVNRReJHEUL0rN9XLrbSKMjxoC-1cQAvD_BwE#/bolsa-bol_18</t>
  </si>
  <si>
    <t>convolvulus rastrero flor azul</t>
  </si>
  <si>
    <t>https://www.multiplant.cl/producto/convolvulus-azul-mac-11/</t>
  </si>
  <si>
    <t>gazania</t>
  </si>
  <si>
    <t>hierba del chivato</t>
  </si>
  <si>
    <t>https://viverodelmaipo.cl/producto/hierba-del-chivato/</t>
  </si>
  <si>
    <t>cotula</t>
  </si>
  <si>
    <t>https://www.cincopinos.cl/products/cotula-cotula-scariosa</t>
  </si>
  <si>
    <t>mioporo rastrero</t>
  </si>
  <si>
    <t>https://www.multiplant.cl/producto/miosporo-enano-rastrero-bol-20/</t>
  </si>
  <si>
    <t>hierba gatera -Nepeta Mussini</t>
  </si>
  <si>
    <t>https://www.cincopinos.cl/products/nepeta-nepeta-mussini</t>
  </si>
  <si>
    <t>vinca</t>
  </si>
  <si>
    <t>https://www.cincopinos.cl/products/vinca-minor-vinca-minor</t>
  </si>
  <si>
    <t>agapanto</t>
  </si>
  <si>
    <t>https://www.multiplant.cl/producto/agapanto-azul-b-25/</t>
  </si>
  <si>
    <t>agatea</t>
  </si>
  <si>
    <t>https://www.cincopinos.cl/products/agatea-variegada-felicia-amelloides-variegata</t>
  </si>
  <si>
    <t>naselaa laevissima</t>
  </si>
  <si>
    <t>https://www.google.com/search?q=naselaa+laevissima&amp;rlz=1C1VDKB_esCL1019CL1019&amp;oq=naselaa+laevissima&amp;aqs=chrome..69i57j33i160.535j0j4&amp;sourceid=chrome&amp;ie=UTF-8</t>
  </si>
  <si>
    <t>difmorfeca</t>
  </si>
  <si>
    <t>https://www.multiplant.cl/producto/osteospermum-o-dimorfoteca/</t>
  </si>
  <si>
    <t>romero rastrero</t>
  </si>
  <si>
    <t>https://www.multiplant.cl/producto/romero-rastrero-bol-15/</t>
  </si>
  <si>
    <t xml:space="preserve">trique </t>
  </si>
  <si>
    <t>https://www.tiendamika.cl/products/hierba-de-triqui-triqui</t>
  </si>
  <si>
    <t>tritoma</t>
  </si>
  <si>
    <t>https://www.cincopinos.cl/products/tritoma-kniphofia-uvaria</t>
  </si>
  <si>
    <t>lavada inglesa</t>
  </si>
  <si>
    <t>https://www.multiplant.cl/producto/lavanda-comun-mac-23/</t>
  </si>
  <si>
    <t>lavanda francesa</t>
  </si>
  <si>
    <t>Area verde x persona segun la oms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</si>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</sst>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7" formatCode="0.0000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le.generadordeprecios.info/espacios_urbanos/calculaprecio.asp?Valor=3|0|5|JSP010|jsp_010:_0_0_0_0_24_0_0" TargetMode="External"/><Relationship Id="rId21" Type="http://schemas.openxmlformats.org/officeDocument/2006/relationships/hyperlink" Target="http://www.chile.generadordeprecios.info/espacios_urbanos/calculaprecio.asp?Valor=3|0|5|JSP010|jsp_010:_0_0_0_0_24_0_0" TargetMode="External"/><Relationship Id="rId34" Type="http://schemas.openxmlformats.org/officeDocument/2006/relationships/hyperlink" Target="http://www.chile.generadordeprecios.info/espacios_urbanos/calculaprecio.asp?Valor=5|0|5|JSP010|jsp_010:_0_0_0_0_24_6_0" TargetMode="External"/><Relationship Id="rId42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7" Type="http://schemas.openxmlformats.org/officeDocument/2006/relationships/hyperlink" Target="http://www.chile.generadordeprecios.info/espacios_urbanos/Jardineria/JS_Suministro_y_plantacion_de_esp/JSP_Plantacion_y_trasplante_de_esp/Trasplante_de_arbol_1.html" TargetMode="External"/><Relationship Id="rId50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Relationship Id="rId55" Type="http://schemas.openxmlformats.org/officeDocument/2006/relationships/hyperlink" Target="https://www.multiplant.cl/producto/acer-arce-japonico-bol-50/" TargetMode="External"/><Relationship Id="rId63" Type="http://schemas.openxmlformats.org/officeDocument/2006/relationships/hyperlink" Target="https://www.viverolasbrujas.cl/producto/8780" TargetMode="External"/><Relationship Id="rId68" Type="http://schemas.openxmlformats.org/officeDocument/2006/relationships/hyperlink" Target="https://www.viverolasbrujas.cl/producto/9268" TargetMode="External"/><Relationship Id="rId7" Type="http://schemas.openxmlformats.org/officeDocument/2006/relationships/hyperlink" Target="https://www.picturethisai.com/es/care/Platanus_orientalis.html" TargetMode="External"/><Relationship Id="rId2" Type="http://schemas.openxmlformats.org/officeDocument/2006/relationships/hyperlink" Target="https://www.picturethisai.com/es/care/Acer_negundo.html" TargetMode="External"/><Relationship Id="rId16" Type="http://schemas.openxmlformats.org/officeDocument/2006/relationships/hyperlink" Target="http://www.chile.generadordeprecios.info/espacios_urbanos/calculaprecio.asp?Valor=4|0|5|JSP010|jsp_010:_0_0_0_0_24_5_0" TargetMode="External"/><Relationship Id="rId29" Type="http://schemas.openxmlformats.org/officeDocument/2006/relationships/hyperlink" Target="http://www.chile.generadordeprecios.info/espacios_urbanos/calculaprecio.asp?Valor=3|0|5|JSP010|jsp_010:_0_0_0_0_24_0_0" TargetMode="External"/><Relationship Id="rId11" Type="http://schemas.openxmlformats.org/officeDocument/2006/relationships/hyperlink" Target="http://www.chile.generadordeprecios.info/espacios_urbanos/Jardineria/JS_Suministro_y_plantacion_de_esp/Suministro_de_especies/Arbol_de_hoja_caduca_0_23_0_0_0_0.html" TargetMode="External"/><Relationship Id="rId24" Type="http://schemas.openxmlformats.org/officeDocument/2006/relationships/hyperlink" Target="http://www.chile.generadordeprecios.info/espacios_urbanos/calculaprecio.asp?Valor=3|0|5|JSP010|jsp_010:_0_0_0_0_24_0_0" TargetMode="External"/><Relationship Id="rId32" Type="http://schemas.openxmlformats.org/officeDocument/2006/relationships/hyperlink" Target="http://www.chile.generadordeprecios.info/espacios_urbanos/calculaprecio.asp?Valor=3|0|5|JSP010|jsp_010:_0_0_0_0_24_0_0" TargetMode="External"/><Relationship Id="rId37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0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5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53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Relationship Id="rId58" Type="http://schemas.openxmlformats.org/officeDocument/2006/relationships/hyperlink" Target="https://www.viveromahuida.cl/MLC-1042280650-catalpa-arbol-ornamental-_JM" TargetMode="External"/><Relationship Id="rId66" Type="http://schemas.openxmlformats.org/officeDocument/2006/relationships/hyperlink" Target="https://plantme.cl/products/tulipero-liriodendron-tulipifera" TargetMode="External"/><Relationship Id="rId5" Type="http://schemas.openxmlformats.org/officeDocument/2006/relationships/hyperlink" Target="https://bibliotecadigital.ciren.cl/bitstream/handle/20.500.13082/10668/UCHILE_05.pdf?sequence=1" TargetMode="External"/><Relationship Id="rId61" Type="http://schemas.openxmlformats.org/officeDocument/2006/relationships/hyperlink" Target="https://www.viveromahuida.cl/MLC-921639543-peumo-arbol-nativo-ornamental-_JM" TargetMode="External"/><Relationship Id="rId19" Type="http://schemas.openxmlformats.org/officeDocument/2006/relationships/hyperlink" Target="http://www.chile.generadordeprecios.info/espacios_urbanos/calculaprecio.asp?Valor=3|0|5|JSP010|jsp_010:_0_0_0_0_24_0_0" TargetMode="External"/><Relationship Id="rId14" Type="http://schemas.openxmlformats.org/officeDocument/2006/relationships/hyperlink" Target="http://www.chile.generadordeprecios.info/espacios_urbanos/Jardineria/JS_Suministro_y_plantacion_de_esp/Suministro_de_especies/Arbol_de_hoja_caduca_0_31_0_0_0_0.html" TargetMode="External"/><Relationship Id="rId22" Type="http://schemas.openxmlformats.org/officeDocument/2006/relationships/hyperlink" Target="http://www.chile.generadordeprecios.info/espacios_urbanos/calculaprecio.asp?Valor=3|0|5|JSP010|jsp_010:_0_0_0_0_24_0_0" TargetMode="External"/><Relationship Id="rId27" Type="http://schemas.openxmlformats.org/officeDocument/2006/relationships/hyperlink" Target="http://www.chile.generadordeprecios.info/espacios_urbanos/calculaprecio.asp?Valor=3|0|5|JSP010|jsp_010:_0_0_0_0_24_0_0" TargetMode="External"/><Relationship Id="rId30" Type="http://schemas.openxmlformats.org/officeDocument/2006/relationships/hyperlink" Target="http://www.chile.generadordeprecios.info/espacios_urbanos/calculaprecio.asp?Valor=3|0|5|JSP010|jsp_010:_0_0_0_0_24_0_0" TargetMode="External"/><Relationship Id="rId35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3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8" Type="http://schemas.openxmlformats.org/officeDocument/2006/relationships/hyperlink" Target="http://www.chile.generadordeprecios.info/espacios_urbanos/Jardineria/JS_Suministro_y_plantacion_de_esp/JSP_Plantacion_y_trasplante_de_esp/Trasplante_de_arbol_1.html" TargetMode="External"/><Relationship Id="rId56" Type="http://schemas.openxmlformats.org/officeDocument/2006/relationships/hyperlink" Target="https://www.lamanoverde.cl/producto/almendro-non-pareil-injertado/" TargetMode="External"/><Relationship Id="rId64" Type="http://schemas.openxmlformats.org/officeDocument/2006/relationships/hyperlink" Target="http://www.chile.generadordeprecios.info/espacios_urbanos/Jardineria/JS_Suministro_y_plantacion_de_esp/Suministro_de_especies/Arbol_de_hoja_caduca_0_47_0_0_0_0.html" TargetMode="External"/><Relationship Id="rId8" Type="http://schemas.openxmlformats.org/officeDocument/2006/relationships/hyperlink" Target="http://www.chile.generadordeprecios.info/espacios_urbanos/Jardineria/JS_Suministro_y_plantacion_de_esp/Suministro_de_especies/Arbol_de_hoja_caduca_0_2_0_0_0_0.html" TargetMode="External"/><Relationship Id="rId51" Type="http://schemas.openxmlformats.org/officeDocument/2006/relationships/hyperlink" Target="http://www.chile.generadordeprecios.info/espacios_urbanos/Jardineria/JS_Suministro_y_plantacion_de_esp/JSP_Plantacion_y_trasplante_de_esp/Trasplante_de_arbol_1.html" TargetMode="External"/><Relationship Id="rId3" Type="http://schemas.openxmlformats.org/officeDocument/2006/relationships/hyperlink" Target="https://www.picturethisai.com/es/wiki/Acer_japonicum.html" TargetMode="External"/><Relationship Id="rId12" Type="http://schemas.openxmlformats.org/officeDocument/2006/relationships/hyperlink" Target="http://www.chile.generadordeprecios.info/espacios_urbanos/Jardineria/JS_Suministro_y_plantacion_de_esp/Suministro_de_especies/Arbol_de_hoja_caduca_0_25_0_0_0_0.html" TargetMode="External"/><Relationship Id="rId17" Type="http://schemas.openxmlformats.org/officeDocument/2006/relationships/hyperlink" Target="http://www.chile.generadordeprecios.info/espacios_urbanos/calculaprecio.asp?Valor=3|0|5|JSP010|jsp_010:_0_0_0_0_24_0_0" TargetMode="External"/><Relationship Id="rId25" Type="http://schemas.openxmlformats.org/officeDocument/2006/relationships/hyperlink" Target="http://www.chile.generadordeprecios.info/espacios_urbanos/calculaprecio.asp?Valor=3|0|5|JSP010|jsp_010:_0_0_0_0_24_0_0" TargetMode="External"/><Relationship Id="rId33" Type="http://schemas.openxmlformats.org/officeDocument/2006/relationships/hyperlink" Target="http://www.chile.generadordeprecios.info/espacios_urbanos/calculaprecio.asp?Valor=3|0|5|JSP010|jsp_010:_0_0_0_0_24_0_0" TargetMode="External"/><Relationship Id="rId38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6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Relationship Id="rId59" Type="http://schemas.openxmlformats.org/officeDocument/2006/relationships/hyperlink" Target="https://www.viveromahuida.cl/MLC-577711156-crespon-arbol-de-jupiter-arbol-ornamental-_JM" TargetMode="External"/><Relationship Id="rId67" Type="http://schemas.openxmlformats.org/officeDocument/2006/relationships/hyperlink" Target="https://wikifarmer.com/es/irrigacion-de-almendros-como-regar-almendros/" TargetMode="External"/><Relationship Id="rId20" Type="http://schemas.openxmlformats.org/officeDocument/2006/relationships/hyperlink" Target="http://www.chile.generadordeprecios.info/espacios_urbanos/calculaprecio.asp?Valor=3|0|5|JSP010|jsp_010:_0_0_0_0_24_0_0" TargetMode="External"/><Relationship Id="rId41" Type="http://schemas.openxmlformats.org/officeDocument/2006/relationships/hyperlink" Target="http://www.chile.generadordeprecios.info/espacios_urbanos/Jardineria/JS_Suministro_y_plantacion_de_esp/JSP_Plantacion_y_trasplante_de_esp/Trasplante_de_arbol_1.html" TargetMode="External"/><Relationship Id="rId54" Type="http://schemas.openxmlformats.org/officeDocument/2006/relationships/hyperlink" Target="http://www.chile.generadordeprecios.info/espacios_urbanos/Jardineria/JS_Suministro_y_plantacion_de_esp/JSP_Plantacion_y_trasplante_de_esp/Trasplante_de_arbol_3.html" TargetMode="External"/><Relationship Id="rId62" Type="http://schemas.openxmlformats.org/officeDocument/2006/relationships/hyperlink" Target="https://www.cincopinos.cl/products/platano-oriental-platanus-orientalis" TargetMode="External"/><Relationship Id="rId1" Type="http://schemas.openxmlformats.org/officeDocument/2006/relationships/hyperlink" Target="https://www.picturethisai.com/es/wiki/Acer_japonicum.html" TargetMode="External"/><Relationship Id="rId6" Type="http://schemas.openxmlformats.org/officeDocument/2006/relationships/hyperlink" Target="https://www.picturethisai.com/es/care/Platanus_orientalis.html" TargetMode="External"/><Relationship Id="rId15" Type="http://schemas.openxmlformats.org/officeDocument/2006/relationships/hyperlink" Target="http://www.chile.generadordeprecios.info/espacios_urbanos/calculaprecio.asp?Valor=3|0|5|JSP010|jsp_010:_0_0_0_0_24_0_0" TargetMode="External"/><Relationship Id="rId23" Type="http://schemas.openxmlformats.org/officeDocument/2006/relationships/hyperlink" Target="http://www.chile.generadordeprecios.info/espacios_urbanos/calculaprecio.asp?Valor=3|0|5|JSP010|jsp_010:_0_0_0_0_24_0_0" TargetMode="External"/><Relationship Id="rId28" Type="http://schemas.openxmlformats.org/officeDocument/2006/relationships/hyperlink" Target="http://www.chile.generadordeprecios.info/espacios_urbanos/calculaprecio.asp?Valor=3|0|5|JSP010|jsp_010:_0_0_0_0_24_0_0" TargetMode="External"/><Relationship Id="rId36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Relationship Id="rId49" Type="http://schemas.openxmlformats.org/officeDocument/2006/relationships/hyperlink" Target="http://www.chile.generadordeprecios.info/espacios_urbanos/Jardineria/JS_Suministro_y_plantacion_de_esp/JSP_Plantacion_y_trasplante_de_esp/Trasplante_de_arbol_1.html" TargetMode="External"/><Relationship Id="rId57" Type="http://schemas.openxmlformats.org/officeDocument/2006/relationships/hyperlink" Target="https://www.cameliaylavanda.com/brachichyton-de-fuego" TargetMode="External"/><Relationship Id="rId10" Type="http://schemas.openxmlformats.org/officeDocument/2006/relationships/hyperlink" Target="http://www.chile.generadordeprecios.info/espacios_urbanos/Jardineria/JS_Suministro_y_plantacion_de_esp/Suministro_de_especies/Arbol_de_hoja_caduca_0_37_0_0_0_0.html" TargetMode="External"/><Relationship Id="rId31" Type="http://schemas.openxmlformats.org/officeDocument/2006/relationships/hyperlink" Target="http://www.chile.generadordeprecios.info/espacios_urbanos/calculaprecio.asp?Valor=3|0|5|JSP010|jsp_010:_0_0_0_0_24_0_0" TargetMode="External"/><Relationship Id="rId44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52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Relationship Id="rId60" Type="http://schemas.openxmlformats.org/officeDocument/2006/relationships/hyperlink" Target="https://www.multiplant.cl/producto/jacaranda-bol-50/" TargetMode="External"/><Relationship Id="rId65" Type="http://schemas.openxmlformats.org/officeDocument/2006/relationships/hyperlink" Target="https://viverochillan.cl/producto/tilo-grande-2/" TargetMode="External"/><Relationship Id="rId4" Type="http://schemas.openxmlformats.org/officeDocument/2006/relationships/hyperlink" Target="https://www.picturethisai.com/es/wiki/Tilia_cordata.html" TargetMode="External"/><Relationship Id="rId9" Type="http://schemas.openxmlformats.org/officeDocument/2006/relationships/hyperlink" Target="http://www.chile.generadordeprecios.info/espacios_urbanos/Jardineria/JS_Suministro_y_plantacion_de_esp/Suministro_de_especies/Arbol_de_hoja_caduca_0_7_0_1_0_0.html" TargetMode="External"/><Relationship Id="rId13" Type="http://schemas.openxmlformats.org/officeDocument/2006/relationships/hyperlink" Target="http://www.chile.generadordeprecios.info/espacios_urbanos/Jardineria/JS_Suministro_y_plantacion_de_esp/Suministro_de_especies/Arbol_de_hoja_caduca_0_28_0_0_0_0.html" TargetMode="External"/><Relationship Id="rId18" Type="http://schemas.openxmlformats.org/officeDocument/2006/relationships/hyperlink" Target="http://www.chile.generadordeprecios.info/espacios_urbanos/calculaprecio.asp?Valor=3|0|5|JSP010|jsp_010:_0_0_0_0_24_0_0" TargetMode="External"/><Relationship Id="rId39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gi.com/articles/what-is-bahia-grass.htm" TargetMode="External"/><Relationship Id="rId1" Type="http://schemas.openxmlformats.org/officeDocument/2006/relationships/hyperlink" Target="https://agroven.cl/venta-instalacion-past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ncopinos.cl/products/cotula-cotula-scariosa" TargetMode="External"/><Relationship Id="rId13" Type="http://schemas.openxmlformats.org/officeDocument/2006/relationships/hyperlink" Target="https://www.google.com/search?q=naselaa+laevissima&amp;rlz=1C1VDKB_esCL1019CL1019&amp;oq=naselaa+laevissima&amp;aqs=chrome..69i57j33i160.535j0j4&amp;sourceid=chrome&amp;ie=UTF-8" TargetMode="External"/><Relationship Id="rId18" Type="http://schemas.openxmlformats.org/officeDocument/2006/relationships/hyperlink" Target="https://www.cincopinos.cl/products/tritoma-kniphofia-uvaria" TargetMode="External"/><Relationship Id="rId3" Type="http://schemas.openxmlformats.org/officeDocument/2006/relationships/hyperlink" Target="https://www.cincopinos.cl/products/bulbines-bulbine-frutescens" TargetMode="External"/><Relationship Id="rId21" Type="http://schemas.openxmlformats.org/officeDocument/2006/relationships/hyperlink" Target="https://www.habitissimo.cl/presupuesto/jardineros" TargetMode="External"/><Relationship Id="rId7" Type="http://schemas.openxmlformats.org/officeDocument/2006/relationships/hyperlink" Target="https://viverodelmaipo.cl/producto/hierba-del-chivato/" TargetMode="External"/><Relationship Id="rId12" Type="http://schemas.openxmlformats.org/officeDocument/2006/relationships/hyperlink" Target="https://www.cincopinos.cl/products/agatea-variegada-felicia-amelloides-variegata" TargetMode="External"/><Relationship Id="rId17" Type="http://schemas.openxmlformats.org/officeDocument/2006/relationships/hyperlink" Target="https://www.tiendamika.cl/products/hierba-de-triqui-triqui" TargetMode="External"/><Relationship Id="rId2" Type="http://schemas.openxmlformats.org/officeDocument/2006/relationships/hyperlink" Target="https://cubresueloschile.cl/products/armeria-maritima-rosada" TargetMode="External"/><Relationship Id="rId16" Type="http://schemas.openxmlformats.org/officeDocument/2006/relationships/hyperlink" Target="https://www.multiplant.cl/producto/romero-rastrero-bol-15/" TargetMode="External"/><Relationship Id="rId20" Type="http://schemas.openxmlformats.org/officeDocument/2006/relationships/hyperlink" Target="https://www.habitissimo.cl/presupuesto/jardineros" TargetMode="External"/><Relationship Id="rId1" Type="http://schemas.openxmlformats.org/officeDocument/2006/relationships/hyperlink" Target="https://www.decorgreenchile.cl/plantas-suculentas/suculentas-aptenia-cordifolia/" TargetMode="External"/><Relationship Id="rId6" Type="http://schemas.openxmlformats.org/officeDocument/2006/relationships/hyperlink" Target="https://plantket.cl/plantket-cl/plantas-de-exterior/265-180-rhus-crenata-rush-crenata.html?gclid=CjwKCAjwpayjBhAnEiwA-7ena4NZJ3Eq62nFByOenKhHaZPNl-vkjzoVNRReJHEUL0rN9XLrbSKMjxoC-1cQAvD_BwE" TargetMode="External"/><Relationship Id="rId11" Type="http://schemas.openxmlformats.org/officeDocument/2006/relationships/hyperlink" Target="https://www.cincopinos.cl/products/vinca-minor-vinca-minor" TargetMode="External"/><Relationship Id="rId5" Type="http://schemas.openxmlformats.org/officeDocument/2006/relationships/hyperlink" Target="https://www.multiplant.cl/producto/convolvulus-azul-mac-11/" TargetMode="External"/><Relationship Id="rId15" Type="http://schemas.openxmlformats.org/officeDocument/2006/relationships/hyperlink" Target="https://www.multiplant.cl/producto/osteospermum-o-dimorfoteca/" TargetMode="External"/><Relationship Id="rId10" Type="http://schemas.openxmlformats.org/officeDocument/2006/relationships/hyperlink" Target="https://www.cincopinos.cl/products/nepeta-nepeta-mussini" TargetMode="External"/><Relationship Id="rId19" Type="http://schemas.openxmlformats.org/officeDocument/2006/relationships/hyperlink" Target="https://www.multiplant.cl/producto/lavanda-comun-mac-23/" TargetMode="External"/><Relationship Id="rId4" Type="http://schemas.openxmlformats.org/officeDocument/2006/relationships/hyperlink" Target="https://www.cincopinos.cl/collections/flores-y-cubresuelos/products/inula-amarilla-inula-montana" TargetMode="External"/><Relationship Id="rId9" Type="http://schemas.openxmlformats.org/officeDocument/2006/relationships/hyperlink" Target="https://www.multiplant.cl/producto/miosporo-enano-rastrero-bol-20/" TargetMode="External"/><Relationship Id="rId14" Type="http://schemas.openxmlformats.org/officeDocument/2006/relationships/hyperlink" Target="https://www.multiplant.cl/producto/agapanto-azul-b-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activeCell="P12" sqref="P12"/>
    </sheetView>
  </sheetViews>
  <sheetFormatPr defaultRowHeight="15"/>
  <cols>
    <col min="2" max="2" width="30.7109375" bestFit="1" customWidth="1"/>
    <col min="3" max="3" width="13.42578125" bestFit="1" customWidth="1"/>
    <col min="4" max="4" width="13.42578125" customWidth="1"/>
    <col min="6" max="6" width="28.28515625" customWidth="1"/>
    <col min="8" max="8" width="0" hidden="1" customWidth="1"/>
    <col min="10" max="10" width="0" hidden="1" customWidth="1"/>
    <col min="12" max="12" width="0" hidden="1" customWidth="1"/>
    <col min="15" max="15" width="0" hidden="1" customWidth="1"/>
    <col min="16" max="16" width="11.85546875" bestFit="1" customWidth="1"/>
  </cols>
  <sheetData>
    <row r="1" spans="1:18" ht="67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10</v>
      </c>
      <c r="P1" s="4" t="s">
        <v>13</v>
      </c>
      <c r="Q1" s="4" t="s">
        <v>14</v>
      </c>
    </row>
    <row r="2" spans="1:18">
      <c r="A2">
        <v>1</v>
      </c>
      <c r="B2" t="s">
        <v>15</v>
      </c>
      <c r="C2" t="s">
        <v>16</v>
      </c>
      <c r="D2">
        <f>E2*0.075</f>
        <v>0.6</v>
      </c>
      <c r="E2">
        <v>8</v>
      </c>
      <c r="F2">
        <f>5*10^-4</f>
        <v>5.0000000000000001E-4</v>
      </c>
      <c r="G2">
        <f>F2*4</f>
        <v>2E-3</v>
      </c>
      <c r="H2" s="1" t="s">
        <v>17</v>
      </c>
      <c r="I2">
        <v>39300</v>
      </c>
      <c r="J2" s="1" t="s">
        <v>18</v>
      </c>
      <c r="K2">
        <v>8695</v>
      </c>
      <c r="L2" s="1" t="s">
        <v>19</v>
      </c>
      <c r="M2">
        <f>K2+I2</f>
        <v>47995</v>
      </c>
      <c r="N2">
        <v>281088</v>
      </c>
      <c r="O2" s="1" t="s">
        <v>20</v>
      </c>
      <c r="P2">
        <f>(D2/2)^2*PI()*9</f>
        <v>2.5446900494077327</v>
      </c>
      <c r="Q2">
        <f>F2/P2</f>
        <v>1.9648758406406831E-4</v>
      </c>
      <c r="R2">
        <f>G2/P2</f>
        <v>7.8595033625627325E-4</v>
      </c>
    </row>
    <row r="3" spans="1:18">
      <c r="A3">
        <v>2</v>
      </c>
      <c r="B3" t="s">
        <v>21</v>
      </c>
      <c r="C3" t="s">
        <v>16</v>
      </c>
      <c r="D3">
        <f>E3*0.075</f>
        <v>1.5</v>
      </c>
      <c r="E3">
        <v>20</v>
      </c>
      <c r="F3" s="2">
        <f>5*10^-4*10</f>
        <v>5.0000000000000001E-3</v>
      </c>
      <c r="G3">
        <f>2*F3</f>
        <v>0.01</v>
      </c>
      <c r="H3" s="1" t="s">
        <v>22</v>
      </c>
      <c r="I3">
        <v>25413</v>
      </c>
      <c r="J3" s="1" t="s">
        <v>23</v>
      </c>
      <c r="K3">
        <v>10621</v>
      </c>
      <c r="L3" s="1" t="s">
        <v>24</v>
      </c>
      <c r="M3">
        <f>K3+I3</f>
        <v>36034</v>
      </c>
      <c r="N3">
        <v>614524</v>
      </c>
      <c r="O3" s="1" t="s">
        <v>25</v>
      </c>
      <c r="P3">
        <f>(D3/2)^2*PI()*9</f>
        <v>15.904312808798327</v>
      </c>
      <c r="Q3">
        <f t="shared" ref="Q3:Q21" si="0">F3/P3</f>
        <v>3.1438013450250935E-4</v>
      </c>
      <c r="R3">
        <f t="shared" ref="R3:R21" si="1">G3/P3</f>
        <v>6.2876026900501869E-4</v>
      </c>
    </row>
    <row r="4" spans="1:18">
      <c r="A4">
        <v>3</v>
      </c>
      <c r="B4" t="s">
        <v>26</v>
      </c>
      <c r="C4" t="s">
        <v>16</v>
      </c>
      <c r="D4">
        <f t="shared" ref="D3:D21" si="2">E4*0.075</f>
        <v>0.6</v>
      </c>
      <c r="E4">
        <v>8</v>
      </c>
      <c r="F4">
        <f>5*10^-3</f>
        <v>5.0000000000000001E-3</v>
      </c>
      <c r="G4">
        <f>3*F4</f>
        <v>1.4999999999999999E-2</v>
      </c>
      <c r="H4" s="1" t="s">
        <v>27</v>
      </c>
      <c r="I4">
        <v>14000</v>
      </c>
      <c r="J4" s="1" t="s">
        <v>28</v>
      </c>
      <c r="K4">
        <v>8695</v>
      </c>
      <c r="L4" s="1" t="s">
        <v>19</v>
      </c>
      <c r="M4">
        <f>K4+I4</f>
        <v>22695</v>
      </c>
      <c r="N4">
        <v>281088</v>
      </c>
      <c r="O4" s="1" t="s">
        <v>20</v>
      </c>
      <c r="P4">
        <f>(D4/2)^2*PI()*9</f>
        <v>2.5446900494077327</v>
      </c>
      <c r="Q4">
        <f t="shared" si="0"/>
        <v>1.964875840640683E-3</v>
      </c>
      <c r="R4">
        <f t="shared" si="1"/>
        <v>5.8946275219220485E-3</v>
      </c>
    </row>
    <row r="5" spans="1:18">
      <c r="A5">
        <v>4</v>
      </c>
      <c r="B5" t="s">
        <v>29</v>
      </c>
      <c r="C5" t="s">
        <v>16</v>
      </c>
      <c r="D5">
        <f t="shared" si="2"/>
        <v>0.3</v>
      </c>
      <c r="E5">
        <v>4</v>
      </c>
      <c r="F5">
        <f>5*10^-4*10</f>
        <v>5.0000000000000001E-3</v>
      </c>
      <c r="G5">
        <f>2*F5</f>
        <v>0.01</v>
      </c>
      <c r="I5">
        <v>55000</v>
      </c>
      <c r="J5" s="1" t="s">
        <v>30</v>
      </c>
      <c r="K5">
        <v>8695</v>
      </c>
      <c r="L5" s="1" t="s">
        <v>19</v>
      </c>
      <c r="M5">
        <f>K5+I5</f>
        <v>63695</v>
      </c>
      <c r="N5">
        <v>281088</v>
      </c>
      <c r="O5" s="1" t="s">
        <v>20</v>
      </c>
      <c r="P5">
        <f>(D5/2)^2*PI()*9</f>
        <v>0.63617251235193317</v>
      </c>
      <c r="Q5">
        <f t="shared" si="0"/>
        <v>7.8595033625627319E-3</v>
      </c>
      <c r="R5">
        <f t="shared" si="1"/>
        <v>1.5719006725125464E-2</v>
      </c>
    </row>
    <row r="6" spans="1:18">
      <c r="A6">
        <v>5</v>
      </c>
      <c r="B6" t="s">
        <v>31</v>
      </c>
      <c r="C6" t="s">
        <v>16</v>
      </c>
      <c r="D6">
        <f t="shared" si="2"/>
        <v>1.5</v>
      </c>
      <c r="E6">
        <v>20</v>
      </c>
      <c r="F6" s="3">
        <f>10*10^-4*10</f>
        <v>0.01</v>
      </c>
      <c r="G6">
        <f>15*10^-4*10</f>
        <v>1.4999999999999999E-2</v>
      </c>
      <c r="I6">
        <v>195339</v>
      </c>
      <c r="J6" s="1" t="s">
        <v>32</v>
      </c>
      <c r="K6">
        <v>10621</v>
      </c>
      <c r="L6" s="1" t="s">
        <v>19</v>
      </c>
      <c r="M6">
        <f>K6+I6</f>
        <v>205960</v>
      </c>
      <c r="N6">
        <v>614524</v>
      </c>
      <c r="O6" s="1" t="s">
        <v>25</v>
      </c>
      <c r="P6">
        <f>(D6/2)^2*PI()*9</f>
        <v>15.904312808798327</v>
      </c>
      <c r="Q6">
        <f t="shared" si="0"/>
        <v>6.2876026900501869E-4</v>
      </c>
      <c r="R6">
        <f t="shared" si="1"/>
        <v>9.4314040350752793E-4</v>
      </c>
    </row>
    <row r="7" spans="1:18">
      <c r="A7">
        <v>6</v>
      </c>
      <c r="B7" t="s">
        <v>33</v>
      </c>
      <c r="C7" t="s">
        <v>16</v>
      </c>
      <c r="D7">
        <f t="shared" si="2"/>
        <v>0.89999999999999991</v>
      </c>
      <c r="E7">
        <v>12</v>
      </c>
      <c r="F7" s="3">
        <f>10*10^-4*10</f>
        <v>0.01</v>
      </c>
      <c r="G7">
        <f>15*10^-4*10</f>
        <v>1.4999999999999999E-2</v>
      </c>
      <c r="I7">
        <v>16990</v>
      </c>
      <c r="J7" s="1" t="s">
        <v>34</v>
      </c>
      <c r="K7">
        <v>8695</v>
      </c>
      <c r="L7" s="1" t="s">
        <v>19</v>
      </c>
      <c r="M7">
        <f>K7+I7</f>
        <v>25685</v>
      </c>
      <c r="N7">
        <v>281088</v>
      </c>
      <c r="O7" s="1" t="s">
        <v>20</v>
      </c>
      <c r="P7">
        <f>(D7/2)^2*PI()*9</f>
        <v>5.7255526111673962</v>
      </c>
      <c r="Q7">
        <f t="shared" si="0"/>
        <v>1.746556302791719E-3</v>
      </c>
      <c r="R7">
        <f t="shared" si="1"/>
        <v>2.6198344541875783E-3</v>
      </c>
    </row>
    <row r="8" spans="1:18">
      <c r="A8">
        <v>7</v>
      </c>
      <c r="B8" t="s">
        <v>35</v>
      </c>
      <c r="C8" t="s">
        <v>16</v>
      </c>
      <c r="D8">
        <f t="shared" si="2"/>
        <v>1.125</v>
      </c>
      <c r="E8">
        <v>15</v>
      </c>
      <c r="F8" s="3">
        <f>10*10^-4*10</f>
        <v>0.01</v>
      </c>
      <c r="G8">
        <f>15*10^-4*10</f>
        <v>1.4999999999999999E-2</v>
      </c>
      <c r="I8">
        <v>34136</v>
      </c>
      <c r="J8" s="1" t="s">
        <v>36</v>
      </c>
      <c r="K8">
        <v>10621</v>
      </c>
      <c r="L8" s="1" t="s">
        <v>19</v>
      </c>
      <c r="M8">
        <f>K8+I8</f>
        <v>44757</v>
      </c>
      <c r="N8">
        <v>463471</v>
      </c>
      <c r="O8" s="1" t="s">
        <v>37</v>
      </c>
      <c r="P8">
        <f>(D8/2)^2*PI()*9</f>
        <v>8.9461759549490587</v>
      </c>
      <c r="Q8">
        <f t="shared" si="0"/>
        <v>1.1177960337866999E-3</v>
      </c>
      <c r="R8">
        <f t="shared" si="1"/>
        <v>1.6766940506800498E-3</v>
      </c>
    </row>
    <row r="9" spans="1:18">
      <c r="A9">
        <v>8</v>
      </c>
      <c r="B9" t="s">
        <v>38</v>
      </c>
      <c r="C9" t="s">
        <v>16</v>
      </c>
      <c r="D9">
        <f t="shared" si="2"/>
        <v>0.6</v>
      </c>
      <c r="E9">
        <v>8</v>
      </c>
      <c r="F9" s="3">
        <f>10*10^-4*10</f>
        <v>0.01</v>
      </c>
      <c r="G9">
        <f>15*10^-4*10</f>
        <v>1.4999999999999999E-2</v>
      </c>
      <c r="I9">
        <v>18990</v>
      </c>
      <c r="J9" s="1" t="s">
        <v>39</v>
      </c>
      <c r="K9">
        <v>8695</v>
      </c>
      <c r="L9" s="1" t="s">
        <v>19</v>
      </c>
      <c r="M9">
        <f>K9+I9</f>
        <v>27685</v>
      </c>
      <c r="N9">
        <v>281088</v>
      </c>
      <c r="O9" s="1" t="s">
        <v>20</v>
      </c>
      <c r="P9">
        <f>(D9/2)^2*PI()*9</f>
        <v>2.5446900494077327</v>
      </c>
      <c r="Q9">
        <f t="shared" si="0"/>
        <v>3.9297516812813659E-3</v>
      </c>
      <c r="R9">
        <f t="shared" si="1"/>
        <v>5.8946275219220485E-3</v>
      </c>
    </row>
    <row r="10" spans="1:18">
      <c r="A10">
        <v>9</v>
      </c>
      <c r="B10" t="s">
        <v>40</v>
      </c>
      <c r="C10" t="s">
        <v>16</v>
      </c>
      <c r="D10">
        <f t="shared" si="2"/>
        <v>0.44999999999999996</v>
      </c>
      <c r="E10">
        <v>6</v>
      </c>
      <c r="F10" s="3">
        <f>10*10^-4*10</f>
        <v>0.01</v>
      </c>
      <c r="G10">
        <f>15*10^-4*10</f>
        <v>1.4999999999999999E-2</v>
      </c>
      <c r="I10">
        <v>29585</v>
      </c>
      <c r="J10" s="1" t="s">
        <v>41</v>
      </c>
      <c r="K10">
        <v>8695</v>
      </c>
      <c r="L10" s="1" t="s">
        <v>19</v>
      </c>
      <c r="M10">
        <f>K10+I10</f>
        <v>38280</v>
      </c>
      <c r="N10">
        <v>281088</v>
      </c>
      <c r="O10" s="1" t="s">
        <v>20</v>
      </c>
      <c r="P10">
        <f>(D10/2)^2*PI()*9</f>
        <v>1.4313881527918491</v>
      </c>
      <c r="Q10">
        <f t="shared" si="0"/>
        <v>6.9862252111668761E-3</v>
      </c>
      <c r="R10">
        <f t="shared" si="1"/>
        <v>1.0479337816750313E-2</v>
      </c>
    </row>
    <row r="11" spans="1:18">
      <c r="A11">
        <v>10</v>
      </c>
      <c r="B11" t="s">
        <v>42</v>
      </c>
      <c r="C11" t="s">
        <v>16</v>
      </c>
      <c r="D11">
        <f>E11*0.075</f>
        <v>0.1875</v>
      </c>
      <c r="E11">
        <v>2.5</v>
      </c>
      <c r="F11">
        <f>7.5*10^-4*10</f>
        <v>7.4999999999999997E-3</v>
      </c>
      <c r="G11" s="8">
        <f>12.5*10^-4*10</f>
        <v>1.2500000000000001E-2</v>
      </c>
      <c r="I11">
        <v>60687</v>
      </c>
      <c r="J11" s="1" t="s">
        <v>43</v>
      </c>
      <c r="K11">
        <v>8695</v>
      </c>
      <c r="L11" s="1" t="s">
        <v>19</v>
      </c>
      <c r="M11">
        <f>K11+I11</f>
        <v>69382</v>
      </c>
      <c r="N11">
        <v>281088</v>
      </c>
      <c r="O11" s="1" t="s">
        <v>20</v>
      </c>
      <c r="P11">
        <v>0.24850488763747386</v>
      </c>
      <c r="Q11">
        <f t="shared" si="0"/>
        <v>3.0180492912240894E-2</v>
      </c>
      <c r="R11">
        <f t="shared" si="1"/>
        <v>5.0300821520401495E-2</v>
      </c>
    </row>
    <row r="12" spans="1:18">
      <c r="A12">
        <v>11</v>
      </c>
      <c r="B12" t="s">
        <v>44</v>
      </c>
      <c r="C12" t="s">
        <v>16</v>
      </c>
      <c r="D12">
        <f t="shared" si="2"/>
        <v>0.89999999999999991</v>
      </c>
      <c r="E12">
        <v>12</v>
      </c>
      <c r="F12" s="3">
        <f>10*10^-4*10</f>
        <v>0.01</v>
      </c>
      <c r="G12">
        <f>15*10^-4*10</f>
        <v>1.4999999999999999E-2</v>
      </c>
      <c r="I12">
        <v>34000</v>
      </c>
      <c r="J12" s="1" t="s">
        <v>45</v>
      </c>
      <c r="K12">
        <v>8695</v>
      </c>
      <c r="L12" s="1" t="s">
        <v>19</v>
      </c>
      <c r="M12">
        <f>K12+I12</f>
        <v>42695</v>
      </c>
      <c r="N12">
        <v>281088</v>
      </c>
      <c r="O12" s="1" t="s">
        <v>20</v>
      </c>
      <c r="P12">
        <v>5.7255526111673962</v>
      </c>
      <c r="Q12">
        <f t="shared" si="0"/>
        <v>1.746556302791719E-3</v>
      </c>
      <c r="R12">
        <f t="shared" si="1"/>
        <v>2.6198344541875783E-3</v>
      </c>
    </row>
    <row r="13" spans="1:18">
      <c r="A13">
        <v>12</v>
      </c>
      <c r="B13" t="s">
        <v>46</v>
      </c>
      <c r="C13" t="s">
        <v>16</v>
      </c>
      <c r="D13">
        <f t="shared" si="2"/>
        <v>1.5</v>
      </c>
      <c r="E13">
        <v>20</v>
      </c>
      <c r="F13">
        <f>5*10^-4*10</f>
        <v>5.0000000000000001E-3</v>
      </c>
      <c r="G13">
        <f>2*F13</f>
        <v>0.01</v>
      </c>
      <c r="I13">
        <v>55757</v>
      </c>
      <c r="J13" s="1" t="s">
        <v>47</v>
      </c>
      <c r="K13">
        <v>10621</v>
      </c>
      <c r="L13" s="1" t="s">
        <v>19</v>
      </c>
      <c r="M13">
        <f>K13+I13</f>
        <v>66378</v>
      </c>
      <c r="N13">
        <v>614524</v>
      </c>
      <c r="O13" s="1" t="s">
        <v>25</v>
      </c>
      <c r="P13">
        <f>(D13/2)^2*PI()*9</f>
        <v>15.904312808798327</v>
      </c>
      <c r="Q13">
        <f t="shared" si="0"/>
        <v>3.1438013450250935E-4</v>
      </c>
      <c r="R13">
        <f t="shared" si="1"/>
        <v>6.2876026900501869E-4</v>
      </c>
    </row>
    <row r="14" spans="1:18">
      <c r="A14">
        <v>13</v>
      </c>
      <c r="B14" t="s">
        <v>48</v>
      </c>
      <c r="C14" t="s">
        <v>16</v>
      </c>
      <c r="D14">
        <f t="shared" si="2"/>
        <v>1.125</v>
      </c>
      <c r="E14">
        <v>15</v>
      </c>
      <c r="F14">
        <f>5*10^-4*10</f>
        <v>5.0000000000000001E-3</v>
      </c>
      <c r="G14">
        <f>2*F14</f>
        <v>0.01</v>
      </c>
      <c r="I14">
        <v>50826</v>
      </c>
      <c r="J14" s="1" t="s">
        <v>49</v>
      </c>
      <c r="K14">
        <v>10621</v>
      </c>
      <c r="L14" s="1" t="s">
        <v>19</v>
      </c>
      <c r="M14">
        <f>K14+I14</f>
        <v>61447</v>
      </c>
      <c r="N14">
        <v>463471</v>
      </c>
      <c r="O14" s="1" t="s">
        <v>37</v>
      </c>
      <c r="P14">
        <f>(D14/2)^2*PI()*9</f>
        <v>8.9461759549490587</v>
      </c>
      <c r="Q14">
        <f t="shared" si="0"/>
        <v>5.5889801689334995E-4</v>
      </c>
      <c r="R14">
        <f t="shared" si="1"/>
        <v>1.1177960337866999E-3</v>
      </c>
    </row>
    <row r="15" spans="1:18">
      <c r="A15">
        <v>14</v>
      </c>
      <c r="B15" t="s">
        <v>50</v>
      </c>
      <c r="C15" t="s">
        <v>16</v>
      </c>
      <c r="D15">
        <f t="shared" si="2"/>
        <v>1.125</v>
      </c>
      <c r="E15">
        <v>15</v>
      </c>
      <c r="F15" s="3">
        <f>10*10^-4*10</f>
        <v>0.01</v>
      </c>
      <c r="G15" s="3">
        <f>15*10^-4*10</f>
        <v>1.4999999999999999E-2</v>
      </c>
      <c r="I15">
        <v>10990</v>
      </c>
      <c r="J15" s="1" t="s">
        <v>51</v>
      </c>
      <c r="K15">
        <v>10621</v>
      </c>
      <c r="L15" s="1" t="s">
        <v>19</v>
      </c>
      <c r="M15">
        <f>K15+I15</f>
        <v>21611</v>
      </c>
      <c r="N15">
        <v>463471</v>
      </c>
      <c r="O15" s="1" t="s">
        <v>37</v>
      </c>
      <c r="P15">
        <f>(D15/2)^2*PI()*9</f>
        <v>8.9461759549490587</v>
      </c>
      <c r="Q15">
        <f t="shared" si="0"/>
        <v>1.1177960337866999E-3</v>
      </c>
      <c r="R15">
        <f t="shared" si="1"/>
        <v>1.6766940506800498E-3</v>
      </c>
    </row>
    <row r="16" spans="1:18">
      <c r="A16">
        <v>15</v>
      </c>
      <c r="B16" t="s">
        <v>52</v>
      </c>
      <c r="C16" t="s">
        <v>16</v>
      </c>
      <c r="D16">
        <f t="shared" si="2"/>
        <v>1.125</v>
      </c>
      <c r="E16">
        <v>15</v>
      </c>
      <c r="F16">
        <f>5*10^-4*10</f>
        <v>5.0000000000000001E-3</v>
      </c>
      <c r="G16">
        <f>2*F16</f>
        <v>0.01</v>
      </c>
      <c r="I16">
        <v>7500</v>
      </c>
      <c r="J16" s="1" t="s">
        <v>53</v>
      </c>
      <c r="K16">
        <v>10621</v>
      </c>
      <c r="L16" s="1" t="s">
        <v>19</v>
      </c>
      <c r="M16">
        <f>K16+I16</f>
        <v>18121</v>
      </c>
      <c r="N16">
        <v>463471</v>
      </c>
      <c r="O16" s="1" t="s">
        <v>37</v>
      </c>
      <c r="P16">
        <f>(D16/2)^2*PI()*9</f>
        <v>8.9461759549490587</v>
      </c>
      <c r="Q16">
        <f t="shared" si="0"/>
        <v>5.5889801689334995E-4</v>
      </c>
      <c r="R16">
        <f t="shared" si="1"/>
        <v>1.1177960337866999E-3</v>
      </c>
    </row>
    <row r="17" spans="1:18">
      <c r="A17">
        <v>16</v>
      </c>
      <c r="B17" t="s">
        <v>54</v>
      </c>
      <c r="C17" t="s">
        <v>16</v>
      </c>
      <c r="D17">
        <f t="shared" si="2"/>
        <v>1.5</v>
      </c>
      <c r="E17">
        <v>20</v>
      </c>
      <c r="F17">
        <f>5*10^-4</f>
        <v>5.0000000000000001E-4</v>
      </c>
      <c r="G17">
        <f>F17</f>
        <v>5.0000000000000001E-4</v>
      </c>
      <c r="H17" s="1" t="s">
        <v>55</v>
      </c>
      <c r="I17">
        <v>23500</v>
      </c>
      <c r="J17" s="1" t="s">
        <v>56</v>
      </c>
      <c r="K17">
        <v>10621</v>
      </c>
      <c r="L17" s="1" t="s">
        <v>19</v>
      </c>
      <c r="M17">
        <f>K17+I17</f>
        <v>34121</v>
      </c>
      <c r="N17">
        <v>614524</v>
      </c>
      <c r="O17" s="1" t="s">
        <v>25</v>
      </c>
      <c r="P17">
        <f>(D17/2)^2*PI()*9</f>
        <v>15.904312808798327</v>
      </c>
      <c r="Q17">
        <f t="shared" si="0"/>
        <v>3.1438013450250936E-5</v>
      </c>
      <c r="R17">
        <f t="shared" si="1"/>
        <v>3.1438013450250936E-5</v>
      </c>
    </row>
    <row r="18" spans="1:18">
      <c r="A18">
        <v>17</v>
      </c>
      <c r="B18" t="s">
        <v>57</v>
      </c>
      <c r="C18" t="s">
        <v>16</v>
      </c>
      <c r="D18">
        <f t="shared" si="2"/>
        <v>1.125</v>
      </c>
      <c r="E18">
        <v>15</v>
      </c>
      <c r="F18">
        <f>4*10^-4*10</f>
        <v>4.0000000000000001E-3</v>
      </c>
      <c r="G18">
        <f>4*F18</f>
        <v>1.6E-2</v>
      </c>
      <c r="H18" s="1" t="s">
        <v>58</v>
      </c>
      <c r="I18">
        <v>65000</v>
      </c>
      <c r="J18" s="1" t="s">
        <v>59</v>
      </c>
      <c r="K18">
        <v>10621</v>
      </c>
      <c r="L18" s="1" t="s">
        <v>19</v>
      </c>
      <c r="M18">
        <f>K18+I18</f>
        <v>75621</v>
      </c>
      <c r="N18">
        <v>463471</v>
      </c>
      <c r="O18" s="1" t="s">
        <v>37</v>
      </c>
      <c r="P18">
        <f>(D18/2)^2*PI()*9</f>
        <v>8.9461759549490587</v>
      </c>
      <c r="Q18">
        <f t="shared" si="0"/>
        <v>4.4711841351467995E-4</v>
      </c>
      <c r="R18">
        <f t="shared" si="1"/>
        <v>1.7884736540587198E-3</v>
      </c>
    </row>
    <row r="19" spans="1:18">
      <c r="A19">
        <v>18</v>
      </c>
      <c r="B19" t="s">
        <v>60</v>
      </c>
      <c r="C19" t="s">
        <v>16</v>
      </c>
      <c r="D19">
        <f t="shared" si="2"/>
        <v>1.5</v>
      </c>
      <c r="E19">
        <v>20</v>
      </c>
      <c r="F19">
        <f>3.5*10^-4*10</f>
        <v>3.5000000000000001E-3</v>
      </c>
      <c r="G19">
        <f>4*F19</f>
        <v>1.4E-2</v>
      </c>
      <c r="H19" s="1" t="s">
        <v>55</v>
      </c>
      <c r="I19">
        <v>46653</v>
      </c>
      <c r="J19" s="1" t="s">
        <v>61</v>
      </c>
      <c r="K19">
        <v>10621</v>
      </c>
      <c r="L19" s="1" t="s">
        <v>19</v>
      </c>
      <c r="M19">
        <f>K19+I19</f>
        <v>57274</v>
      </c>
      <c r="N19">
        <v>614524</v>
      </c>
      <c r="O19" s="1" t="s">
        <v>25</v>
      </c>
      <c r="P19">
        <f>(D19/2)^2*PI()*9</f>
        <v>15.904312808798327</v>
      </c>
      <c r="Q19">
        <f t="shared" si="0"/>
        <v>2.2006609415175653E-4</v>
      </c>
      <c r="R19">
        <f t="shared" si="1"/>
        <v>8.8026437660702612E-4</v>
      </c>
    </row>
    <row r="20" spans="1:18">
      <c r="A20">
        <v>19</v>
      </c>
      <c r="B20" t="s">
        <v>62</v>
      </c>
      <c r="C20" t="s">
        <v>16</v>
      </c>
      <c r="D20">
        <f t="shared" si="2"/>
        <v>1.3499999999999999</v>
      </c>
      <c r="E20">
        <v>18</v>
      </c>
      <c r="F20">
        <f>3.5*10^-4*10</f>
        <v>3.5000000000000001E-3</v>
      </c>
      <c r="G20">
        <f>4*F20</f>
        <v>1.4E-2</v>
      </c>
      <c r="H20" s="1" t="s">
        <v>63</v>
      </c>
      <c r="I20">
        <v>14000</v>
      </c>
      <c r="J20" s="1" t="s">
        <v>64</v>
      </c>
      <c r="K20">
        <v>10621</v>
      </c>
      <c r="L20" s="1" t="s">
        <v>19</v>
      </c>
      <c r="M20">
        <f>K20+I20</f>
        <v>24621</v>
      </c>
      <c r="N20">
        <v>614524</v>
      </c>
      <c r="O20" s="1" t="s">
        <v>25</v>
      </c>
      <c r="P20">
        <f>(D20/2)^2*PI()*9</f>
        <v>12.882493375126641</v>
      </c>
      <c r="Q20">
        <f t="shared" si="0"/>
        <v>2.7168653598982299E-4</v>
      </c>
      <c r="R20">
        <f t="shared" si="1"/>
        <v>1.0867461439592919E-3</v>
      </c>
    </row>
    <row r="21" spans="1:18">
      <c r="A21">
        <v>20</v>
      </c>
      <c r="B21" t="s">
        <v>65</v>
      </c>
      <c r="C21" t="s">
        <v>16</v>
      </c>
      <c r="D21">
        <f t="shared" si="2"/>
        <v>1.7999999999999998</v>
      </c>
      <c r="E21">
        <v>24</v>
      </c>
      <c r="F21">
        <f>3.5*10^-4*10</f>
        <v>3.5000000000000001E-3</v>
      </c>
      <c r="G21">
        <f>4*F21</f>
        <v>1.4E-2</v>
      </c>
      <c r="H21" s="1" t="s">
        <v>17</v>
      </c>
      <c r="I21">
        <v>39900</v>
      </c>
      <c r="J21" s="1" t="s">
        <v>66</v>
      </c>
      <c r="K21">
        <v>16481</v>
      </c>
      <c r="L21" s="1" t="s">
        <v>67</v>
      </c>
      <c r="M21">
        <f>K21+I21</f>
        <v>56381</v>
      </c>
      <c r="N21">
        <v>825938</v>
      </c>
      <c r="O21" s="1" t="s">
        <v>68</v>
      </c>
      <c r="P21">
        <f>(D21/2)^2*PI()*9</f>
        <v>22.902210444669585</v>
      </c>
      <c r="Q21">
        <f t="shared" si="0"/>
        <v>1.528236764942754E-4</v>
      </c>
      <c r="R21">
        <f t="shared" si="1"/>
        <v>6.1129470597710161E-4</v>
      </c>
    </row>
    <row r="22" spans="1:18">
      <c r="Q22">
        <f>MAX(Q2:Q21)</f>
        <v>3.0180492912240894E-2</v>
      </c>
      <c r="R22">
        <f>MAX(R2:R21)</f>
        <v>5.0300821520401495E-2</v>
      </c>
    </row>
  </sheetData>
  <hyperlinks>
    <hyperlink ref="H2" r:id="rId1" location=":~:text=La%20Arce%20japon%C3%A9s%20suele%20necesitar%20alrededor%20de%20medio,tierra%20se%20seque%20antes%20de%20volver%20a%20regarlas." xr:uid="{63A45C15-7501-4977-8F0C-4EC9AEB39EBA}"/>
    <hyperlink ref="H3" r:id="rId2" location=":~:text=%C2%BFCu%C3%A1nta%20agua%20debo%20dar%20a%20mi%20Arce%20negundo%3F,tierra%20se%20seque%20antes%20de%20volver%20a%20regarlas." xr:uid="{87B5E86A-C748-499E-A513-F0BAE5A2B694}"/>
    <hyperlink ref="H21" r:id="rId3" location=":~:text=La%20Arce%20japon%C3%A9s%20suele%20necesitar%20alrededor%20de%20medio,tierra%20se%20seque%20antes%20de%20volver%20a%20regarlas." xr:uid="{3C9DAE76-E6CE-4981-AE3B-F67B39FF5351}"/>
    <hyperlink ref="H20" r:id="rId4" xr:uid="{A9436837-87C6-4349-892B-18D0D63CA0D1}"/>
    <hyperlink ref="H18" r:id="rId5" location=":~:text=Seg%C3%BAn%20Benedetti%20et%20al.,son%20sensibles%20a%20la%20sequ%C3%ADa" xr:uid="{0F779F4F-9D28-4F98-B20F-2182EC0E2D83}"/>
    <hyperlink ref="H17" r:id="rId6" xr:uid="{EF4E46A9-0FD9-4FC8-8B8A-2E55F3ADC606}"/>
    <hyperlink ref="H19" r:id="rId7" location=":~:text=La%20Pl%C3%A1tano%20oriental%20suele%20necesitar%20alrededor%20de%20medio,tierra%20se%20seque%20antes%20de%20volver%20a%20regarlas." xr:uid="{B4A11925-74F6-44E1-B0A8-AF4CB9DD03EE}"/>
    <hyperlink ref="J3" r:id="rId8" xr:uid="{E80B28CB-4CAA-0E44-8946-45F930930FF2}"/>
    <hyperlink ref="J6" r:id="rId9" xr:uid="{B5E3DB05-3250-3140-8C08-26BF3885E9FA}"/>
    <hyperlink ref="J8" r:id="rId10" xr:uid="{9DF26948-4D97-4B42-9B11-5AA6AD834F48}"/>
    <hyperlink ref="J10" r:id="rId11" xr:uid="{D812251A-B468-6245-A35B-1D6330B367A2}"/>
    <hyperlink ref="J11" r:id="rId12" xr:uid="{8915FD35-4513-CC45-9B3C-68A6FDA52999}"/>
    <hyperlink ref="J13" r:id="rId13" xr:uid="{65C0BCD2-D2F6-EC4F-BD14-DBD546074598}"/>
    <hyperlink ref="J14" r:id="rId14" xr:uid="{ACD75641-629E-1046-8FE5-3C0CDAFAE7F2}"/>
    <hyperlink ref="L2" r:id="rId15" xr:uid="{9F156102-5257-C449-8C92-B32C754FF1D5}"/>
    <hyperlink ref="L3" r:id="rId16" xr:uid="{3B05FAEE-EFB6-804B-BC63-EC2B8F323CC5}"/>
    <hyperlink ref="L4" r:id="rId17" xr:uid="{5BFFC1E2-0869-E84B-82DF-F51DC7EEEC68}"/>
    <hyperlink ref="L5" r:id="rId18" xr:uid="{A31B5683-3AD2-F54C-BF56-6A46E9DF8F33}"/>
    <hyperlink ref="L6" r:id="rId19" xr:uid="{C1742659-D814-BD48-8ADC-46F0405A83D9}"/>
    <hyperlink ref="L7" r:id="rId20" xr:uid="{5DAF2231-B3BA-0649-B29E-4121457E448C}"/>
    <hyperlink ref="L8" r:id="rId21" xr:uid="{3FBF9C0A-3F07-414E-B3E3-55DC34B3C609}"/>
    <hyperlink ref="L9" r:id="rId22" xr:uid="{F05B9D5D-B481-FF4C-9E25-9DE53064EB4A}"/>
    <hyperlink ref="L10" r:id="rId23" xr:uid="{59EC5D70-B131-6C49-972A-C46048B862A3}"/>
    <hyperlink ref="L11" r:id="rId24" xr:uid="{C88F6877-C2CA-3044-8874-5F9DAC7941A1}"/>
    <hyperlink ref="L12" r:id="rId25" xr:uid="{C3603E53-3D73-DB46-A983-A4AB2E3E7611}"/>
    <hyperlink ref="L13" r:id="rId26" xr:uid="{F2118CA5-BBA1-DB4F-B329-5385EEDE6F18}"/>
    <hyperlink ref="L14" r:id="rId27" xr:uid="{F66AAC45-2CD5-4B4D-B299-BA4A6F309460}"/>
    <hyperlink ref="L15" r:id="rId28" xr:uid="{829A6AAC-D0D2-3941-9D16-769FA137FF62}"/>
    <hyperlink ref="L16" r:id="rId29" xr:uid="{BF6F30BD-D372-9741-8ED1-8447F8B755FB}"/>
    <hyperlink ref="L17" r:id="rId30" xr:uid="{D1E299AA-D3B8-CF4E-8401-5BB1823D066A}"/>
    <hyperlink ref="L18" r:id="rId31" xr:uid="{A3C9467D-00FB-A34D-AD68-BC43570AB180}"/>
    <hyperlink ref="L19" r:id="rId32" xr:uid="{4DDBC759-1301-B34E-8D7A-7317B47157C2}"/>
    <hyperlink ref="L20" r:id="rId33" xr:uid="{4F66B06E-4C81-1D4E-AFF2-D8BB0C71EA69}"/>
    <hyperlink ref="L21" r:id="rId34" xr:uid="{F9CD62E0-0C21-E845-A2F7-F59265A5C682}"/>
    <hyperlink ref="O2" r:id="rId35" xr:uid="{1A582A3F-D529-C342-85A5-C3B139F0809C}"/>
    <hyperlink ref="O3" r:id="rId36" xr:uid="{6D1F6543-E1CD-1044-95E0-5EC993987EB6}"/>
    <hyperlink ref="O4" r:id="rId37" xr:uid="{03BE554B-C146-E241-8E09-2007E3AD248B}"/>
    <hyperlink ref="O5" r:id="rId38" xr:uid="{ADF78E17-BCDB-5A4A-8CE4-4D114AE64983}"/>
    <hyperlink ref="O6" r:id="rId39" xr:uid="{F3E1CE9E-144E-EA48-A0E8-7FCC5C7AA4C0}"/>
    <hyperlink ref="O7" r:id="rId40" xr:uid="{BB69D005-1893-0742-A5E7-DDFA9CEAE20B}"/>
    <hyperlink ref="O8" r:id="rId41" xr:uid="{8DEFB718-5EA8-4349-90F4-61CB6B0268A2}"/>
    <hyperlink ref="O9" r:id="rId42" xr:uid="{3A37B6A2-7F43-AE45-A3EA-9A69C62DF483}"/>
    <hyperlink ref="O10" r:id="rId43" xr:uid="{97A1B464-4447-FB4C-A066-81B71E1F043F}"/>
    <hyperlink ref="O11" r:id="rId44" xr:uid="{31E0257D-3705-C44E-A02F-6956FD672095}"/>
    <hyperlink ref="O12" r:id="rId45" xr:uid="{46702762-E9F3-9040-9FA7-722D5F803638}"/>
    <hyperlink ref="O13" r:id="rId46" xr:uid="{DE4584E4-3FE5-CD46-AC94-163EBB6D5D8B}"/>
    <hyperlink ref="O14" r:id="rId47" xr:uid="{C3C6CC3D-0674-2E42-A190-C4D5354F48F4}"/>
    <hyperlink ref="O15" r:id="rId48" xr:uid="{7B012380-E702-0D41-A092-ACC8CED74FD4}"/>
    <hyperlink ref="O16" r:id="rId49" xr:uid="{722AD4AA-A72E-2344-9124-EFFC502ADA76}"/>
    <hyperlink ref="O17" r:id="rId50" xr:uid="{1B267E8F-A9DF-A94B-9526-09B600AB8B7F}"/>
    <hyperlink ref="O18" r:id="rId51" xr:uid="{AC0C01A2-38F7-8C47-82AE-BA523D9EA963}"/>
    <hyperlink ref="O19" r:id="rId52" xr:uid="{E5C63054-6801-AB4E-B3F0-44A4F21921F6}"/>
    <hyperlink ref="O20" r:id="rId53" xr:uid="{C0F65D21-664D-7C41-B618-5BF4DB5F390F}"/>
    <hyperlink ref="O21" r:id="rId54" xr:uid="{2D8BE44E-D3D8-9944-9E56-E91A41F01D11}"/>
    <hyperlink ref="J2" r:id="rId55" xr:uid="{983B92DC-B0C8-984F-860E-118467F6AD76}"/>
    <hyperlink ref="J4" r:id="rId56" xr:uid="{7D0EFEBB-B55D-C24A-9C96-F891365E7D9D}"/>
    <hyperlink ref="J5" r:id="rId57" xr:uid="{921F495C-DCD5-1A48-83D0-90EC110BBBA0}"/>
    <hyperlink ref="J7" r:id="rId58" xr:uid="{BEA7CE12-C0DD-C548-95A7-2D36DD53F455}"/>
    <hyperlink ref="J9" r:id="rId59" xr:uid="{79A94B9D-D2E0-D043-88C9-CA322D3CF9CF}"/>
    <hyperlink ref="J12" r:id="rId60" xr:uid="{97010179-D6D4-BB40-A35F-45F52D96B7BC}"/>
    <hyperlink ref="J15" r:id="rId61" xr:uid="{8CFEC312-6F46-A74A-826E-29C8FAE9CA67}"/>
    <hyperlink ref="J17" r:id="rId62" xr:uid="{3DB499B7-FD0D-B545-9E49-E3F6A3288DC5}"/>
    <hyperlink ref="J18" r:id="rId63" xr:uid="{FCF30A6E-2EC7-684C-A574-6281C31C7CED}"/>
    <hyperlink ref="J19" r:id="rId64" xr:uid="{37342EAA-FA20-B54C-AEF9-111739E27E60}"/>
    <hyperlink ref="J20" r:id="rId65" xr:uid="{DB40D8A7-0D7A-8E47-ABE1-26318CB726C3}"/>
    <hyperlink ref="J21" r:id="rId66" xr:uid="{30E7485A-39BB-2243-B3BA-4EB081225452}"/>
    <hyperlink ref="H4" r:id="rId67" xr:uid="{CDB05F3C-4E48-6941-85E5-B0DAA265D71B}"/>
    <hyperlink ref="J16" r:id="rId68" location=":~:text=%247.500%20Precio%20IVA%20incl" xr:uid="{66AEA06D-B249-4D22-9552-551A1B22A6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E3F6-8DDE-9942-AA5B-2A28E57619B1}">
  <dimension ref="A1:I3"/>
  <sheetViews>
    <sheetView zoomScaleNormal="80" zoomScaleSheetLayoutView="100" workbookViewId="0">
      <selection activeCell="C11" sqref="C11"/>
    </sheetView>
  </sheetViews>
  <sheetFormatPr defaultRowHeight="15"/>
  <cols>
    <col min="1" max="1" width="21.140625" customWidth="1"/>
    <col min="2" max="2" width="19.5703125" customWidth="1"/>
    <col min="3" max="3" width="63.5703125" customWidth="1"/>
    <col min="4" max="5" width="19.5703125" customWidth="1"/>
    <col min="6" max="6" width="17.28515625" customWidth="1"/>
    <col min="7" max="7" width="16.42578125" customWidth="1"/>
  </cols>
  <sheetData>
    <row r="1" spans="1:9" ht="57.75" customHeight="1">
      <c r="A1" s="4" t="s">
        <v>0</v>
      </c>
      <c r="B1" s="4" t="s">
        <v>69</v>
      </c>
      <c r="C1" s="7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</row>
    <row r="2" spans="1:9">
      <c r="A2">
        <v>1</v>
      </c>
      <c r="B2" t="s">
        <v>76</v>
      </c>
      <c r="C2">
        <f>D2+D2*0.3</f>
        <v>3.3020000000000001E-2</v>
      </c>
      <c r="D2">
        <v>2.5399999999999999E-2</v>
      </c>
      <c r="E2">
        <v>3200</v>
      </c>
      <c r="F2">
        <v>7200</v>
      </c>
      <c r="G2">
        <v>2000</v>
      </c>
      <c r="H2" s="1" t="s">
        <v>77</v>
      </c>
      <c r="I2" s="1" t="s">
        <v>78</v>
      </c>
    </row>
    <row r="3" spans="1:9" ht="45" customHeight="1">
      <c r="A3">
        <v>2</v>
      </c>
      <c r="B3" s="6" t="s">
        <v>79</v>
      </c>
      <c r="C3">
        <f>D3+D3*0.3</f>
        <v>4.4200000000000003E-2</v>
      </c>
      <c r="D3">
        <v>3.4000000000000002E-2</v>
      </c>
      <c r="E3">
        <v>3834</v>
      </c>
      <c r="F3">
        <v>8000</v>
      </c>
      <c r="G3">
        <v>2000</v>
      </c>
      <c r="H3" s="1"/>
    </row>
  </sheetData>
  <hyperlinks>
    <hyperlink ref="H2" r:id="rId1" xr:uid="{7CA1D997-A45D-46B3-B46A-C3C57BC5385B}"/>
    <hyperlink ref="I2" r:id="rId2" xr:uid="{6D85CFDF-769D-45C5-8001-99A2731ED0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ECB5-1588-4B2E-B019-693AD2340FAC}">
  <dimension ref="A1:R22"/>
  <sheetViews>
    <sheetView tabSelected="1" workbookViewId="0">
      <selection activeCell="H29" sqref="H29"/>
    </sheetView>
  </sheetViews>
  <sheetFormatPr defaultRowHeight="15"/>
  <cols>
    <col min="2" max="2" width="22.42578125" customWidth="1"/>
    <col min="3" max="3" width="25.7109375" customWidth="1"/>
    <col min="4" max="5" width="32.7109375" customWidth="1"/>
    <col min="6" max="6" width="20.28515625" customWidth="1"/>
    <col min="7" max="9" width="17.7109375" customWidth="1"/>
    <col min="10" max="10" width="17.7109375" hidden="1" customWidth="1"/>
    <col min="11" max="11" width="17.7109375" customWidth="1"/>
    <col min="12" max="13" width="22.7109375" customWidth="1"/>
    <col min="14" max="14" width="14.140625" customWidth="1"/>
    <col min="15" max="15" width="15" hidden="1" customWidth="1"/>
    <col min="16" max="16" width="15" customWidth="1"/>
  </cols>
  <sheetData>
    <row r="1" spans="1:18" ht="57.75" customHeight="1">
      <c r="A1" s="4" t="s">
        <v>0</v>
      </c>
      <c r="B1" s="4" t="s">
        <v>80</v>
      </c>
      <c r="C1" s="4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75</v>
      </c>
      <c r="K1" s="5" t="s">
        <v>88</v>
      </c>
      <c r="L1" s="4" t="s">
        <v>89</v>
      </c>
      <c r="M1" s="4" t="s">
        <v>90</v>
      </c>
      <c r="N1" s="4" t="s">
        <v>91</v>
      </c>
      <c r="O1" s="4" t="s">
        <v>92</v>
      </c>
      <c r="P1" s="4"/>
      <c r="Q1" s="4" t="s">
        <v>93</v>
      </c>
      <c r="R1" t="s">
        <v>75</v>
      </c>
    </row>
    <row r="2" spans="1:18">
      <c r="A2">
        <v>1</v>
      </c>
      <c r="B2" t="s">
        <v>94</v>
      </c>
      <c r="C2">
        <f>D2*0.001</f>
        <v>0</v>
      </c>
      <c r="D2">
        <v>0</v>
      </c>
      <c r="E2" s="10">
        <f>C2/(N2 * 7)</f>
        <v>0</v>
      </c>
      <c r="F2">
        <f>G2*0.001</f>
        <v>0</v>
      </c>
      <c r="G2">
        <f>D2/2</f>
        <v>0</v>
      </c>
      <c r="H2">
        <f>F2/(N2*7)</f>
        <v>0</v>
      </c>
      <c r="I2">
        <f>8000*N2*10</f>
        <v>8000</v>
      </c>
      <c r="J2" s="1" t="s">
        <v>95</v>
      </c>
      <c r="K2">
        <v>3000</v>
      </c>
      <c r="L2">
        <f>Q2/(N2^2)</f>
        <v>298999.99999999994</v>
      </c>
      <c r="M2">
        <f>1/N2</f>
        <v>10</v>
      </c>
      <c r="N2">
        <v>0.1</v>
      </c>
      <c r="P2" t="e" cm="1">
        <f t="array" aca="1" ref="P2" ca="1">_xludf.N</f>
        <v>#NAME?</v>
      </c>
      <c r="Q2">
        <v>2990</v>
      </c>
      <c r="R2" s="1" t="s">
        <v>96</v>
      </c>
    </row>
    <row r="3" spans="1:18">
      <c r="A3">
        <v>2</v>
      </c>
      <c r="B3" t="s">
        <v>97</v>
      </c>
      <c r="C3">
        <f>D3*0.001</f>
        <v>2E-3</v>
      </c>
      <c r="D3">
        <v>2</v>
      </c>
      <c r="E3" s="10">
        <f t="shared" ref="E3:E22" si="0">C3/(N3 * 7)</f>
        <v>9.5238095238095238E-4</v>
      </c>
      <c r="F3">
        <f>G3*0.001</f>
        <v>1E-3</v>
      </c>
      <c r="G3">
        <f t="shared" ref="G3:G22" si="1">D3/2</f>
        <v>1</v>
      </c>
      <c r="H3">
        <f t="shared" ref="H3:H22" si="2">F3/(N3*7)</f>
        <v>4.7619047619047619E-4</v>
      </c>
      <c r="I3">
        <f>8000*N3*10</f>
        <v>24000</v>
      </c>
      <c r="J3" s="1" t="s">
        <v>95</v>
      </c>
      <c r="K3">
        <v>3000</v>
      </c>
      <c r="L3">
        <f>Q3/(N3^2)</f>
        <v>8333.3333333333339</v>
      </c>
      <c r="M3">
        <f>1/N3</f>
        <v>3.3333333333333335</v>
      </c>
      <c r="N3">
        <v>0.3</v>
      </c>
      <c r="Q3">
        <v>750</v>
      </c>
      <c r="R3" s="1" t="s">
        <v>98</v>
      </c>
    </row>
    <row r="4" spans="1:18">
      <c r="A4">
        <v>3</v>
      </c>
      <c r="B4" t="s">
        <v>99</v>
      </c>
      <c r="C4">
        <f>D4*0.001</f>
        <v>2E-3</v>
      </c>
      <c r="D4">
        <v>2</v>
      </c>
      <c r="E4" s="10">
        <f t="shared" si="0"/>
        <v>7.1428571428571429E-4</v>
      </c>
      <c r="F4">
        <f>G4*0.001</f>
        <v>1E-3</v>
      </c>
      <c r="G4">
        <f t="shared" si="1"/>
        <v>1</v>
      </c>
      <c r="H4">
        <f t="shared" si="2"/>
        <v>3.5714285714285714E-4</v>
      </c>
      <c r="I4">
        <f>8000*N4*10</f>
        <v>32000</v>
      </c>
      <c r="J4" s="1" t="s">
        <v>95</v>
      </c>
      <c r="K4">
        <v>3000</v>
      </c>
      <c r="L4">
        <f>Q4/(N4^2)</f>
        <v>17499.999999999996</v>
      </c>
      <c r="M4">
        <f>1/N4</f>
        <v>2.5</v>
      </c>
      <c r="N4">
        <v>0.4</v>
      </c>
      <c r="Q4">
        <v>2800</v>
      </c>
      <c r="R4" s="1" t="s">
        <v>100</v>
      </c>
    </row>
    <row r="5" spans="1:18">
      <c r="A5">
        <v>4</v>
      </c>
      <c r="B5" t="s">
        <v>101</v>
      </c>
      <c r="C5">
        <f>D5*0.001</f>
        <v>0</v>
      </c>
      <c r="D5">
        <v>0</v>
      </c>
      <c r="E5" s="10">
        <f t="shared" si="0"/>
        <v>0</v>
      </c>
      <c r="F5" s="9">
        <f>G5*0.001</f>
        <v>0</v>
      </c>
      <c r="G5">
        <f t="shared" si="1"/>
        <v>0</v>
      </c>
      <c r="H5">
        <f t="shared" si="2"/>
        <v>0</v>
      </c>
      <c r="I5">
        <f>8000*N5*10</f>
        <v>36000</v>
      </c>
      <c r="J5" s="1" t="s">
        <v>95</v>
      </c>
      <c r="K5">
        <v>3000</v>
      </c>
      <c r="L5">
        <f>Q5/(N5^2)</f>
        <v>3703.7037037037035</v>
      </c>
      <c r="M5">
        <f>1/N5</f>
        <v>2.2222222222222223</v>
      </c>
      <c r="N5">
        <v>0.45</v>
      </c>
      <c r="Q5">
        <v>750</v>
      </c>
      <c r="R5" s="1" t="s">
        <v>102</v>
      </c>
    </row>
    <row r="6" spans="1:18">
      <c r="A6">
        <v>5</v>
      </c>
      <c r="B6" t="s">
        <v>103</v>
      </c>
      <c r="C6">
        <f>D6*0.001</f>
        <v>2E-3</v>
      </c>
      <c r="D6">
        <v>2</v>
      </c>
      <c r="E6" s="10">
        <f t="shared" si="0"/>
        <v>1.5873015873015873E-3</v>
      </c>
      <c r="F6">
        <f>G6*0.001</f>
        <v>1E-3</v>
      </c>
      <c r="G6">
        <f t="shared" si="1"/>
        <v>1</v>
      </c>
      <c r="H6">
        <f t="shared" si="2"/>
        <v>7.9365079365079365E-4</v>
      </c>
      <c r="I6">
        <f>8000*N6*10</f>
        <v>14400</v>
      </c>
      <c r="J6" s="1" t="s">
        <v>95</v>
      </c>
      <c r="K6">
        <v>3000</v>
      </c>
      <c r="L6">
        <f>Q6/(N6^2)</f>
        <v>91820.987654320998</v>
      </c>
      <c r="M6">
        <f>1/N6</f>
        <v>5.5555555555555554</v>
      </c>
      <c r="N6">
        <v>0.18</v>
      </c>
      <c r="Q6">
        <v>2975</v>
      </c>
      <c r="R6" s="1" t="s">
        <v>104</v>
      </c>
    </row>
    <row r="7" spans="1:18">
      <c r="A7">
        <v>6</v>
      </c>
      <c r="B7" t="s">
        <v>105</v>
      </c>
      <c r="C7">
        <f>D7*0.001</f>
        <v>2E-3</v>
      </c>
      <c r="D7">
        <v>2</v>
      </c>
      <c r="E7" s="10">
        <f t="shared" si="0"/>
        <v>2.5974025974025974E-3</v>
      </c>
      <c r="F7">
        <f>G7*0.001</f>
        <v>1E-3</v>
      </c>
      <c r="G7">
        <f t="shared" si="1"/>
        <v>1</v>
      </c>
      <c r="H7">
        <f t="shared" si="2"/>
        <v>1.2987012987012987E-3</v>
      </c>
      <c r="I7">
        <f>8000*N7*10</f>
        <v>8800</v>
      </c>
      <c r="J7" s="1" t="s">
        <v>95</v>
      </c>
      <c r="K7">
        <v>3000</v>
      </c>
      <c r="L7">
        <f>Q7/(N7^2)</f>
        <v>214876.03305785125</v>
      </c>
      <c r="M7">
        <f>1/N7</f>
        <v>9.0909090909090917</v>
      </c>
      <c r="N7">
        <v>0.11</v>
      </c>
      <c r="Q7">
        <v>2600</v>
      </c>
      <c r="R7" s="1" t="s">
        <v>106</v>
      </c>
    </row>
    <row r="8" spans="1:18">
      <c r="A8">
        <v>7</v>
      </c>
      <c r="B8" t="s">
        <v>107</v>
      </c>
      <c r="C8">
        <f>D8*0.001</f>
        <v>2E-3</v>
      </c>
      <c r="D8">
        <v>2</v>
      </c>
      <c r="E8" s="10">
        <f t="shared" si="0"/>
        <v>2.8571428571428571E-3</v>
      </c>
      <c r="F8">
        <f>G8*0.001</f>
        <v>1E-3</v>
      </c>
      <c r="G8">
        <f t="shared" si="1"/>
        <v>1</v>
      </c>
      <c r="H8">
        <f t="shared" si="2"/>
        <v>1.4285714285714286E-3</v>
      </c>
      <c r="I8">
        <f>8000*N8*10</f>
        <v>8000</v>
      </c>
      <c r="J8" s="1" t="s">
        <v>95</v>
      </c>
      <c r="K8">
        <v>3000</v>
      </c>
      <c r="L8">
        <f>Q8/(N8^2)</f>
        <v>83299.999999999985</v>
      </c>
      <c r="M8">
        <f>1/N8</f>
        <v>10</v>
      </c>
      <c r="N8">
        <v>0.1</v>
      </c>
      <c r="Q8">
        <v>833</v>
      </c>
    </row>
    <row r="9" spans="1:18">
      <c r="A9">
        <v>8</v>
      </c>
      <c r="B9" t="s">
        <v>108</v>
      </c>
      <c r="C9">
        <f>D9*0.001</f>
        <v>0</v>
      </c>
      <c r="D9">
        <v>0</v>
      </c>
      <c r="E9" s="10">
        <f t="shared" si="0"/>
        <v>0</v>
      </c>
      <c r="F9">
        <f>G9*0.001</f>
        <v>0</v>
      </c>
      <c r="G9">
        <f>D9/2</f>
        <v>0</v>
      </c>
      <c r="H9">
        <f t="shared" si="2"/>
        <v>0</v>
      </c>
      <c r="I9">
        <f>8000*N9*10</f>
        <v>16000</v>
      </c>
      <c r="J9" s="1" t="s">
        <v>95</v>
      </c>
      <c r="K9">
        <v>3000</v>
      </c>
      <c r="L9">
        <f>Q9/(N9^2)</f>
        <v>71249.999999999985</v>
      </c>
      <c r="M9">
        <f>1/N9</f>
        <v>5</v>
      </c>
      <c r="N9">
        <v>0.2</v>
      </c>
      <c r="Q9">
        <v>2850</v>
      </c>
      <c r="R9" s="1" t="s">
        <v>109</v>
      </c>
    </row>
    <row r="10" spans="1:18">
      <c r="A10">
        <v>9</v>
      </c>
      <c r="B10" t="s">
        <v>110</v>
      </c>
      <c r="C10">
        <f>D10*0.001</f>
        <v>4.0000000000000001E-3</v>
      </c>
      <c r="D10">
        <v>4</v>
      </c>
      <c r="E10" s="10">
        <f t="shared" si="0"/>
        <v>5.7142857142857143E-3</v>
      </c>
      <c r="F10">
        <f>G10*0.001</f>
        <v>2E-3</v>
      </c>
      <c r="G10">
        <f t="shared" si="1"/>
        <v>2</v>
      </c>
      <c r="H10">
        <f t="shared" si="2"/>
        <v>2.8571428571428571E-3</v>
      </c>
      <c r="I10">
        <f>8000*N10*10</f>
        <v>8000</v>
      </c>
      <c r="J10" s="1" t="s">
        <v>95</v>
      </c>
      <c r="K10">
        <v>3000</v>
      </c>
      <c r="L10">
        <f>Q10/(N10^2)</f>
        <v>74999.999999999985</v>
      </c>
      <c r="M10">
        <f>1/N10</f>
        <v>10</v>
      </c>
      <c r="N10">
        <v>0.1</v>
      </c>
      <c r="Q10">
        <v>750</v>
      </c>
      <c r="R10" s="1" t="s">
        <v>111</v>
      </c>
    </row>
    <row r="11" spans="1:18">
      <c r="A11">
        <v>10</v>
      </c>
      <c r="B11" t="s">
        <v>112</v>
      </c>
      <c r="C11">
        <f>D11*0.001</f>
        <v>2E-3</v>
      </c>
      <c r="D11">
        <v>2</v>
      </c>
      <c r="E11" s="10">
        <f t="shared" si="0"/>
        <v>1.4285714285714286E-3</v>
      </c>
      <c r="F11">
        <f>G11*0.001</f>
        <v>1E-3</v>
      </c>
      <c r="G11">
        <f t="shared" si="1"/>
        <v>1</v>
      </c>
      <c r="H11">
        <f t="shared" si="2"/>
        <v>7.1428571428571429E-4</v>
      </c>
      <c r="I11">
        <f>8000*N11*10</f>
        <v>16000</v>
      </c>
      <c r="J11" s="1" t="s">
        <v>95</v>
      </c>
      <c r="K11">
        <v>3000</v>
      </c>
      <c r="L11">
        <f>Q11/(N11^2)</f>
        <v>57499.999999999985</v>
      </c>
      <c r="M11">
        <f>1/N11</f>
        <v>5</v>
      </c>
      <c r="N11">
        <v>0.2</v>
      </c>
      <c r="Q11">
        <v>2300</v>
      </c>
      <c r="R11" s="1" t="s">
        <v>113</v>
      </c>
    </row>
    <row r="12" spans="1:18">
      <c r="A12">
        <v>11</v>
      </c>
      <c r="B12" t="s">
        <v>114</v>
      </c>
      <c r="C12">
        <f>D12*0.001</f>
        <v>2E-3</v>
      </c>
      <c r="D12">
        <v>2</v>
      </c>
      <c r="E12" s="10">
        <f t="shared" si="0"/>
        <v>5.7142857142857147E-4</v>
      </c>
      <c r="F12">
        <f>G12*0.001</f>
        <v>1E-3</v>
      </c>
      <c r="G12">
        <f t="shared" si="1"/>
        <v>1</v>
      </c>
      <c r="H12">
        <f t="shared" si="2"/>
        <v>2.8571428571428574E-4</v>
      </c>
      <c r="I12">
        <f>8000*N12*10</f>
        <v>40000</v>
      </c>
      <c r="J12" s="1" t="s">
        <v>95</v>
      </c>
      <c r="K12">
        <v>3000</v>
      </c>
      <c r="L12">
        <f>Q12/(N12^2)</f>
        <v>3800</v>
      </c>
      <c r="M12">
        <f>1/N12</f>
        <v>2</v>
      </c>
      <c r="N12">
        <v>0.5</v>
      </c>
      <c r="Q12">
        <v>950</v>
      </c>
      <c r="R12" s="1" t="s">
        <v>115</v>
      </c>
    </row>
    <row r="13" spans="1:18">
      <c r="A13">
        <v>12</v>
      </c>
      <c r="B13" t="s">
        <v>116</v>
      </c>
      <c r="C13">
        <f>D13*0.001</f>
        <v>4.0000000000000001E-3</v>
      </c>
      <c r="D13">
        <v>4</v>
      </c>
      <c r="E13" s="10">
        <f t="shared" si="0"/>
        <v>1.2698412698412698E-3</v>
      </c>
      <c r="F13">
        <f>G13*0.001</f>
        <v>2E-3</v>
      </c>
      <c r="G13">
        <f t="shared" si="1"/>
        <v>2</v>
      </c>
      <c r="H13">
        <f t="shared" si="2"/>
        <v>6.3492063492063492E-4</v>
      </c>
      <c r="I13">
        <f>8000*N13*10</f>
        <v>36000</v>
      </c>
      <c r="J13" s="1" t="s">
        <v>95</v>
      </c>
      <c r="K13">
        <v>3000</v>
      </c>
      <c r="L13">
        <f>Q13/(N13^2)</f>
        <v>4197.5308641975307</v>
      </c>
      <c r="M13">
        <f>1/N13</f>
        <v>2.2222222222222223</v>
      </c>
      <c r="N13">
        <v>0.45</v>
      </c>
      <c r="Q13">
        <v>850</v>
      </c>
      <c r="R13" s="1" t="s">
        <v>117</v>
      </c>
    </row>
    <row r="14" spans="1:18">
      <c r="A14">
        <v>13</v>
      </c>
      <c r="B14" t="s">
        <v>118</v>
      </c>
      <c r="C14">
        <f>D14*0.001</f>
        <v>4.0000000000000001E-3</v>
      </c>
      <c r="D14">
        <v>4</v>
      </c>
      <c r="E14" s="10">
        <f t="shared" si="0"/>
        <v>2.2857142857142859E-3</v>
      </c>
      <c r="F14">
        <f>G14*0.001</f>
        <v>2E-3</v>
      </c>
      <c r="G14">
        <f t="shared" si="1"/>
        <v>2</v>
      </c>
      <c r="H14">
        <f t="shared" si="2"/>
        <v>1.1428571428571429E-3</v>
      </c>
      <c r="I14">
        <f>8000*N14*10</f>
        <v>20000</v>
      </c>
      <c r="J14" s="1" t="s">
        <v>95</v>
      </c>
      <c r="K14">
        <v>3000</v>
      </c>
      <c r="L14">
        <f>Q14/(N14^2)</f>
        <v>60800</v>
      </c>
      <c r="M14">
        <f>1/N14</f>
        <v>4</v>
      </c>
      <c r="N14">
        <v>0.25</v>
      </c>
      <c r="Q14">
        <v>3800</v>
      </c>
      <c r="R14" s="1" t="s">
        <v>119</v>
      </c>
    </row>
    <row r="15" spans="1:18">
      <c r="A15">
        <v>14</v>
      </c>
      <c r="B15" t="s">
        <v>120</v>
      </c>
      <c r="C15">
        <f>D15*0.001</f>
        <v>3.0000000000000001E-3</v>
      </c>
      <c r="D15">
        <v>3</v>
      </c>
      <c r="E15" s="10">
        <f t="shared" si="0"/>
        <v>9.5238095238095238E-4</v>
      </c>
      <c r="F15">
        <f>G15*0.001</f>
        <v>1.5E-3</v>
      </c>
      <c r="G15">
        <f t="shared" si="1"/>
        <v>1.5</v>
      </c>
      <c r="H15">
        <f t="shared" si="2"/>
        <v>4.7619047619047619E-4</v>
      </c>
      <c r="I15">
        <f>8000*N15*10</f>
        <v>36000</v>
      </c>
      <c r="J15" s="1" t="s">
        <v>95</v>
      </c>
      <c r="K15">
        <v>3000</v>
      </c>
      <c r="L15">
        <f>Q15/(N15^2)</f>
        <v>11851.85185185185</v>
      </c>
      <c r="M15">
        <f>1/N15</f>
        <v>2.2222222222222223</v>
      </c>
      <c r="N15">
        <v>0.45</v>
      </c>
      <c r="Q15">
        <v>2400</v>
      </c>
      <c r="R15" s="1" t="s">
        <v>121</v>
      </c>
    </row>
    <row r="16" spans="1:18">
      <c r="A16">
        <v>15</v>
      </c>
      <c r="B16" t="s">
        <v>122</v>
      </c>
      <c r="C16">
        <f>D16*0.001</f>
        <v>2E-3</v>
      </c>
      <c r="D16">
        <v>2</v>
      </c>
      <c r="E16" s="10">
        <f t="shared" si="0"/>
        <v>1.4285714285714286E-3</v>
      </c>
      <c r="F16">
        <f>G16*0.001</f>
        <v>1E-3</v>
      </c>
      <c r="G16">
        <f t="shared" si="1"/>
        <v>1</v>
      </c>
      <c r="H16">
        <f t="shared" si="2"/>
        <v>7.1428571428571429E-4</v>
      </c>
      <c r="I16">
        <f>8000*N16*10</f>
        <v>16000</v>
      </c>
      <c r="J16" s="1" t="s">
        <v>95</v>
      </c>
      <c r="K16">
        <v>3000</v>
      </c>
      <c r="L16">
        <f>Q16/(N16^2)</f>
        <v>64999.999999999985</v>
      </c>
      <c r="M16">
        <f>1/N16</f>
        <v>5</v>
      </c>
      <c r="N16">
        <v>0.2</v>
      </c>
      <c r="Q16">
        <v>2600</v>
      </c>
      <c r="R16" s="1" t="s">
        <v>123</v>
      </c>
    </row>
    <row r="17" spans="1:18">
      <c r="A17">
        <v>16</v>
      </c>
      <c r="B17" t="s">
        <v>124</v>
      </c>
      <c r="C17">
        <f>D17*0.001</f>
        <v>2E-3</v>
      </c>
      <c r="D17">
        <v>2</v>
      </c>
      <c r="E17" s="10">
        <f t="shared" si="0"/>
        <v>1.9047619047619048E-3</v>
      </c>
      <c r="F17">
        <f>G17*0.001</f>
        <v>1E-3</v>
      </c>
      <c r="G17">
        <f t="shared" si="1"/>
        <v>1</v>
      </c>
      <c r="H17">
        <f t="shared" si="2"/>
        <v>9.5238095238095238E-4</v>
      </c>
      <c r="I17">
        <f>8000*N17*10</f>
        <v>12000</v>
      </c>
      <c r="J17" s="1" t="s">
        <v>95</v>
      </c>
      <c r="K17">
        <v>3000</v>
      </c>
      <c r="L17">
        <f>Q17/(N17^2)</f>
        <v>88888.888888888891</v>
      </c>
      <c r="M17">
        <f>1/N17</f>
        <v>6.666666666666667</v>
      </c>
      <c r="N17">
        <v>0.15</v>
      </c>
      <c r="Q17">
        <v>2000</v>
      </c>
      <c r="R17" s="1" t="s">
        <v>125</v>
      </c>
    </row>
    <row r="18" spans="1:18">
      <c r="A18">
        <v>17</v>
      </c>
      <c r="B18" t="s">
        <v>126</v>
      </c>
      <c r="C18">
        <f>D18*0.001</f>
        <v>4.0000000000000001E-3</v>
      </c>
      <c r="D18">
        <v>4</v>
      </c>
      <c r="E18" s="10">
        <f t="shared" si="0"/>
        <v>5.1948051948051948E-3</v>
      </c>
      <c r="F18">
        <f>G18*0.001</f>
        <v>2E-3</v>
      </c>
      <c r="G18">
        <f t="shared" si="1"/>
        <v>2</v>
      </c>
      <c r="H18">
        <f t="shared" si="2"/>
        <v>2.5974025974025974E-3</v>
      </c>
      <c r="I18">
        <f>8000*N18*10</f>
        <v>8800</v>
      </c>
      <c r="J18" s="1" t="s">
        <v>95</v>
      </c>
      <c r="K18">
        <v>3000</v>
      </c>
      <c r="L18">
        <f>Q18/(N18^2)</f>
        <v>123966.94214876034</v>
      </c>
      <c r="M18">
        <f>1/N18</f>
        <v>9.0909090909090917</v>
      </c>
      <c r="N18">
        <v>0.11</v>
      </c>
      <c r="Q18">
        <v>1500</v>
      </c>
      <c r="R18" s="1" t="s">
        <v>127</v>
      </c>
    </row>
    <row r="19" spans="1:18">
      <c r="A19">
        <v>18</v>
      </c>
      <c r="B19" t="s">
        <v>128</v>
      </c>
      <c r="C19">
        <f>D19*0.001</f>
        <v>4.0000000000000001E-3</v>
      </c>
      <c r="D19">
        <v>4</v>
      </c>
      <c r="E19" s="10">
        <f t="shared" si="0"/>
        <v>1.1428571428571429E-3</v>
      </c>
      <c r="F19">
        <f>G19*0.001</f>
        <v>2E-3</v>
      </c>
      <c r="G19">
        <f t="shared" si="1"/>
        <v>2</v>
      </c>
      <c r="H19">
        <f t="shared" si="2"/>
        <v>5.7142857142857147E-4</v>
      </c>
      <c r="I19">
        <f>8000*N19*10</f>
        <v>40000</v>
      </c>
      <c r="J19" s="1" t="s">
        <v>95</v>
      </c>
      <c r="K19">
        <v>3000</v>
      </c>
      <c r="L19">
        <f>Q19/(N19^2)</f>
        <v>2800</v>
      </c>
      <c r="M19">
        <f>1/N19</f>
        <v>2</v>
      </c>
      <c r="N19">
        <v>0.5</v>
      </c>
      <c r="Q19">
        <v>700</v>
      </c>
      <c r="R19" s="1" t="s">
        <v>129</v>
      </c>
    </row>
    <row r="20" spans="1:18">
      <c r="A20">
        <v>19</v>
      </c>
      <c r="B20" t="s">
        <v>130</v>
      </c>
      <c r="C20">
        <f>D20*0.001</f>
        <v>2E-3</v>
      </c>
      <c r="D20">
        <v>2</v>
      </c>
      <c r="E20" s="10">
        <f t="shared" si="0"/>
        <v>1.1428571428571429E-3</v>
      </c>
      <c r="F20">
        <f>G20*0.001</f>
        <v>1E-3</v>
      </c>
      <c r="G20">
        <f t="shared" si="1"/>
        <v>1</v>
      </c>
      <c r="H20">
        <f t="shared" si="2"/>
        <v>5.7142857142857147E-4</v>
      </c>
      <c r="I20">
        <f>8000*N20*10</f>
        <v>20000</v>
      </c>
      <c r="J20" s="1" t="s">
        <v>95</v>
      </c>
      <c r="K20">
        <v>3000</v>
      </c>
      <c r="L20">
        <f>Q20/(N20^2)</f>
        <v>104000</v>
      </c>
      <c r="M20">
        <f>1/N20</f>
        <v>4</v>
      </c>
      <c r="N20">
        <v>0.25</v>
      </c>
      <c r="Q20">
        <v>6500</v>
      </c>
      <c r="R20" s="1" t="s">
        <v>131</v>
      </c>
    </row>
    <row r="21" spans="1:18">
      <c r="A21">
        <v>20</v>
      </c>
      <c r="B21" t="s">
        <v>132</v>
      </c>
      <c r="C21">
        <f>D21*0.001</f>
        <v>4.0000000000000001E-3</v>
      </c>
      <c r="D21">
        <v>4</v>
      </c>
      <c r="E21" s="10">
        <f t="shared" si="0"/>
        <v>2.4844720496894411E-3</v>
      </c>
      <c r="F21">
        <f>G21*0.001</f>
        <v>2E-3</v>
      </c>
      <c r="G21">
        <f t="shared" si="1"/>
        <v>2</v>
      </c>
      <c r="H21">
        <f t="shared" si="2"/>
        <v>1.2422360248447205E-3</v>
      </c>
      <c r="I21">
        <f>8000*N21*10</f>
        <v>18400</v>
      </c>
      <c r="J21" s="1" t="s">
        <v>95</v>
      </c>
      <c r="K21">
        <v>3000</v>
      </c>
      <c r="L21">
        <f>Q21/(N21^2)</f>
        <v>151228.73345935726</v>
      </c>
      <c r="M21">
        <f>1/N21</f>
        <v>4.3478260869565215</v>
      </c>
      <c r="N21">
        <v>0.23</v>
      </c>
      <c r="Q21">
        <v>8000</v>
      </c>
      <c r="R21" s="1" t="s">
        <v>133</v>
      </c>
    </row>
    <row r="22" spans="1:18">
      <c r="A22">
        <v>21</v>
      </c>
      <c r="B22" t="s">
        <v>134</v>
      </c>
      <c r="C22">
        <f>D22*0.001</f>
        <v>2E-3</v>
      </c>
      <c r="D22">
        <v>2</v>
      </c>
      <c r="E22" s="10">
        <f t="shared" si="0"/>
        <v>1.1428571428571429E-3</v>
      </c>
      <c r="F22">
        <f>G22*0.001</f>
        <v>1E-3</v>
      </c>
      <c r="G22">
        <f t="shared" si="1"/>
        <v>1</v>
      </c>
      <c r="H22">
        <f t="shared" si="2"/>
        <v>5.7142857142857147E-4</v>
      </c>
      <c r="I22">
        <f>8000*N22*10</f>
        <v>20000</v>
      </c>
      <c r="J22" s="1" t="s">
        <v>95</v>
      </c>
      <c r="K22">
        <v>3000</v>
      </c>
      <c r="L22">
        <f>Q22/(N22^2)</f>
        <v>76800</v>
      </c>
      <c r="M22">
        <f>1/N22</f>
        <v>4</v>
      </c>
      <c r="N22">
        <v>0.25</v>
      </c>
      <c r="Q22">
        <v>4800</v>
      </c>
      <c r="R22" s="1"/>
    </row>
  </sheetData>
  <hyperlinks>
    <hyperlink ref="R2" r:id="rId1" xr:uid="{715097BD-7FD7-4DF2-BD63-5FA1731F3877}"/>
    <hyperlink ref="R3" r:id="rId2" xr:uid="{BF597EAA-1F02-4628-A989-E98E74E39098}"/>
    <hyperlink ref="R4" r:id="rId3" xr:uid="{B439D958-FAE7-4925-A309-48FD2D44768C}"/>
    <hyperlink ref="R5" r:id="rId4" xr:uid="{A9EE71AE-97F5-4476-9E2E-AE0565730DF7}"/>
    <hyperlink ref="R7" r:id="rId5" xr:uid="{CF1BB4F2-7A13-41CF-B6A2-39BF7D82C772}"/>
    <hyperlink ref="R6" r:id="rId6" location="/bolsa-bol_18" xr:uid="{11993AB8-A12A-439E-9374-6F72A8DFB667}"/>
    <hyperlink ref="R9" r:id="rId7" xr:uid="{2DD846A2-D29B-4B59-A758-FF0D15D8B24D}"/>
    <hyperlink ref="R10" r:id="rId8" xr:uid="{C5CE97E8-A39F-4241-AE33-D9572291DE4F}"/>
    <hyperlink ref="R11" r:id="rId9" xr:uid="{18E06A35-FB6A-442F-A338-9213DF940BF3}"/>
    <hyperlink ref="R12" r:id="rId10" xr:uid="{AA099A18-260F-4B82-876E-B75E320032C4}"/>
    <hyperlink ref="R13" r:id="rId11" xr:uid="{7546B241-FCCE-431C-81F0-DD5CC3CE8EE6}"/>
    <hyperlink ref="R15" r:id="rId12" xr:uid="{D30A8E93-E0A5-47E7-B95E-6072786C4DF7}"/>
    <hyperlink ref="R16" r:id="rId13" xr:uid="{5C8FAE2F-8CC2-4C38-B298-4ABDC4022992}"/>
    <hyperlink ref="R14" r:id="rId14" xr:uid="{B8801D43-202A-488D-9594-F53392125699}"/>
    <hyperlink ref="R17" r:id="rId15" xr:uid="{331ECBF5-C448-4634-AC67-D1B4F1AD63BF}"/>
    <hyperlink ref="R18" r:id="rId16" xr:uid="{A7B159E0-BF00-423E-ACA6-4D2E523678B7}"/>
    <hyperlink ref="R19" r:id="rId17" xr:uid="{C8B5078F-A612-4DBF-8627-27855C0F0400}"/>
    <hyperlink ref="R20" r:id="rId18" xr:uid="{601AD1D9-068D-4C3B-BF7D-C0B60C1D3DA4}"/>
    <hyperlink ref="R21" r:id="rId19" xr:uid="{B1A2C101-9042-42EC-9628-5F75E4132F19}"/>
    <hyperlink ref="J2" r:id="rId20" xr:uid="{A4C144C2-22C8-4F64-B623-780EA972C9C8}"/>
    <hyperlink ref="J3:J22" r:id="rId21" display="https://www.habitissimo.cl/presupuesto/jardineros" xr:uid="{9465593C-1F90-43FD-A232-DC86EDFD9B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073E-A9C8-4EE7-AE22-ED7BB31DD443}">
  <dimension ref="A1:B2"/>
  <sheetViews>
    <sheetView workbookViewId="0">
      <selection activeCell="C12" sqref="C12"/>
    </sheetView>
  </sheetViews>
  <sheetFormatPr defaultRowHeight="15"/>
  <cols>
    <col min="1" max="1" width="23.7109375" customWidth="1"/>
    <col min="2" max="2" width="20" customWidth="1"/>
  </cols>
  <sheetData>
    <row r="1" spans="1:2" ht="30.75">
      <c r="A1" s="4" t="s">
        <v>135</v>
      </c>
      <c r="B1" t="s">
        <v>136</v>
      </c>
    </row>
    <row r="2" spans="1:2">
      <c r="A2">
        <v>9</v>
      </c>
      <c r="B2">
        <v>97388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2023-05-21T19:06:54Z</dcterms:created>
  <dcterms:modified xsi:type="dcterms:W3CDTF">2023-06-23T22:17:12Z</dcterms:modified>
  <cp:category/>
  <cp:contentStatus/>
</cp:coreProperties>
</file>