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ffs\Documents\Programming\VisualStudioProjects\PDF SOLUTIONS\ReadPDFText\"/>
    </mc:Choice>
  </mc:AlternateContent>
  <xr:revisionPtr revIDLastSave="0" documentId="13_ncr:1_{205AFFD9-4128-4476-AA70-856329D82988}" xr6:coauthVersionLast="47" xr6:coauthVersionMax="47" xr10:uidLastSave="{00000000-0000-0000-0000-000000000000}"/>
  <bookViews>
    <workbookView xWindow="24" yWindow="1296" windowWidth="30756" windowHeight="17076" tabRatio="379" activeTab="1" xr2:uid="{40CF009D-E697-40A1-A4EC-6EC16945332B}"/>
  </bookViews>
  <sheets>
    <sheet name="rotation calculations" sheetId="1" r:id="rId1"/>
    <sheet name="tx origin" sheetId="4" r:id="rId2"/>
    <sheet name="origin adjustments" sheetId="2" r:id="rId3"/>
    <sheet name="width-height adjustments" sheetId="3" r:id="rId4"/>
  </sheets>
  <definedNames>
    <definedName name="alignAdjust">'tx origin'!$F$4:$K$5</definedName>
    <definedName name="angle">'rotation calculations'!$B$8</definedName>
    <definedName name="cosH">'rotation calculations'!$B$13</definedName>
    <definedName name="cosW">'rotation calculations'!$B$11</definedName>
    <definedName name="haB">'rotation calculations'!$E$8</definedName>
    <definedName name="hAdj">'rotation calculations'!$E$7:$G$8</definedName>
    <definedName name="haM">'rotation calculations'!$F$8</definedName>
    <definedName name="haT">'rotation calculations'!$G$8</definedName>
    <definedName name="height">'rotation calculations'!$B$7</definedName>
    <definedName name="horizAdjust">'tx origin'!$B$4:$D$5</definedName>
    <definedName name="sinH">'rotation calculations'!$B$14</definedName>
    <definedName name="sinW">'rotation calculations'!$B$12</definedName>
    <definedName name="vertAdjust">'tx origin'!$B$6:$D$7</definedName>
    <definedName name="wAdj">'rotation calculations'!$E$5:$G$6</definedName>
    <definedName name="waL">'rotation calculations'!$F$6</definedName>
    <definedName name="waR">'rotation calculations'!$G$6</definedName>
    <definedName name="width">'rotation calculations'!$B$6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71" i="4" l="1"/>
  <c r="AA196" i="4"/>
  <c r="AA194" i="4"/>
  <c r="X196" i="4"/>
  <c r="X194" i="4"/>
  <c r="T196" i="4"/>
  <c r="T194" i="4"/>
  <c r="N196" i="4"/>
  <c r="O196" i="4" s="1"/>
  <c r="N194" i="4"/>
  <c r="O194" i="4" s="1"/>
  <c r="AA191" i="4"/>
  <c r="N191" i="4"/>
  <c r="O191" i="4" s="1"/>
  <c r="AA189" i="4"/>
  <c r="N189" i="4"/>
  <c r="O189" i="4" s="1"/>
  <c r="AA186" i="4"/>
  <c r="O186" i="4"/>
  <c r="W183" i="4" s="1"/>
  <c r="W184" i="4" s="1"/>
  <c r="N186" i="4"/>
  <c r="AA184" i="4"/>
  <c r="N184" i="4"/>
  <c r="O184" i="4" s="1"/>
  <c r="AA181" i="4"/>
  <c r="N181" i="4"/>
  <c r="O181" i="4" s="1"/>
  <c r="AA179" i="4"/>
  <c r="N179" i="4"/>
  <c r="O179" i="4" s="1"/>
  <c r="X172" i="4"/>
  <c r="W172" i="4"/>
  <c r="P172" i="4"/>
  <c r="T179" i="4" s="1"/>
  <c r="X171" i="4"/>
  <c r="W171" i="4"/>
  <c r="S170" i="4"/>
  <c r="P171" i="4" s="1"/>
  <c r="AA171" i="4" s="1"/>
  <c r="AA140" i="4"/>
  <c r="AA138" i="4"/>
  <c r="AA135" i="4"/>
  <c r="AA133" i="4"/>
  <c r="AA130" i="4"/>
  <c r="AA128" i="4"/>
  <c r="N140" i="4"/>
  <c r="O140" i="4" s="1"/>
  <c r="N138" i="4"/>
  <c r="O138" i="4" s="1"/>
  <c r="O135" i="4"/>
  <c r="W132" i="4" s="1"/>
  <c r="W133" i="4" s="1"/>
  <c r="N135" i="4"/>
  <c r="N133" i="4"/>
  <c r="O133" i="4" s="1"/>
  <c r="O130" i="4"/>
  <c r="W127" i="4" s="1"/>
  <c r="W128" i="4" s="1"/>
  <c r="N130" i="4"/>
  <c r="N128" i="4"/>
  <c r="O128" i="4" s="1"/>
  <c r="S127" i="4" s="1"/>
  <c r="S128" i="4" s="1"/>
  <c r="X121" i="4"/>
  <c r="W121" i="4"/>
  <c r="X120" i="4"/>
  <c r="W120" i="4"/>
  <c r="S119" i="4"/>
  <c r="P120" i="4" s="1"/>
  <c r="AA108" i="4"/>
  <c r="AA103" i="4"/>
  <c r="AA98" i="4"/>
  <c r="AA106" i="4"/>
  <c r="AA101" i="4"/>
  <c r="AA96" i="4"/>
  <c r="N108" i="4"/>
  <c r="O108" i="4" s="1"/>
  <c r="W107" i="4" s="1"/>
  <c r="W108" i="4" s="1"/>
  <c r="N106" i="4"/>
  <c r="O106" i="4" s="1"/>
  <c r="N103" i="4"/>
  <c r="O103" i="4" s="1"/>
  <c r="N101" i="4"/>
  <c r="O101" i="4" s="1"/>
  <c r="N98" i="4"/>
  <c r="O98" i="4" s="1"/>
  <c r="N96" i="4"/>
  <c r="O96" i="4" s="1"/>
  <c r="X89" i="4"/>
  <c r="W89" i="4"/>
  <c r="X88" i="4"/>
  <c r="W88" i="4"/>
  <c r="S87" i="4"/>
  <c r="P88" i="4" s="1"/>
  <c r="O69" i="4"/>
  <c r="W68" i="4" s="1"/>
  <c r="W69" i="4" s="1"/>
  <c r="N69" i="4"/>
  <c r="N67" i="4"/>
  <c r="O67" i="4" s="1"/>
  <c r="S68" i="4" s="1"/>
  <c r="N64" i="4"/>
  <c r="O64" i="4" s="1"/>
  <c r="W63" i="4" s="1"/>
  <c r="W64" i="4" s="1"/>
  <c r="N62" i="4"/>
  <c r="O62" i="4" s="1"/>
  <c r="S63" i="4" s="1"/>
  <c r="N59" i="4"/>
  <c r="O59" i="4" s="1"/>
  <c r="W58" i="4" s="1"/>
  <c r="W59" i="4" s="1"/>
  <c r="N57" i="4"/>
  <c r="O57" i="4" s="1"/>
  <c r="AA69" i="4"/>
  <c r="AA64" i="4"/>
  <c r="AA59" i="4"/>
  <c r="AA67" i="4"/>
  <c r="AA62" i="4"/>
  <c r="AA57" i="4"/>
  <c r="X50" i="4"/>
  <c r="W50" i="4"/>
  <c r="X49" i="4"/>
  <c r="W49" i="4"/>
  <c r="S48" i="4"/>
  <c r="P50" i="4" s="1"/>
  <c r="AA34" i="4"/>
  <c r="O34" i="4"/>
  <c r="W33" i="4" s="1"/>
  <c r="W34" i="4" s="1"/>
  <c r="AA32" i="4"/>
  <c r="O32" i="4"/>
  <c r="AA29" i="4"/>
  <c r="O29" i="4"/>
  <c r="W28" i="4" s="1"/>
  <c r="W29" i="4" s="1"/>
  <c r="AA27" i="4"/>
  <c r="O27" i="4"/>
  <c r="S28" i="4" s="1"/>
  <c r="AA24" i="4"/>
  <c r="AA22" i="4"/>
  <c r="X15" i="4"/>
  <c r="X14" i="4"/>
  <c r="W15" i="4"/>
  <c r="W14" i="4"/>
  <c r="O24" i="4"/>
  <c r="W21" i="4" s="1"/>
  <c r="O22" i="4"/>
  <c r="S23" i="4" s="1"/>
  <c r="S13" i="4"/>
  <c r="P15" i="4" s="1"/>
  <c r="I4" i="2"/>
  <c r="J4" i="2"/>
  <c r="J172" i="2"/>
  <c r="I172" i="2"/>
  <c r="BH172" i="2" s="1"/>
  <c r="H172" i="2"/>
  <c r="G172" i="2"/>
  <c r="J159" i="2"/>
  <c r="AZ160" i="2" s="1"/>
  <c r="I159" i="2"/>
  <c r="BH160" i="2" s="1"/>
  <c r="H159" i="2"/>
  <c r="G159" i="2"/>
  <c r="J146" i="2"/>
  <c r="AZ146" i="2" s="1"/>
  <c r="I146" i="2"/>
  <c r="BH147" i="2" s="1"/>
  <c r="H146" i="2"/>
  <c r="G146" i="2"/>
  <c r="J133" i="2"/>
  <c r="AZ134" i="2" s="1"/>
  <c r="I133" i="2"/>
  <c r="BH133" i="2" s="1"/>
  <c r="H133" i="2"/>
  <c r="G133" i="2"/>
  <c r="J166" i="2"/>
  <c r="I166" i="2"/>
  <c r="H166" i="2"/>
  <c r="G166" i="2"/>
  <c r="J153" i="2"/>
  <c r="AZ153" i="2" s="1"/>
  <c r="I153" i="2"/>
  <c r="BH153" i="2" s="1"/>
  <c r="H153" i="2"/>
  <c r="G153" i="2"/>
  <c r="J140" i="2"/>
  <c r="AZ140" i="2" s="1"/>
  <c r="I140" i="2"/>
  <c r="BH141" i="2" s="1"/>
  <c r="H140" i="2"/>
  <c r="G140" i="2"/>
  <c r="J127" i="2"/>
  <c r="AZ128" i="2" s="1"/>
  <c r="I127" i="2"/>
  <c r="BH127" i="2" s="1"/>
  <c r="H127" i="2"/>
  <c r="G127" i="2"/>
  <c r="J118" i="2"/>
  <c r="I118" i="2"/>
  <c r="BH119" i="2" s="1"/>
  <c r="H118" i="2"/>
  <c r="G118" i="2"/>
  <c r="J105" i="2"/>
  <c r="AZ105" i="2" s="1"/>
  <c r="I105" i="2"/>
  <c r="BH105" i="2" s="1"/>
  <c r="H105" i="2"/>
  <c r="G105" i="2"/>
  <c r="J92" i="2"/>
  <c r="AZ93" i="2" s="1"/>
  <c r="I92" i="2"/>
  <c r="BH92" i="2" s="1"/>
  <c r="H92" i="2"/>
  <c r="G92" i="2"/>
  <c r="J79" i="2"/>
  <c r="AZ79" i="2" s="1"/>
  <c r="I79" i="2"/>
  <c r="BH79" i="2" s="1"/>
  <c r="H79" i="2"/>
  <c r="G79" i="2"/>
  <c r="J112" i="2"/>
  <c r="I112" i="2"/>
  <c r="BH113" i="2" s="1"/>
  <c r="H112" i="2"/>
  <c r="G112" i="2"/>
  <c r="J99" i="2"/>
  <c r="AZ99" i="2" s="1"/>
  <c r="I99" i="2"/>
  <c r="H99" i="2"/>
  <c r="G99" i="2"/>
  <c r="J86" i="2"/>
  <c r="AZ86" i="2" s="1"/>
  <c r="I86" i="2"/>
  <c r="BH87" i="2" s="1"/>
  <c r="H86" i="2"/>
  <c r="G86" i="2"/>
  <c r="J73" i="2"/>
  <c r="AZ73" i="2" s="1"/>
  <c r="I73" i="2"/>
  <c r="BH74" i="2" s="1"/>
  <c r="H73" i="2"/>
  <c r="G73" i="2"/>
  <c r="G51" i="2"/>
  <c r="I6" i="2"/>
  <c r="AH7" i="2" s="1"/>
  <c r="H6" i="2"/>
  <c r="G6" i="2"/>
  <c r="I19" i="2"/>
  <c r="AH20" i="2" s="1"/>
  <c r="H19" i="2"/>
  <c r="G19" i="2"/>
  <c r="I32" i="2"/>
  <c r="BH32" i="2" s="1"/>
  <c r="H32" i="2"/>
  <c r="G32" i="2"/>
  <c r="I45" i="2"/>
  <c r="BH46" i="2" s="1"/>
  <c r="H45" i="2"/>
  <c r="G45" i="2"/>
  <c r="I12" i="2"/>
  <c r="BH13" i="2" s="1"/>
  <c r="H12" i="2"/>
  <c r="G12" i="2"/>
  <c r="I25" i="2"/>
  <c r="BH26" i="2" s="1"/>
  <c r="H25" i="2"/>
  <c r="G25" i="2"/>
  <c r="I38" i="2"/>
  <c r="BH38" i="2" s="1"/>
  <c r="H38" i="2"/>
  <c r="G38" i="2"/>
  <c r="H51" i="2"/>
  <c r="J32" i="2"/>
  <c r="J45" i="2"/>
  <c r="AZ45" i="2" s="1"/>
  <c r="J12" i="2"/>
  <c r="AZ12" i="2" s="1"/>
  <c r="J25" i="2"/>
  <c r="AH25" i="2" s="1"/>
  <c r="J38" i="2"/>
  <c r="Z39" i="2" s="1"/>
  <c r="J6" i="2"/>
  <c r="Z7" i="2" s="1"/>
  <c r="J19" i="2"/>
  <c r="AZ20" i="2" s="1"/>
  <c r="BL174" i="2"/>
  <c r="BJ174" i="2"/>
  <c r="AY174" i="2"/>
  <c r="AX174" i="2"/>
  <c r="AV174" i="2"/>
  <c r="BJ173" i="2"/>
  <c r="BB173" i="2"/>
  <c r="AZ173" i="2"/>
  <c r="AV173" i="2"/>
  <c r="BC174" i="2" s="1"/>
  <c r="AT173" i="2"/>
  <c r="BF173" i="2" s="1"/>
  <c r="AS173" i="2"/>
  <c r="AX173" i="2" s="1"/>
  <c r="AR173" i="2"/>
  <c r="BJ172" i="2"/>
  <c r="BB172" i="2"/>
  <c r="AZ172" i="2"/>
  <c r="AV172" i="2"/>
  <c r="BB174" i="2" s="1"/>
  <c r="AT172" i="2"/>
  <c r="BF172" i="2" s="1"/>
  <c r="AS172" i="2"/>
  <c r="AX172" i="2" s="1"/>
  <c r="AR172" i="2"/>
  <c r="BL161" i="2"/>
  <c r="BJ161" i="2"/>
  <c r="AY161" i="2"/>
  <c r="AX161" i="2"/>
  <c r="AV161" i="2"/>
  <c r="BJ160" i="2"/>
  <c r="BB160" i="2"/>
  <c r="AV160" i="2"/>
  <c r="BC161" i="2" s="1"/>
  <c r="AT160" i="2"/>
  <c r="BF160" i="2" s="1"/>
  <c r="AS160" i="2"/>
  <c r="AX160" i="2" s="1"/>
  <c r="AR160" i="2"/>
  <c r="BJ159" i="2"/>
  <c r="BH159" i="2"/>
  <c r="BB159" i="2"/>
  <c r="AV159" i="2"/>
  <c r="BB161" i="2" s="1"/>
  <c r="AT159" i="2"/>
  <c r="BF159" i="2" s="1"/>
  <c r="AS159" i="2"/>
  <c r="AX159" i="2" s="1"/>
  <c r="AR159" i="2"/>
  <c r="BL148" i="2"/>
  <c r="BJ148" i="2"/>
  <c r="AY148" i="2"/>
  <c r="AX148" i="2"/>
  <c r="AV148" i="2"/>
  <c r="BJ147" i="2"/>
  <c r="BB147" i="2"/>
  <c r="AZ147" i="2"/>
  <c r="AV147" i="2"/>
  <c r="BC148" i="2" s="1"/>
  <c r="AT147" i="2"/>
  <c r="BF147" i="2" s="1"/>
  <c r="AS147" i="2"/>
  <c r="AX147" i="2" s="1"/>
  <c r="AR147" i="2"/>
  <c r="BJ146" i="2"/>
  <c r="BB146" i="2"/>
  <c r="AV146" i="2"/>
  <c r="BB148" i="2" s="1"/>
  <c r="AT146" i="2"/>
  <c r="BF146" i="2" s="1"/>
  <c r="AS146" i="2"/>
  <c r="AX146" i="2" s="1"/>
  <c r="AR146" i="2"/>
  <c r="BL135" i="2"/>
  <c r="BJ135" i="2"/>
  <c r="AY135" i="2"/>
  <c r="AX135" i="2"/>
  <c r="AV135" i="2"/>
  <c r="BJ134" i="2"/>
  <c r="BB134" i="2"/>
  <c r="AV134" i="2"/>
  <c r="BC135" i="2" s="1"/>
  <c r="AT134" i="2"/>
  <c r="BF134" i="2" s="1"/>
  <c r="AS134" i="2"/>
  <c r="AX134" i="2" s="1"/>
  <c r="AR134" i="2"/>
  <c r="BJ133" i="2"/>
  <c r="BB133" i="2"/>
  <c r="AV133" i="2"/>
  <c r="BB135" i="2" s="1"/>
  <c r="AT133" i="2"/>
  <c r="BF133" i="2" s="1"/>
  <c r="AS133" i="2"/>
  <c r="AX133" i="2" s="1"/>
  <c r="AR133" i="2"/>
  <c r="BL168" i="2"/>
  <c r="BJ168" i="2"/>
  <c r="AY168" i="2"/>
  <c r="AX168" i="2"/>
  <c r="AV168" i="2"/>
  <c r="BJ167" i="2"/>
  <c r="BB167" i="2"/>
  <c r="AZ167" i="2"/>
  <c r="AV167" i="2"/>
  <c r="BC168" i="2" s="1"/>
  <c r="AT167" i="2"/>
  <c r="BF167" i="2" s="1"/>
  <c r="AS167" i="2"/>
  <c r="AX167" i="2" s="1"/>
  <c r="AR167" i="2"/>
  <c r="BJ166" i="2"/>
  <c r="BB166" i="2"/>
  <c r="AZ166" i="2"/>
  <c r="AV166" i="2"/>
  <c r="BB168" i="2" s="1"/>
  <c r="AT166" i="2"/>
  <c r="BF166" i="2" s="1"/>
  <c r="AS166" i="2"/>
  <c r="AX166" i="2" s="1"/>
  <c r="AR166" i="2"/>
  <c r="BL155" i="2"/>
  <c r="BJ155" i="2"/>
  <c r="AY155" i="2"/>
  <c r="AX155" i="2"/>
  <c r="AV155" i="2"/>
  <c r="BJ154" i="2"/>
  <c r="BB154" i="2"/>
  <c r="AV154" i="2"/>
  <c r="BC155" i="2" s="1"/>
  <c r="AT154" i="2"/>
  <c r="BF154" i="2" s="1"/>
  <c r="AS154" i="2"/>
  <c r="AX154" i="2" s="1"/>
  <c r="AR154" i="2"/>
  <c r="BJ153" i="2"/>
  <c r="BB153" i="2"/>
  <c r="AV153" i="2"/>
  <c r="BB155" i="2" s="1"/>
  <c r="AT153" i="2"/>
  <c r="BF153" i="2" s="1"/>
  <c r="AS153" i="2"/>
  <c r="AX153" i="2" s="1"/>
  <c r="AR153" i="2"/>
  <c r="BL142" i="2"/>
  <c r="BJ142" i="2"/>
  <c r="AY142" i="2"/>
  <c r="AX142" i="2"/>
  <c r="AV142" i="2"/>
  <c r="BJ141" i="2"/>
  <c r="BB141" i="2"/>
  <c r="AV141" i="2"/>
  <c r="BC142" i="2" s="1"/>
  <c r="AT141" i="2"/>
  <c r="BF141" i="2" s="1"/>
  <c r="AS141" i="2"/>
  <c r="AX141" i="2" s="1"/>
  <c r="AR141" i="2"/>
  <c r="BJ140" i="2"/>
  <c r="BB140" i="2"/>
  <c r="AV140" i="2"/>
  <c r="BB142" i="2" s="1"/>
  <c r="AT140" i="2"/>
  <c r="BF140" i="2" s="1"/>
  <c r="AS140" i="2"/>
  <c r="AX140" i="2" s="1"/>
  <c r="AR140" i="2"/>
  <c r="BL129" i="2"/>
  <c r="BJ129" i="2"/>
  <c r="AY129" i="2"/>
  <c r="AX129" i="2"/>
  <c r="AV129" i="2"/>
  <c r="BJ128" i="2"/>
  <c r="BB128" i="2"/>
  <c r="AV128" i="2"/>
  <c r="BC129" i="2" s="1"/>
  <c r="AT128" i="2"/>
  <c r="BF128" i="2" s="1"/>
  <c r="AS128" i="2"/>
  <c r="AX128" i="2" s="1"/>
  <c r="AR128" i="2"/>
  <c r="BJ127" i="2"/>
  <c r="BB127" i="2"/>
  <c r="AV127" i="2"/>
  <c r="BB129" i="2" s="1"/>
  <c r="AT127" i="2"/>
  <c r="BF127" i="2" s="1"/>
  <c r="AS127" i="2"/>
  <c r="AX127" i="2" s="1"/>
  <c r="AR127" i="2"/>
  <c r="BL120" i="2"/>
  <c r="BJ120" i="2"/>
  <c r="AY120" i="2"/>
  <c r="AX120" i="2"/>
  <c r="AV120" i="2"/>
  <c r="BJ119" i="2"/>
  <c r="BB119" i="2"/>
  <c r="AZ119" i="2"/>
  <c r="AV119" i="2"/>
  <c r="BC120" i="2" s="1"/>
  <c r="AT119" i="2"/>
  <c r="BF119" i="2" s="1"/>
  <c r="AS119" i="2"/>
  <c r="AX119" i="2" s="1"/>
  <c r="AR119" i="2"/>
  <c r="BJ118" i="2"/>
  <c r="BH118" i="2"/>
  <c r="BB118" i="2"/>
  <c r="AZ118" i="2"/>
  <c r="AV118" i="2"/>
  <c r="BB120" i="2" s="1"/>
  <c r="AT118" i="2"/>
  <c r="BF118" i="2" s="1"/>
  <c r="AS118" i="2"/>
  <c r="AX118" i="2" s="1"/>
  <c r="AR118" i="2"/>
  <c r="BL107" i="2"/>
  <c r="BJ107" i="2"/>
  <c r="AY107" i="2"/>
  <c r="AX107" i="2"/>
  <c r="AV107" i="2"/>
  <c r="BJ106" i="2"/>
  <c r="BH106" i="2"/>
  <c r="BB106" i="2"/>
  <c r="AV106" i="2"/>
  <c r="BC107" i="2" s="1"/>
  <c r="AT106" i="2"/>
  <c r="BF106" i="2" s="1"/>
  <c r="AS106" i="2"/>
  <c r="AX106" i="2" s="1"/>
  <c r="AR106" i="2"/>
  <c r="BJ105" i="2"/>
  <c r="BB105" i="2"/>
  <c r="AV105" i="2"/>
  <c r="BB107" i="2" s="1"/>
  <c r="AT105" i="2"/>
  <c r="BF105" i="2" s="1"/>
  <c r="AS105" i="2"/>
  <c r="AX105" i="2" s="1"/>
  <c r="AR105" i="2"/>
  <c r="BL94" i="2"/>
  <c r="BJ94" i="2"/>
  <c r="AY94" i="2"/>
  <c r="AX94" i="2"/>
  <c r="AV94" i="2"/>
  <c r="BJ93" i="2"/>
  <c r="BB93" i="2"/>
  <c r="AV93" i="2"/>
  <c r="BC94" i="2" s="1"/>
  <c r="AT93" i="2"/>
  <c r="BF93" i="2" s="1"/>
  <c r="AS93" i="2"/>
  <c r="AX93" i="2" s="1"/>
  <c r="AR93" i="2"/>
  <c r="BJ92" i="2"/>
  <c r="BB92" i="2"/>
  <c r="AV92" i="2"/>
  <c r="BB94" i="2" s="1"/>
  <c r="AT92" i="2"/>
  <c r="BF92" i="2" s="1"/>
  <c r="AS92" i="2"/>
  <c r="AX92" i="2" s="1"/>
  <c r="AR92" i="2"/>
  <c r="BL81" i="2"/>
  <c r="BJ81" i="2"/>
  <c r="AY81" i="2"/>
  <c r="AX81" i="2"/>
  <c r="AV81" i="2"/>
  <c r="BJ80" i="2"/>
  <c r="BB80" i="2"/>
  <c r="AV80" i="2"/>
  <c r="BC81" i="2" s="1"/>
  <c r="AT80" i="2"/>
  <c r="BF80" i="2" s="1"/>
  <c r="AS80" i="2"/>
  <c r="AX80" i="2" s="1"/>
  <c r="AR80" i="2"/>
  <c r="BJ79" i="2"/>
  <c r="BB79" i="2"/>
  <c r="AV79" i="2"/>
  <c r="BB81" i="2" s="1"/>
  <c r="AT79" i="2"/>
  <c r="BF79" i="2" s="1"/>
  <c r="AS79" i="2"/>
  <c r="AX79" i="2" s="1"/>
  <c r="AR79" i="2"/>
  <c r="BL114" i="2"/>
  <c r="BJ114" i="2"/>
  <c r="AY114" i="2"/>
  <c r="AX114" i="2"/>
  <c r="AV114" i="2"/>
  <c r="BJ113" i="2"/>
  <c r="BB113" i="2"/>
  <c r="AV113" i="2"/>
  <c r="BC114" i="2" s="1"/>
  <c r="AT113" i="2"/>
  <c r="BF113" i="2" s="1"/>
  <c r="AS113" i="2"/>
  <c r="AX113" i="2" s="1"/>
  <c r="AR113" i="2"/>
  <c r="BJ112" i="2"/>
  <c r="BH112" i="2"/>
  <c r="BB112" i="2"/>
  <c r="AZ112" i="2"/>
  <c r="AV112" i="2"/>
  <c r="BB114" i="2" s="1"/>
  <c r="AT112" i="2"/>
  <c r="BF112" i="2" s="1"/>
  <c r="AS112" i="2"/>
  <c r="AX112" i="2" s="1"/>
  <c r="AR112" i="2"/>
  <c r="BL101" i="2"/>
  <c r="BJ101" i="2"/>
  <c r="AY101" i="2"/>
  <c r="AX101" i="2"/>
  <c r="AV101" i="2"/>
  <c r="BJ100" i="2"/>
  <c r="BB100" i="2"/>
  <c r="AV100" i="2"/>
  <c r="BC101" i="2" s="1"/>
  <c r="AT100" i="2"/>
  <c r="BF100" i="2" s="1"/>
  <c r="AS100" i="2"/>
  <c r="AX100" i="2" s="1"/>
  <c r="AR100" i="2"/>
  <c r="BJ99" i="2"/>
  <c r="BB99" i="2"/>
  <c r="AV99" i="2"/>
  <c r="BB101" i="2" s="1"/>
  <c r="AT99" i="2"/>
  <c r="BF99" i="2" s="1"/>
  <c r="AS99" i="2"/>
  <c r="AX99" i="2" s="1"/>
  <c r="AR99" i="2"/>
  <c r="BL88" i="2"/>
  <c r="BJ88" i="2"/>
  <c r="AY88" i="2"/>
  <c r="AX88" i="2"/>
  <c r="AV88" i="2"/>
  <c r="BJ87" i="2"/>
  <c r="BB87" i="2"/>
  <c r="AV87" i="2"/>
  <c r="BC88" i="2" s="1"/>
  <c r="AT87" i="2"/>
  <c r="BF87" i="2" s="1"/>
  <c r="AS87" i="2"/>
  <c r="AX87" i="2" s="1"/>
  <c r="AR87" i="2"/>
  <c r="BJ86" i="2"/>
  <c r="BB86" i="2"/>
  <c r="AV86" i="2"/>
  <c r="BB88" i="2" s="1"/>
  <c r="AT86" i="2"/>
  <c r="BF86" i="2" s="1"/>
  <c r="AS86" i="2"/>
  <c r="AX86" i="2" s="1"/>
  <c r="AR86" i="2"/>
  <c r="BL75" i="2"/>
  <c r="BJ75" i="2"/>
  <c r="AY75" i="2"/>
  <c r="AX75" i="2"/>
  <c r="AV75" i="2"/>
  <c r="BJ74" i="2"/>
  <c r="BB74" i="2"/>
  <c r="AV74" i="2"/>
  <c r="BC75" i="2" s="1"/>
  <c r="AT74" i="2"/>
  <c r="BF74" i="2" s="1"/>
  <c r="AS74" i="2"/>
  <c r="AX74" i="2" s="1"/>
  <c r="AR74" i="2"/>
  <c r="BJ73" i="2"/>
  <c r="BB73" i="2"/>
  <c r="AV73" i="2"/>
  <c r="BB75" i="2" s="1"/>
  <c r="AT73" i="2"/>
  <c r="BF73" i="2" s="1"/>
  <c r="AS73" i="2"/>
  <c r="AX73" i="2" s="1"/>
  <c r="AR73" i="2"/>
  <c r="BL53" i="2"/>
  <c r="BJ53" i="2"/>
  <c r="AY53" i="2"/>
  <c r="AX53" i="2"/>
  <c r="AV53" i="2"/>
  <c r="BJ52" i="2"/>
  <c r="BB52" i="2"/>
  <c r="AV52" i="2"/>
  <c r="BC53" i="2" s="1"/>
  <c r="AT52" i="2"/>
  <c r="BF52" i="2" s="1"/>
  <c r="AS52" i="2"/>
  <c r="AX52" i="2" s="1"/>
  <c r="AR52" i="2"/>
  <c r="BJ51" i="2"/>
  <c r="BB51" i="2"/>
  <c r="AV51" i="2"/>
  <c r="BB53" i="2" s="1"/>
  <c r="AT51" i="2"/>
  <c r="BF51" i="2" s="1"/>
  <c r="AS51" i="2"/>
  <c r="AX51" i="2" s="1"/>
  <c r="AR51" i="2"/>
  <c r="BL40" i="2"/>
  <c r="BJ40" i="2"/>
  <c r="AY40" i="2"/>
  <c r="AX40" i="2"/>
  <c r="AV40" i="2"/>
  <c r="BJ39" i="2"/>
  <c r="BH39" i="2"/>
  <c r="BB39" i="2"/>
  <c r="AV39" i="2"/>
  <c r="BC40" i="2" s="1"/>
  <c r="AT39" i="2"/>
  <c r="BF39" i="2" s="1"/>
  <c r="AS39" i="2"/>
  <c r="AX39" i="2" s="1"/>
  <c r="AR39" i="2"/>
  <c r="BJ38" i="2"/>
  <c r="BB38" i="2"/>
  <c r="AV38" i="2"/>
  <c r="BB40" i="2" s="1"/>
  <c r="AT38" i="2"/>
  <c r="BF38" i="2" s="1"/>
  <c r="AS38" i="2"/>
  <c r="AX38" i="2" s="1"/>
  <c r="AR38" i="2"/>
  <c r="BL27" i="2"/>
  <c r="BJ27" i="2"/>
  <c r="AY27" i="2"/>
  <c r="AX27" i="2"/>
  <c r="AV27" i="2"/>
  <c r="BJ26" i="2"/>
  <c r="BB26" i="2"/>
  <c r="AV26" i="2"/>
  <c r="BC27" i="2" s="1"/>
  <c r="AT26" i="2"/>
  <c r="BF26" i="2" s="1"/>
  <c r="AS26" i="2"/>
  <c r="AX26" i="2" s="1"/>
  <c r="AR26" i="2"/>
  <c r="BJ25" i="2"/>
  <c r="BB25" i="2"/>
  <c r="AV25" i="2"/>
  <c r="BB27" i="2" s="1"/>
  <c r="AT25" i="2"/>
  <c r="BF25" i="2" s="1"/>
  <c r="AS25" i="2"/>
  <c r="AX25" i="2" s="1"/>
  <c r="AR25" i="2"/>
  <c r="BL14" i="2"/>
  <c r="BJ14" i="2"/>
  <c r="AY14" i="2"/>
  <c r="AX14" i="2"/>
  <c r="AV14" i="2"/>
  <c r="BJ13" i="2"/>
  <c r="BB13" i="2"/>
  <c r="AV13" i="2"/>
  <c r="BC14" i="2" s="1"/>
  <c r="AT13" i="2"/>
  <c r="BF13" i="2" s="1"/>
  <c r="AS13" i="2"/>
  <c r="AX13" i="2" s="1"/>
  <c r="AR13" i="2"/>
  <c r="BJ12" i="2"/>
  <c r="BB12" i="2"/>
  <c r="AV12" i="2"/>
  <c r="BB14" i="2" s="1"/>
  <c r="AT12" i="2"/>
  <c r="BF12" i="2" s="1"/>
  <c r="AS12" i="2"/>
  <c r="AX12" i="2" s="1"/>
  <c r="AR12" i="2"/>
  <c r="BL47" i="2"/>
  <c r="BJ47" i="2"/>
  <c r="AY47" i="2"/>
  <c r="AX47" i="2"/>
  <c r="AV47" i="2"/>
  <c r="BJ46" i="2"/>
  <c r="BB46" i="2"/>
  <c r="AV46" i="2"/>
  <c r="BC47" i="2" s="1"/>
  <c r="AT46" i="2"/>
  <c r="BF46" i="2" s="1"/>
  <c r="AS46" i="2"/>
  <c r="AX46" i="2" s="1"/>
  <c r="AR46" i="2"/>
  <c r="BJ45" i="2"/>
  <c r="BB45" i="2"/>
  <c r="AV45" i="2"/>
  <c r="BB47" i="2" s="1"/>
  <c r="AT45" i="2"/>
  <c r="BF45" i="2" s="1"/>
  <c r="AS45" i="2"/>
  <c r="AX45" i="2" s="1"/>
  <c r="AR45" i="2"/>
  <c r="BL34" i="2"/>
  <c r="BJ34" i="2"/>
  <c r="AY34" i="2"/>
  <c r="AX34" i="2"/>
  <c r="AV34" i="2"/>
  <c r="BJ33" i="2"/>
  <c r="BH33" i="2"/>
  <c r="BB33" i="2"/>
  <c r="AV33" i="2"/>
  <c r="BC34" i="2" s="1"/>
  <c r="AT33" i="2"/>
  <c r="BF33" i="2" s="1"/>
  <c r="AS33" i="2"/>
  <c r="AX33" i="2" s="1"/>
  <c r="AR33" i="2"/>
  <c r="BJ32" i="2"/>
  <c r="BB32" i="2"/>
  <c r="AV32" i="2"/>
  <c r="BB34" i="2" s="1"/>
  <c r="AT32" i="2"/>
  <c r="BF32" i="2" s="1"/>
  <c r="AS32" i="2"/>
  <c r="AX32" i="2" s="1"/>
  <c r="AR32" i="2"/>
  <c r="BL21" i="2"/>
  <c r="BJ21" i="2"/>
  <c r="AY21" i="2"/>
  <c r="AX21" i="2"/>
  <c r="AV21" i="2"/>
  <c r="BJ20" i="2"/>
  <c r="BH20" i="2"/>
  <c r="BB20" i="2"/>
  <c r="AV20" i="2"/>
  <c r="BC21" i="2" s="1"/>
  <c r="AT20" i="2"/>
  <c r="BF20" i="2" s="1"/>
  <c r="AS20" i="2"/>
  <c r="AX20" i="2" s="1"/>
  <c r="AR20" i="2"/>
  <c r="BJ19" i="2"/>
  <c r="BB19" i="2"/>
  <c r="AV19" i="2"/>
  <c r="BB21" i="2" s="1"/>
  <c r="AT19" i="2"/>
  <c r="BF19" i="2" s="1"/>
  <c r="AS19" i="2"/>
  <c r="AX19" i="2" s="1"/>
  <c r="AR19" i="2"/>
  <c r="AV7" i="2"/>
  <c r="AV6" i="2"/>
  <c r="BJ7" i="2"/>
  <c r="BJ6" i="2"/>
  <c r="BB7" i="2"/>
  <c r="BB6" i="2"/>
  <c r="AA168" i="2"/>
  <c r="V168" i="2"/>
  <c r="T168" i="2"/>
  <c r="F168" i="2"/>
  <c r="AJ167" i="2"/>
  <c r="AC168" i="2" s="1"/>
  <c r="AB167" i="2"/>
  <c r="AB168" i="2" s="1"/>
  <c r="AB166" i="2"/>
  <c r="Z168" i="2" s="1"/>
  <c r="T166" i="2"/>
  <c r="X166" i="2" s="1"/>
  <c r="S166" i="2"/>
  <c r="BD168" i="2" s="1"/>
  <c r="Z167" i="2"/>
  <c r="BH167" i="2"/>
  <c r="AA155" i="2"/>
  <c r="V155" i="2"/>
  <c r="T155" i="2"/>
  <c r="F155" i="2"/>
  <c r="AJ154" i="2"/>
  <c r="AC155" i="2" s="1"/>
  <c r="AB154" i="2"/>
  <c r="AB155" i="2" s="1"/>
  <c r="AB153" i="2"/>
  <c r="Z155" i="2" s="1"/>
  <c r="T153" i="2"/>
  <c r="BF155" i="2" s="1"/>
  <c r="S153" i="2"/>
  <c r="BD155" i="2" s="1"/>
  <c r="AC114" i="2"/>
  <c r="AA114" i="2"/>
  <c r="V114" i="2"/>
  <c r="T114" i="2"/>
  <c r="F114" i="2"/>
  <c r="AB113" i="2"/>
  <c r="AB114" i="2" s="1"/>
  <c r="AB112" i="2"/>
  <c r="Z114" i="2" s="1"/>
  <c r="T112" i="2"/>
  <c r="BF114" i="2" s="1"/>
  <c r="S112" i="2"/>
  <c r="BD114" i="2" s="1"/>
  <c r="Z113" i="2"/>
  <c r="AH113" i="2"/>
  <c r="AC101" i="2"/>
  <c r="AA101" i="2"/>
  <c r="V101" i="2"/>
  <c r="T101" i="2"/>
  <c r="F101" i="2"/>
  <c r="AB100" i="2"/>
  <c r="AB101" i="2" s="1"/>
  <c r="AB99" i="2"/>
  <c r="Z101" i="2" s="1"/>
  <c r="T99" i="2"/>
  <c r="BF101" i="2" s="1"/>
  <c r="S99" i="2"/>
  <c r="BD101" i="2" s="1"/>
  <c r="Z100" i="2"/>
  <c r="AH100" i="2"/>
  <c r="AB46" i="2"/>
  <c r="V46" i="2"/>
  <c r="AB45" i="2"/>
  <c r="V45" i="2"/>
  <c r="T45" i="2"/>
  <c r="BF47" i="2" s="1"/>
  <c r="S45" i="2"/>
  <c r="BD47" i="2" s="1"/>
  <c r="AB33" i="2"/>
  <c r="V33" i="2"/>
  <c r="AB32" i="2"/>
  <c r="Z32" i="2"/>
  <c r="V32" i="2"/>
  <c r="T32" i="2"/>
  <c r="BF34" i="2" s="1"/>
  <c r="S32" i="2"/>
  <c r="BD34" i="2" s="1"/>
  <c r="AZ33" i="2"/>
  <c r="AS6" i="2"/>
  <c r="AX6" i="2" s="1"/>
  <c r="BF182" i="2"/>
  <c r="BD182" i="2"/>
  <c r="V181" i="2"/>
  <c r="AV181" i="2" s="1"/>
  <c r="BC182" i="2" s="1"/>
  <c r="V180" i="2"/>
  <c r="AV180" i="2" s="1"/>
  <c r="BB182" i="2" s="1"/>
  <c r="BL182" i="2"/>
  <c r="BJ182" i="2"/>
  <c r="AY182" i="2"/>
  <c r="AX182" i="2"/>
  <c r="AV182" i="2"/>
  <c r="AT181" i="2"/>
  <c r="BF181" i="2" s="1"/>
  <c r="AS181" i="2"/>
  <c r="AX181" i="2" s="1"/>
  <c r="AR181" i="2"/>
  <c r="AT180" i="2"/>
  <c r="BF180" i="2" s="1"/>
  <c r="AS180" i="2"/>
  <c r="AX180" i="2" s="1"/>
  <c r="AR180" i="2"/>
  <c r="AU179" i="2"/>
  <c r="AT179" i="2"/>
  <c r="AS179" i="2"/>
  <c r="AR179" i="2"/>
  <c r="AU62" i="2"/>
  <c r="AT62" i="2"/>
  <c r="AS62" i="2"/>
  <c r="AR62" i="2"/>
  <c r="AR58" i="2"/>
  <c r="AS58" i="2"/>
  <c r="AT58" i="2"/>
  <c r="BF58" i="2" s="1"/>
  <c r="AR59" i="2"/>
  <c r="AS59" i="2"/>
  <c r="AX59" i="2" s="1"/>
  <c r="AT59" i="2"/>
  <c r="BF59" i="2" s="1"/>
  <c r="AR63" i="2"/>
  <c r="AS63" i="2"/>
  <c r="AT63" i="2"/>
  <c r="AR64" i="2"/>
  <c r="AS64" i="2"/>
  <c r="AX64" i="2" s="1"/>
  <c r="AT64" i="2"/>
  <c r="BF64" i="2" s="1"/>
  <c r="AT7" i="2"/>
  <c r="BF7" i="2" s="1"/>
  <c r="AS7" i="2"/>
  <c r="AX7" i="2" s="1"/>
  <c r="AR7" i="2"/>
  <c r="AT6" i="2"/>
  <c r="AR6" i="2"/>
  <c r="T38" i="2"/>
  <c r="X39" i="2" s="1"/>
  <c r="S38" i="2"/>
  <c r="AF38" i="2" s="1"/>
  <c r="T63" i="2"/>
  <c r="BF65" i="2" s="1"/>
  <c r="T58" i="2"/>
  <c r="AF59" i="2" s="1"/>
  <c r="BL65" i="2"/>
  <c r="BJ65" i="2"/>
  <c r="AY65" i="2"/>
  <c r="AX65" i="2"/>
  <c r="AV65" i="2"/>
  <c r="BL60" i="2"/>
  <c r="BJ60" i="2"/>
  <c r="AY60" i="2"/>
  <c r="AX60" i="2"/>
  <c r="AV60" i="2"/>
  <c r="BH59" i="2"/>
  <c r="BH58" i="2"/>
  <c r="T12" i="2"/>
  <c r="BF14" i="2" s="1"/>
  <c r="S12" i="2"/>
  <c r="X13" i="2" s="1"/>
  <c r="T19" i="2"/>
  <c r="X19" i="2" s="1"/>
  <c r="S19" i="2"/>
  <c r="X20" i="2" s="1"/>
  <c r="S6" i="2"/>
  <c r="X7" i="2" s="1"/>
  <c r="T6" i="2"/>
  <c r="X6" i="2" s="1"/>
  <c r="BL8" i="2"/>
  <c r="BJ8" i="2"/>
  <c r="AY8" i="2"/>
  <c r="AX8" i="2"/>
  <c r="AV8" i="2"/>
  <c r="V20" i="2"/>
  <c r="V19" i="2"/>
  <c r="V6" i="2"/>
  <c r="V7" i="2"/>
  <c r="V174" i="2"/>
  <c r="T174" i="2"/>
  <c r="F174" i="2"/>
  <c r="V149" i="2"/>
  <c r="T149" i="2"/>
  <c r="F149" i="2"/>
  <c r="V161" i="2"/>
  <c r="T161" i="2"/>
  <c r="F161" i="2"/>
  <c r="V182" i="2"/>
  <c r="T182" i="2"/>
  <c r="L182" i="2"/>
  <c r="P182" i="2"/>
  <c r="G182" i="2"/>
  <c r="F182" i="2"/>
  <c r="V135" i="2"/>
  <c r="T135" i="2"/>
  <c r="F135" i="2"/>
  <c r="V142" i="2"/>
  <c r="T142" i="2"/>
  <c r="F142" i="2"/>
  <c r="V129" i="2"/>
  <c r="T129" i="2"/>
  <c r="F129" i="2"/>
  <c r="I63" i="2"/>
  <c r="AH64" i="2" s="1"/>
  <c r="AC174" i="2"/>
  <c r="AB174" i="2"/>
  <c r="AA174" i="2"/>
  <c r="Z174" i="2"/>
  <c r="AC149" i="2"/>
  <c r="AB149" i="2"/>
  <c r="AA149" i="2"/>
  <c r="Z149" i="2"/>
  <c r="AC161" i="2"/>
  <c r="AB161" i="2"/>
  <c r="AA161" i="2"/>
  <c r="Z161" i="2"/>
  <c r="AA182" i="2"/>
  <c r="AA135" i="2"/>
  <c r="AA142" i="2"/>
  <c r="AA129" i="2"/>
  <c r="AC53" i="2"/>
  <c r="AB53" i="2"/>
  <c r="AA53" i="2"/>
  <c r="Z53" i="2"/>
  <c r="AC27" i="2"/>
  <c r="AB27" i="2"/>
  <c r="AA27" i="2"/>
  <c r="Z27" i="2"/>
  <c r="AC40" i="2"/>
  <c r="AB40" i="2"/>
  <c r="AA40" i="2"/>
  <c r="Z40" i="2"/>
  <c r="AC75" i="2"/>
  <c r="AA75" i="2"/>
  <c r="AC120" i="2"/>
  <c r="AB120" i="2"/>
  <c r="AA120" i="2"/>
  <c r="Z120" i="2"/>
  <c r="AC94" i="2"/>
  <c r="AB94" i="2"/>
  <c r="AA94" i="2"/>
  <c r="Z94" i="2"/>
  <c r="AC107" i="2"/>
  <c r="AB107" i="2"/>
  <c r="AA107" i="2"/>
  <c r="Z107" i="2"/>
  <c r="AC81" i="2"/>
  <c r="AA81" i="2"/>
  <c r="AC88" i="2"/>
  <c r="AA88" i="2"/>
  <c r="V120" i="2"/>
  <c r="T120" i="2"/>
  <c r="F120" i="2"/>
  <c r="V94" i="2"/>
  <c r="T94" i="2"/>
  <c r="F94" i="2"/>
  <c r="V93" i="2"/>
  <c r="V107" i="2"/>
  <c r="T107" i="2"/>
  <c r="F107" i="2"/>
  <c r="V81" i="2"/>
  <c r="T81" i="2"/>
  <c r="F81" i="2"/>
  <c r="V88" i="2"/>
  <c r="T88" i="2"/>
  <c r="F88" i="2"/>
  <c r="V75" i="2"/>
  <c r="T75" i="2"/>
  <c r="F75" i="2"/>
  <c r="F53" i="2"/>
  <c r="V53" i="2"/>
  <c r="T53" i="2"/>
  <c r="G60" i="2"/>
  <c r="F60" i="2"/>
  <c r="V60" i="2"/>
  <c r="T60" i="2"/>
  <c r="L60" i="2"/>
  <c r="P60" i="2"/>
  <c r="O60" i="2"/>
  <c r="J60" i="2"/>
  <c r="Z173" i="2"/>
  <c r="AH173" i="2"/>
  <c r="Z160" i="2"/>
  <c r="AH118" i="2"/>
  <c r="AH119" i="2"/>
  <c r="J51" i="2"/>
  <c r="Z52" i="2" s="1"/>
  <c r="I51" i="2"/>
  <c r="AH52" i="2" s="1"/>
  <c r="V173" i="2"/>
  <c r="V172" i="2"/>
  <c r="T172" i="2"/>
  <c r="X172" i="2" s="1"/>
  <c r="S172" i="2"/>
  <c r="AF173" i="2" s="1"/>
  <c r="V147" i="2"/>
  <c r="V146" i="2"/>
  <c r="T146" i="2"/>
  <c r="X146" i="2" s="1"/>
  <c r="S146" i="2"/>
  <c r="AF146" i="2" s="1"/>
  <c r="V160" i="2"/>
  <c r="V159" i="2"/>
  <c r="T159" i="2"/>
  <c r="X159" i="2" s="1"/>
  <c r="S159" i="2"/>
  <c r="AF159" i="2" s="1"/>
  <c r="T51" i="2"/>
  <c r="X51" i="2" s="1"/>
  <c r="T118" i="2"/>
  <c r="X119" i="2" s="1"/>
  <c r="S118" i="2"/>
  <c r="AF119" i="2" s="1"/>
  <c r="V119" i="2"/>
  <c r="V118" i="2"/>
  <c r="V92" i="2"/>
  <c r="T92" i="2"/>
  <c r="X92" i="2" s="1"/>
  <c r="S92" i="2"/>
  <c r="AF92" i="2" s="1"/>
  <c r="V106" i="2"/>
  <c r="V105" i="2"/>
  <c r="T105" i="2"/>
  <c r="X105" i="2" s="1"/>
  <c r="S105" i="2"/>
  <c r="AF105" i="2" s="1"/>
  <c r="T25" i="2"/>
  <c r="X25" i="2" s="1"/>
  <c r="AB63" i="2"/>
  <c r="V39" i="2"/>
  <c r="V38" i="2"/>
  <c r="V26" i="2"/>
  <c r="V25" i="2"/>
  <c r="V52" i="2"/>
  <c r="V51" i="2"/>
  <c r="S51" i="2"/>
  <c r="AF51" i="2" s="1"/>
  <c r="S25" i="2"/>
  <c r="AF25" i="2" s="1"/>
  <c r="S58" i="2"/>
  <c r="X59" i="2" s="1"/>
  <c r="S63" i="2"/>
  <c r="X64" i="2" s="1"/>
  <c r="AJ181" i="2"/>
  <c r="AC182" i="2" s="1"/>
  <c r="AB181" i="2"/>
  <c r="AB182" i="2" s="1"/>
  <c r="AB180" i="2"/>
  <c r="Z182" i="2" s="1"/>
  <c r="T180" i="2"/>
  <c r="AF181" i="2" s="1"/>
  <c r="S180" i="2"/>
  <c r="X181" i="2" s="1"/>
  <c r="J180" i="2"/>
  <c r="Z181" i="2" s="1"/>
  <c r="I180" i="2"/>
  <c r="AH181" i="2" s="1"/>
  <c r="H180" i="2"/>
  <c r="G180" i="2"/>
  <c r="AB64" i="2"/>
  <c r="V64" i="2"/>
  <c r="AV64" i="2" s="1"/>
  <c r="BC65" i="2" s="1"/>
  <c r="V63" i="2"/>
  <c r="AV63" i="2" s="1"/>
  <c r="BB65" i="2" s="1"/>
  <c r="J63" i="2"/>
  <c r="Z64" i="2" s="1"/>
  <c r="H63" i="2"/>
  <c r="G63" i="2"/>
  <c r="V128" i="2"/>
  <c r="V127" i="2"/>
  <c r="T140" i="2"/>
  <c r="AF141" i="2" s="1"/>
  <c r="S140" i="2"/>
  <c r="X141" i="2" s="1"/>
  <c r="T86" i="2"/>
  <c r="X86" i="2" s="1"/>
  <c r="S86" i="2"/>
  <c r="X87" i="2" s="1"/>
  <c r="AE209" i="1"/>
  <c r="AE207" i="1"/>
  <c r="Y209" i="1"/>
  <c r="Y207" i="1"/>
  <c r="V209" i="1"/>
  <c r="V207" i="1"/>
  <c r="T208" i="1"/>
  <c r="AD206" i="1" s="1"/>
  <c r="AD207" i="1" s="1"/>
  <c r="T207" i="1"/>
  <c r="X206" i="1" s="1"/>
  <c r="T164" i="1"/>
  <c r="AD162" i="1" s="1"/>
  <c r="AD163" i="1" s="1"/>
  <c r="T163" i="1"/>
  <c r="X162" i="1" s="1"/>
  <c r="S14" i="3"/>
  <c r="T14" i="3"/>
  <c r="U14" i="3"/>
  <c r="V14" i="3"/>
  <c r="R14" i="3"/>
  <c r="R15" i="3" s="1"/>
  <c r="Q14" i="3"/>
  <c r="L14" i="3"/>
  <c r="M14" i="3"/>
  <c r="N14" i="3"/>
  <c r="O14" i="3"/>
  <c r="K14" i="3"/>
  <c r="J14" i="3"/>
  <c r="E14" i="3"/>
  <c r="F14" i="3"/>
  <c r="G14" i="3"/>
  <c r="H14" i="3"/>
  <c r="H15" i="3" s="1"/>
  <c r="D14" i="3"/>
  <c r="C14" i="3"/>
  <c r="V217" i="1"/>
  <c r="V45" i="1"/>
  <c r="V7" i="1"/>
  <c r="V15" i="3"/>
  <c r="U15" i="3"/>
  <c r="T15" i="3"/>
  <c r="S15" i="3"/>
  <c r="Q15" i="3"/>
  <c r="M15" i="3"/>
  <c r="N15" i="3"/>
  <c r="K15" i="3"/>
  <c r="J15" i="3"/>
  <c r="E15" i="3"/>
  <c r="L15" i="3"/>
  <c r="D15" i="3"/>
  <c r="C15" i="3"/>
  <c r="O15" i="3"/>
  <c r="F15" i="3"/>
  <c r="G15" i="3"/>
  <c r="E9" i="3"/>
  <c r="F9" i="3"/>
  <c r="G9" i="3"/>
  <c r="G12" i="3" s="1"/>
  <c r="H9" i="3"/>
  <c r="H12" i="3" s="1"/>
  <c r="D9" i="3"/>
  <c r="C9" i="3"/>
  <c r="L9" i="3"/>
  <c r="L12" i="3" s="1"/>
  <c r="M9" i="3"/>
  <c r="N9" i="3"/>
  <c r="O9" i="3"/>
  <c r="O12" i="3" s="1"/>
  <c r="K9" i="3"/>
  <c r="K12" i="3" s="1"/>
  <c r="J9" i="3"/>
  <c r="J12" i="3" s="1"/>
  <c r="S9" i="3"/>
  <c r="T9" i="3"/>
  <c r="T12" i="3" s="1"/>
  <c r="U9" i="3"/>
  <c r="V9" i="3"/>
  <c r="V12" i="3" s="1"/>
  <c r="R9" i="3"/>
  <c r="R12" i="3" s="1"/>
  <c r="Q9" i="3"/>
  <c r="Q12" i="3" s="1"/>
  <c r="S12" i="3"/>
  <c r="U12" i="3"/>
  <c r="M12" i="3"/>
  <c r="N12" i="3"/>
  <c r="C12" i="3"/>
  <c r="E12" i="3"/>
  <c r="D12" i="3"/>
  <c r="F12" i="3"/>
  <c r="Y43" i="1"/>
  <c r="Y47" i="1"/>
  <c r="X351" i="1"/>
  <c r="Y350" i="1" s="1"/>
  <c r="X350" i="1"/>
  <c r="Y351" i="1" s="1"/>
  <c r="F370" i="1" s="1"/>
  <c r="X307" i="1"/>
  <c r="Y307" i="1" s="1"/>
  <c r="X306" i="1"/>
  <c r="Y306" i="1" s="1"/>
  <c r="X265" i="1"/>
  <c r="Y264" i="1" s="1"/>
  <c r="X264" i="1"/>
  <c r="Y265" i="1" s="1"/>
  <c r="V88" i="1"/>
  <c r="U90" i="1" s="1"/>
  <c r="V174" i="1"/>
  <c r="U175" i="1" s="1"/>
  <c r="V130" i="1"/>
  <c r="X218" i="1"/>
  <c r="Y219" i="1" s="1"/>
  <c r="X219" i="1"/>
  <c r="Y218" i="1" s="1"/>
  <c r="X176" i="1"/>
  <c r="Y176" i="1" s="1"/>
  <c r="X175" i="1"/>
  <c r="Y175" i="1" s="1"/>
  <c r="X131" i="1"/>
  <c r="Y132" i="1" s="1"/>
  <c r="X132" i="1"/>
  <c r="Y131" i="1" s="1"/>
  <c r="X90" i="1"/>
  <c r="Y90" i="1" s="1"/>
  <c r="X89" i="1"/>
  <c r="Y89" i="1" s="1"/>
  <c r="X47" i="1"/>
  <c r="Y44" i="1" s="1"/>
  <c r="X46" i="1"/>
  <c r="X9" i="1"/>
  <c r="Y9" i="1" s="1"/>
  <c r="X8" i="1"/>
  <c r="Y8" i="1" s="1"/>
  <c r="AQ47" i="1"/>
  <c r="AQ46" i="1"/>
  <c r="AP79" i="1"/>
  <c r="AL79" i="1"/>
  <c r="AV77" i="1" s="1"/>
  <c r="AV78" i="1" s="1"/>
  <c r="AP77" i="1"/>
  <c r="AP78" i="1" s="1"/>
  <c r="AL74" i="1"/>
  <c r="AV74" i="1" s="1"/>
  <c r="AV75" i="1" s="1"/>
  <c r="AL73" i="1"/>
  <c r="AP74" i="1" s="1"/>
  <c r="AL69" i="1"/>
  <c r="AV67" i="1" s="1"/>
  <c r="AV68" i="1" s="1"/>
  <c r="AL68" i="1"/>
  <c r="AP67" i="1" s="1"/>
  <c r="AL64" i="1"/>
  <c r="AV64" i="1" s="1"/>
  <c r="AV65" i="1" s="1"/>
  <c r="AL63" i="1"/>
  <c r="AP64" i="1" s="1"/>
  <c r="AL59" i="1"/>
  <c r="AV57" i="1" s="1"/>
  <c r="AV58" i="1" s="1"/>
  <c r="AL58" i="1"/>
  <c r="AP57" i="1" s="1"/>
  <c r="AN54" i="1"/>
  <c r="AP54" i="1" s="1"/>
  <c r="AP51" i="1"/>
  <c r="AN68" i="1" s="1"/>
  <c r="AN45" i="1"/>
  <c r="AM46" i="1" s="1"/>
  <c r="V59" i="2"/>
  <c r="AV59" i="2" s="1"/>
  <c r="V58" i="2"/>
  <c r="AV58" i="2" s="1"/>
  <c r="BB60" i="2" s="1"/>
  <c r="AH59" i="2"/>
  <c r="AB59" i="2"/>
  <c r="AB58" i="2"/>
  <c r="Z58" i="2"/>
  <c r="J58" i="2"/>
  <c r="Z59" i="2" s="1"/>
  <c r="H58" i="2"/>
  <c r="G58" i="2"/>
  <c r="AJ141" i="2"/>
  <c r="AC142" i="2" s="1"/>
  <c r="AB141" i="2"/>
  <c r="AB142" i="2" s="1"/>
  <c r="AB140" i="2"/>
  <c r="Z142" i="2" s="1"/>
  <c r="AJ128" i="2"/>
  <c r="AC129" i="2" s="1"/>
  <c r="AB128" i="2"/>
  <c r="AB129" i="2" s="1"/>
  <c r="AB127" i="2"/>
  <c r="Z129" i="2" s="1"/>
  <c r="T127" i="2"/>
  <c r="AF128" i="2" s="1"/>
  <c r="S127" i="2"/>
  <c r="X128" i="2" s="1"/>
  <c r="AB87" i="2"/>
  <c r="AB88" i="2" s="1"/>
  <c r="AB86" i="2"/>
  <c r="Z88" i="2" s="1"/>
  <c r="Z87" i="2"/>
  <c r="AB74" i="2"/>
  <c r="AB75" i="2" s="1"/>
  <c r="AB73" i="2"/>
  <c r="Z75" i="2" s="1"/>
  <c r="T73" i="2"/>
  <c r="X73" i="2" s="1"/>
  <c r="S73" i="2"/>
  <c r="X74" i="2" s="1"/>
  <c r="AB20" i="2"/>
  <c r="AB19" i="2"/>
  <c r="AB7" i="2"/>
  <c r="AB6" i="2"/>
  <c r="AJ134" i="2"/>
  <c r="AC135" i="2" s="1"/>
  <c r="AB134" i="2"/>
  <c r="AB135" i="2" s="1"/>
  <c r="AB133" i="2"/>
  <c r="Z135" i="2" s="1"/>
  <c r="T133" i="2"/>
  <c r="X133" i="2" s="1"/>
  <c r="S133" i="2"/>
  <c r="X134" i="2" s="1"/>
  <c r="AB80" i="2"/>
  <c r="AB81" i="2" s="1"/>
  <c r="AB79" i="2"/>
  <c r="Z81" i="2" s="1"/>
  <c r="T79" i="2"/>
  <c r="X79" i="2" s="1"/>
  <c r="S79" i="2"/>
  <c r="X80" i="2" s="1"/>
  <c r="AB13" i="2"/>
  <c r="AB12" i="2"/>
  <c r="F365" i="1"/>
  <c r="F359" i="1"/>
  <c r="G349" i="1"/>
  <c r="G353" i="1" s="1"/>
  <c r="F368" i="1" s="1"/>
  <c r="G356" i="1"/>
  <c r="F356" i="1"/>
  <c r="E356" i="1"/>
  <c r="G355" i="1"/>
  <c r="F355" i="1"/>
  <c r="E355" i="1"/>
  <c r="E353" i="1"/>
  <c r="E352" i="1"/>
  <c r="F349" i="1"/>
  <c r="F348" i="1"/>
  <c r="F347" i="1"/>
  <c r="F235" i="1"/>
  <c r="F227" i="1"/>
  <c r="E224" i="1"/>
  <c r="E223" i="1"/>
  <c r="E221" i="1"/>
  <c r="E220" i="1"/>
  <c r="G217" i="1"/>
  <c r="G220" i="1" s="1"/>
  <c r="F230" i="1" s="1"/>
  <c r="G216" i="1"/>
  <c r="G224" i="1" s="1"/>
  <c r="F237" i="1" s="1"/>
  <c r="F217" i="1"/>
  <c r="F216" i="1"/>
  <c r="F215" i="1"/>
  <c r="E95" i="1"/>
  <c r="E94" i="1"/>
  <c r="G87" i="1"/>
  <c r="G94" i="1" s="1"/>
  <c r="F100" i="1" s="1"/>
  <c r="G88" i="1"/>
  <c r="G91" i="1" s="1"/>
  <c r="F101" i="1" s="1"/>
  <c r="F86" i="1"/>
  <c r="F87" i="1"/>
  <c r="F88" i="1"/>
  <c r="E91" i="1"/>
  <c r="E92" i="1"/>
  <c r="V349" i="1"/>
  <c r="U351" i="1" s="1"/>
  <c r="T378" i="1"/>
  <c r="AD376" i="1" s="1"/>
  <c r="AD377" i="1" s="1"/>
  <c r="T377" i="1"/>
  <c r="X376" i="1" s="1"/>
  <c r="X377" i="1" s="1"/>
  <c r="T373" i="1"/>
  <c r="AD371" i="1" s="1"/>
  <c r="AD372" i="1" s="1"/>
  <c r="T372" i="1"/>
  <c r="X371" i="1" s="1"/>
  <c r="T368" i="1"/>
  <c r="AD368" i="1" s="1"/>
  <c r="AD369" i="1" s="1"/>
  <c r="T367" i="1"/>
  <c r="X368" i="1" s="1"/>
  <c r="T363" i="1"/>
  <c r="AD361" i="1" s="1"/>
  <c r="AD362" i="1" s="1"/>
  <c r="T362" i="1"/>
  <c r="X361" i="1" s="1"/>
  <c r="T334" i="1"/>
  <c r="AD332" i="1" s="1"/>
  <c r="AD333" i="1" s="1"/>
  <c r="T333" i="1"/>
  <c r="X332" i="1" s="1"/>
  <c r="T329" i="1"/>
  <c r="AD329" i="1" s="1"/>
  <c r="AD330" i="1" s="1"/>
  <c r="T328" i="1"/>
  <c r="X329" i="1" s="1"/>
  <c r="T324" i="1"/>
  <c r="AD322" i="1" s="1"/>
  <c r="AD323" i="1" s="1"/>
  <c r="T323" i="1"/>
  <c r="X322" i="1" s="1"/>
  <c r="T319" i="1"/>
  <c r="AD319" i="1" s="1"/>
  <c r="AD320" i="1" s="1"/>
  <c r="T318" i="1"/>
  <c r="X317" i="1" s="1"/>
  <c r="U307" i="1"/>
  <c r="U306" i="1"/>
  <c r="T292" i="1"/>
  <c r="AD290" i="1" s="1"/>
  <c r="AD291" i="1" s="1"/>
  <c r="T291" i="1"/>
  <c r="X290" i="1" s="1"/>
  <c r="T287" i="1"/>
  <c r="AD287" i="1" s="1"/>
  <c r="AD288" i="1" s="1"/>
  <c r="T286" i="1"/>
  <c r="X287" i="1" s="1"/>
  <c r="T282" i="1"/>
  <c r="AD280" i="1" s="1"/>
  <c r="AD281" i="1" s="1"/>
  <c r="T281" i="1"/>
  <c r="X280" i="1" s="1"/>
  <c r="T277" i="1"/>
  <c r="AD277" i="1" s="1"/>
  <c r="AD278" i="1" s="1"/>
  <c r="T276" i="1"/>
  <c r="X277" i="1" s="1"/>
  <c r="U265" i="1"/>
  <c r="V226" i="1"/>
  <c r="U218" i="1"/>
  <c r="U46" i="1"/>
  <c r="U9" i="1"/>
  <c r="U131" i="1"/>
  <c r="T246" i="1"/>
  <c r="AD244" i="1" s="1"/>
  <c r="AD245" i="1" s="1"/>
  <c r="T245" i="1"/>
  <c r="X244" i="1" s="1"/>
  <c r="T241" i="1"/>
  <c r="AD241" i="1" s="1"/>
  <c r="AD242" i="1" s="1"/>
  <c r="T240" i="1"/>
  <c r="X241" i="1" s="1"/>
  <c r="T236" i="1"/>
  <c r="AD234" i="1" s="1"/>
  <c r="AD235" i="1" s="1"/>
  <c r="T235" i="1"/>
  <c r="X234" i="1" s="1"/>
  <c r="T231" i="1"/>
  <c r="AD231" i="1" s="1"/>
  <c r="AD232" i="1" s="1"/>
  <c r="T230" i="1"/>
  <c r="X231" i="1" s="1"/>
  <c r="T203" i="1"/>
  <c r="AD201" i="1" s="1"/>
  <c r="AD202" i="1" s="1"/>
  <c r="T202" i="1"/>
  <c r="X201" i="1" s="1"/>
  <c r="T198" i="1"/>
  <c r="AD198" i="1" s="1"/>
  <c r="AD199" i="1" s="1"/>
  <c r="T197" i="1"/>
  <c r="X198" i="1" s="1"/>
  <c r="T193" i="1"/>
  <c r="AD191" i="1" s="1"/>
  <c r="AD192" i="1" s="1"/>
  <c r="T192" i="1"/>
  <c r="X191" i="1" s="1"/>
  <c r="T188" i="1"/>
  <c r="AD188" i="1" s="1"/>
  <c r="AD189" i="1" s="1"/>
  <c r="T187" i="1"/>
  <c r="X188" i="1" s="1"/>
  <c r="T159" i="1"/>
  <c r="AD157" i="1" s="1"/>
  <c r="AD158" i="1" s="1"/>
  <c r="T158" i="1"/>
  <c r="X159" i="1" s="1"/>
  <c r="T154" i="1"/>
  <c r="AD154" i="1" s="1"/>
  <c r="AD155" i="1" s="1"/>
  <c r="T153" i="1"/>
  <c r="X154" i="1" s="1"/>
  <c r="T149" i="1"/>
  <c r="AD147" i="1" s="1"/>
  <c r="AD148" i="1" s="1"/>
  <c r="T148" i="1"/>
  <c r="X147" i="1" s="1"/>
  <c r="T144" i="1"/>
  <c r="AD144" i="1" s="1"/>
  <c r="AD145" i="1" s="1"/>
  <c r="T143" i="1"/>
  <c r="X144" i="1" s="1"/>
  <c r="V139" i="1"/>
  <c r="V136" i="1"/>
  <c r="T79" i="1"/>
  <c r="AD79" i="1" s="1"/>
  <c r="AD80" i="1" s="1"/>
  <c r="X77" i="1"/>
  <c r="T36" i="1"/>
  <c r="AD34" i="1" s="1"/>
  <c r="AD35" i="1" s="1"/>
  <c r="T35" i="1"/>
  <c r="X34" i="1" s="1"/>
  <c r="T31" i="1"/>
  <c r="AD31" i="1" s="1"/>
  <c r="AD32" i="1" s="1"/>
  <c r="T30" i="1"/>
  <c r="X31" i="1" s="1"/>
  <c r="T26" i="1"/>
  <c r="AD26" i="1" s="1"/>
  <c r="AD27" i="1" s="1"/>
  <c r="T25" i="1"/>
  <c r="X26" i="1" s="1"/>
  <c r="T21" i="1"/>
  <c r="AD21" i="1" s="1"/>
  <c r="AD22" i="1" s="1"/>
  <c r="T20" i="1"/>
  <c r="X21" i="1" s="1"/>
  <c r="T74" i="1"/>
  <c r="AD72" i="1" s="1"/>
  <c r="AD73" i="1" s="1"/>
  <c r="T73" i="1"/>
  <c r="X72" i="1" s="1"/>
  <c r="T69" i="1"/>
  <c r="AD69" i="1" s="1"/>
  <c r="AD70" i="1" s="1"/>
  <c r="T68" i="1"/>
  <c r="X69" i="1" s="1"/>
  <c r="T64" i="1"/>
  <c r="AD62" i="1" s="1"/>
  <c r="AD63" i="1" s="1"/>
  <c r="T63" i="1"/>
  <c r="X62" i="1" s="1"/>
  <c r="T59" i="1"/>
  <c r="AD59" i="1" s="1"/>
  <c r="AD60" i="1" s="1"/>
  <c r="T58" i="1"/>
  <c r="X59" i="1" s="1"/>
  <c r="T117" i="1"/>
  <c r="AD117" i="1" s="1"/>
  <c r="AD118" i="1" s="1"/>
  <c r="T116" i="1"/>
  <c r="X117" i="1" s="1"/>
  <c r="T112" i="1"/>
  <c r="AD112" i="1" s="1"/>
  <c r="AD113" i="1" s="1"/>
  <c r="T111" i="1"/>
  <c r="X110" i="1" s="1"/>
  <c r="T107" i="1"/>
  <c r="AD107" i="1" s="1"/>
  <c r="AD108" i="1" s="1"/>
  <c r="T106" i="1"/>
  <c r="X107" i="1" s="1"/>
  <c r="T102" i="1"/>
  <c r="AD102" i="1" s="1"/>
  <c r="AD103" i="1" s="1"/>
  <c r="T101" i="1"/>
  <c r="X102" i="1" s="1"/>
  <c r="B10" i="1"/>
  <c r="B14" i="1" s="1"/>
  <c r="B9" i="1"/>
  <c r="B11" i="1" s="1"/>
  <c r="S193" i="4" l="1"/>
  <c r="S194" i="4" s="1"/>
  <c r="U194" i="4" s="1"/>
  <c r="AC194" i="4" s="1"/>
  <c r="S195" i="4"/>
  <c r="S196" i="4" s="1"/>
  <c r="U196" i="4" s="1"/>
  <c r="AC196" i="4" s="1"/>
  <c r="W193" i="4"/>
  <c r="W194" i="4" s="1"/>
  <c r="Y194" i="4" s="1"/>
  <c r="AE194" i="4" s="1"/>
  <c r="W195" i="4"/>
  <c r="W196" i="4" s="1"/>
  <c r="Y196" i="4" s="1"/>
  <c r="AE196" i="4" s="1"/>
  <c r="AE172" i="4"/>
  <c r="X181" i="4"/>
  <c r="X186" i="4"/>
  <c r="X191" i="4"/>
  <c r="S178" i="4"/>
  <c r="S179" i="4" s="1"/>
  <c r="U179" i="4" s="1"/>
  <c r="AC179" i="4" s="1"/>
  <c r="S180" i="4"/>
  <c r="S181" i="4" s="1"/>
  <c r="W178" i="4"/>
  <c r="W179" i="4" s="1"/>
  <c r="W180" i="4"/>
  <c r="W181" i="4" s="1"/>
  <c r="Y181" i="4" s="1"/>
  <c r="AE181" i="4" s="1"/>
  <c r="S183" i="4"/>
  <c r="S184" i="4" s="1"/>
  <c r="U184" i="4" s="1"/>
  <c r="AC184" i="4" s="1"/>
  <c r="S185" i="4"/>
  <c r="S186" i="4" s="1"/>
  <c r="T181" i="4"/>
  <c r="T186" i="4"/>
  <c r="T191" i="4"/>
  <c r="S190" i="4"/>
  <c r="S191" i="4" s="1"/>
  <c r="S188" i="4"/>
  <c r="S189" i="4" s="1"/>
  <c r="W188" i="4"/>
  <c r="W189" i="4" s="1"/>
  <c r="W190" i="4"/>
  <c r="W191" i="4" s="1"/>
  <c r="AA172" i="4"/>
  <c r="W185" i="4"/>
  <c r="W186" i="4" s="1"/>
  <c r="T189" i="4"/>
  <c r="T184" i="4"/>
  <c r="W31" i="4"/>
  <c r="W32" i="4" s="1"/>
  <c r="P121" i="4"/>
  <c r="AE120" i="4" s="1"/>
  <c r="AA120" i="4"/>
  <c r="S137" i="4"/>
  <c r="S138" i="4" s="1"/>
  <c r="S139" i="4"/>
  <c r="S140" i="4" s="1"/>
  <c r="W137" i="4"/>
  <c r="W138" i="4" s="1"/>
  <c r="W139" i="4"/>
  <c r="W140" i="4" s="1"/>
  <c r="S132" i="4"/>
  <c r="S133" i="4" s="1"/>
  <c r="S134" i="4"/>
  <c r="S135" i="4" s="1"/>
  <c r="AA121" i="4"/>
  <c r="W134" i="4"/>
  <c r="W135" i="4" s="1"/>
  <c r="S129" i="4"/>
  <c r="S130" i="4" s="1"/>
  <c r="W129" i="4"/>
  <c r="W130" i="4" s="1"/>
  <c r="AA88" i="4"/>
  <c r="W26" i="4"/>
  <c r="W27" i="4" s="1"/>
  <c r="S33" i="4"/>
  <c r="S34" i="4" s="1"/>
  <c r="W56" i="4"/>
  <c r="W57" i="4" s="1"/>
  <c r="W61" i="4"/>
  <c r="S24" i="4"/>
  <c r="W66" i="4"/>
  <c r="W67" i="4" s="1"/>
  <c r="S58" i="4"/>
  <c r="S59" i="4" s="1"/>
  <c r="P89" i="4"/>
  <c r="AE88" i="4" s="1"/>
  <c r="W102" i="4"/>
  <c r="W103" i="4" s="1"/>
  <c r="W100" i="4"/>
  <c r="W101" i="4" s="1"/>
  <c r="AA89" i="4"/>
  <c r="S95" i="4"/>
  <c r="S96" i="4" s="1"/>
  <c r="S97" i="4"/>
  <c r="S98" i="4" s="1"/>
  <c r="S105" i="4"/>
  <c r="S106" i="4" s="1"/>
  <c r="S107" i="4"/>
  <c r="S108" i="4" s="1"/>
  <c r="W95" i="4"/>
  <c r="W96" i="4" s="1"/>
  <c r="W97" i="4"/>
  <c r="W98" i="4" s="1"/>
  <c r="S102" i="4"/>
  <c r="S103" i="4" s="1"/>
  <c r="S100" i="4"/>
  <c r="S101" i="4" s="1"/>
  <c r="W105" i="4"/>
  <c r="W106" i="4" s="1"/>
  <c r="W62" i="4"/>
  <c r="W22" i="4"/>
  <c r="S56" i="4"/>
  <c r="S57" i="4" s="1"/>
  <c r="S66" i="4"/>
  <c r="S67" i="4" s="1"/>
  <c r="S69" i="4"/>
  <c r="S64" i="4"/>
  <c r="S61" i="4"/>
  <c r="S62" i="4" s="1"/>
  <c r="AE50" i="4"/>
  <c r="AE49" i="4"/>
  <c r="P49" i="4"/>
  <c r="S31" i="4"/>
  <c r="S32" i="4" s="1"/>
  <c r="S26" i="4"/>
  <c r="S27" i="4" s="1"/>
  <c r="S29" i="4"/>
  <c r="P14" i="4"/>
  <c r="AA15" i="4" s="1"/>
  <c r="S21" i="4"/>
  <c r="S22" i="4" s="1"/>
  <c r="AE14" i="4"/>
  <c r="W23" i="4"/>
  <c r="W24" i="4" s="1"/>
  <c r="AE15" i="4"/>
  <c r="AH87" i="2"/>
  <c r="Z13" i="2"/>
  <c r="BH86" i="2"/>
  <c r="AH146" i="2"/>
  <c r="AZ13" i="2"/>
  <c r="Z146" i="2"/>
  <c r="BH146" i="2"/>
  <c r="BL146" i="2" s="1"/>
  <c r="Z141" i="2"/>
  <c r="AZ87" i="2"/>
  <c r="AZ141" i="2"/>
  <c r="BD141" i="2" s="1"/>
  <c r="AZ92" i="2"/>
  <c r="BD92" i="2" s="1"/>
  <c r="Z20" i="2"/>
  <c r="AD20" i="2" s="1"/>
  <c r="BH45" i="2"/>
  <c r="BL45" i="2" s="1"/>
  <c r="AZ25" i="2"/>
  <c r="BD25" i="2" s="1"/>
  <c r="Z127" i="2"/>
  <c r="AH46" i="2"/>
  <c r="BD88" i="2"/>
  <c r="AV89" i="2" s="1"/>
  <c r="BF88" i="2"/>
  <c r="BH73" i="2"/>
  <c r="BL73" i="2" s="1"/>
  <c r="BH12" i="2"/>
  <c r="BL12" i="2" s="1"/>
  <c r="Z79" i="2"/>
  <c r="AD79" i="2" s="1"/>
  <c r="AN79" i="2" s="1"/>
  <c r="AO79" i="2" s="1"/>
  <c r="Z80" i="2"/>
  <c r="AD80" i="2" s="1"/>
  <c r="AZ80" i="2"/>
  <c r="BD80" i="2" s="1"/>
  <c r="AZ133" i="2"/>
  <c r="BD133" i="2" s="1"/>
  <c r="AZ38" i="2"/>
  <c r="BD38" i="2" s="1"/>
  <c r="BH128" i="2"/>
  <c r="BL128" i="2" s="1"/>
  <c r="Z74" i="2"/>
  <c r="AD74" i="2" s="1"/>
  <c r="BD53" i="2"/>
  <c r="AZ74" i="2"/>
  <c r="BD74" i="2" s="1"/>
  <c r="BF129" i="2"/>
  <c r="AH74" i="2"/>
  <c r="BF53" i="2"/>
  <c r="AH134" i="2"/>
  <c r="AZ26" i="2"/>
  <c r="BD26" i="2" s="1"/>
  <c r="Z133" i="2"/>
  <c r="AZ127" i="2"/>
  <c r="BD127" i="2" s="1"/>
  <c r="AZ51" i="2"/>
  <c r="BD51" i="2" s="1"/>
  <c r="BD73" i="2"/>
  <c r="AZ39" i="2"/>
  <c r="BD39" i="2" s="1"/>
  <c r="Z12" i="2"/>
  <c r="BF27" i="2"/>
  <c r="BH134" i="2"/>
  <c r="BL134" i="2" s="1"/>
  <c r="AH128" i="2"/>
  <c r="AL128" i="2" s="1"/>
  <c r="BD81" i="2"/>
  <c r="AH160" i="2"/>
  <c r="AZ100" i="2"/>
  <c r="BD100" i="2" s="1"/>
  <c r="BF81" i="2"/>
  <c r="BH93" i="2"/>
  <c r="BL93" i="2" s="1"/>
  <c r="BD173" i="2"/>
  <c r="BH51" i="2"/>
  <c r="BL51" i="2" s="1"/>
  <c r="AZ106" i="2"/>
  <c r="BD106" i="2" s="1"/>
  <c r="BD129" i="2"/>
  <c r="BL133" i="2"/>
  <c r="AZ159" i="2"/>
  <c r="BD159" i="2" s="1"/>
  <c r="BD75" i="2"/>
  <c r="BF75" i="2"/>
  <c r="Z106" i="2"/>
  <c r="BC8" i="2"/>
  <c r="AH33" i="2"/>
  <c r="BD40" i="2"/>
  <c r="AZ52" i="2"/>
  <c r="BD52" i="2" s="1"/>
  <c r="BH80" i="2"/>
  <c r="BL80" i="2" s="1"/>
  <c r="BL105" i="2"/>
  <c r="BD128" i="2"/>
  <c r="BD142" i="2"/>
  <c r="BH19" i="2"/>
  <c r="BL19" i="2" s="1"/>
  <c r="Z92" i="2"/>
  <c r="AD92" i="2" s="1"/>
  <c r="BB8" i="2"/>
  <c r="BF40" i="2"/>
  <c r="BF142" i="2"/>
  <c r="BD27" i="2"/>
  <c r="BD135" i="2"/>
  <c r="Z105" i="2"/>
  <c r="AD105" i="2" s="1"/>
  <c r="BF135" i="2"/>
  <c r="AH92" i="2"/>
  <c r="AL92" i="2" s="1"/>
  <c r="BH52" i="2"/>
  <c r="BL52" i="2" s="1"/>
  <c r="BD146" i="2"/>
  <c r="AH141" i="2"/>
  <c r="AL141" i="2" s="1"/>
  <c r="BD14" i="2"/>
  <c r="AV15" i="2" s="1"/>
  <c r="BL86" i="2"/>
  <c r="BD118" i="2"/>
  <c r="BH140" i="2"/>
  <c r="BL140" i="2" s="1"/>
  <c r="AH39" i="2"/>
  <c r="L4" i="2"/>
  <c r="BD140" i="2"/>
  <c r="BD86" i="2"/>
  <c r="BD172" i="2"/>
  <c r="BL159" i="2"/>
  <c r="BL92" i="2"/>
  <c r="BD87" i="2"/>
  <c r="BH173" i="2"/>
  <c r="BL173" i="2" s="1"/>
  <c r="BL172" i="2"/>
  <c r="BL160" i="2"/>
  <c r="BD160" i="2"/>
  <c r="BL147" i="2"/>
  <c r="BD147" i="2"/>
  <c r="BD134" i="2"/>
  <c r="BL141" i="2"/>
  <c r="BL127" i="2"/>
  <c r="BD119" i="2"/>
  <c r="BL119" i="2"/>
  <c r="BL106" i="2"/>
  <c r="BD93" i="2"/>
  <c r="BD79" i="2"/>
  <c r="BL112" i="2"/>
  <c r="BL74" i="2"/>
  <c r="BL33" i="2"/>
  <c r="Z25" i="2"/>
  <c r="AD25" i="2" s="1"/>
  <c r="BH25" i="2"/>
  <c r="BL25" i="2" s="1"/>
  <c r="Z45" i="2"/>
  <c r="BL46" i="2"/>
  <c r="BD13" i="2"/>
  <c r="BL38" i="2"/>
  <c r="BL39" i="2"/>
  <c r="BL26" i="2"/>
  <c r="BL13" i="2"/>
  <c r="BD12" i="2"/>
  <c r="BL118" i="2"/>
  <c r="BL79" i="2"/>
  <c r="BL87" i="2"/>
  <c r="BD174" i="2"/>
  <c r="BF174" i="2"/>
  <c r="BD161" i="2"/>
  <c r="BF161" i="2"/>
  <c r="BD148" i="2"/>
  <c r="BF148" i="2"/>
  <c r="BF168" i="2"/>
  <c r="AV169" i="2" s="1"/>
  <c r="BH166" i="2"/>
  <c r="BL166" i="2" s="1"/>
  <c r="BD167" i="2"/>
  <c r="BL167" i="2"/>
  <c r="BD166" i="2"/>
  <c r="AZ154" i="2"/>
  <c r="BD154" i="2" s="1"/>
  <c r="BD153" i="2"/>
  <c r="BH154" i="2"/>
  <c r="BL154" i="2" s="1"/>
  <c r="BL153" i="2"/>
  <c r="BD120" i="2"/>
  <c r="BF120" i="2"/>
  <c r="BD105" i="2"/>
  <c r="BD107" i="2"/>
  <c r="BF107" i="2"/>
  <c r="BD94" i="2"/>
  <c r="BF94" i="2"/>
  <c r="AZ113" i="2"/>
  <c r="BD113" i="2" s="1"/>
  <c r="BL113" i="2"/>
  <c r="BD112" i="2"/>
  <c r="BH100" i="2"/>
  <c r="BL100" i="2" s="1"/>
  <c r="BD99" i="2"/>
  <c r="BH99" i="2"/>
  <c r="BL99" i="2" s="1"/>
  <c r="AZ32" i="2"/>
  <c r="BD32" i="2" s="1"/>
  <c r="AV156" i="2"/>
  <c r="AV115" i="2"/>
  <c r="AV102" i="2"/>
  <c r="BD45" i="2"/>
  <c r="BL20" i="2"/>
  <c r="AZ46" i="2"/>
  <c r="BD46" i="2" s="1"/>
  <c r="AZ19" i="2"/>
  <c r="BD19" i="2" s="1"/>
  <c r="BD21" i="2"/>
  <c r="BD33" i="2"/>
  <c r="BF21" i="2"/>
  <c r="BL32" i="2"/>
  <c r="BD20" i="2"/>
  <c r="AV48" i="2"/>
  <c r="AV35" i="2"/>
  <c r="E169" i="2"/>
  <c r="Z166" i="2"/>
  <c r="AD166" i="2" s="1"/>
  <c r="AN166" i="2" s="1"/>
  <c r="AO166" i="2" s="1"/>
  <c r="E156" i="2"/>
  <c r="X154" i="2"/>
  <c r="X167" i="2"/>
  <c r="AD167" i="2" s="1"/>
  <c r="AF167" i="2"/>
  <c r="AH167" i="2"/>
  <c r="X153" i="2"/>
  <c r="Z153" i="2"/>
  <c r="Z154" i="2"/>
  <c r="AF154" i="2"/>
  <c r="AH154" i="2"/>
  <c r="E115" i="2"/>
  <c r="E102" i="2"/>
  <c r="J182" i="2"/>
  <c r="O182" i="2"/>
  <c r="X32" i="2"/>
  <c r="AD32" i="2" s="1"/>
  <c r="AN32" i="2" s="1"/>
  <c r="AO32" i="2" s="1"/>
  <c r="Z112" i="2"/>
  <c r="X113" i="2"/>
  <c r="AD113" i="2" s="1"/>
  <c r="X112" i="2"/>
  <c r="AF113" i="2"/>
  <c r="AL113" i="2" s="1"/>
  <c r="X99" i="2"/>
  <c r="Z99" i="2"/>
  <c r="X100" i="2"/>
  <c r="AD100" i="2" s="1"/>
  <c r="AF100" i="2"/>
  <c r="AL100" i="2" s="1"/>
  <c r="AF46" i="2"/>
  <c r="X45" i="2"/>
  <c r="Z46" i="2"/>
  <c r="X33" i="2"/>
  <c r="Z33" i="2"/>
  <c r="AF33" i="2"/>
  <c r="X46" i="2"/>
  <c r="AZ180" i="2"/>
  <c r="BD180" i="2" s="1"/>
  <c r="BH180" i="2"/>
  <c r="BL180" i="2" s="1"/>
  <c r="AZ181" i="2"/>
  <c r="BD181" i="2" s="1"/>
  <c r="BH181" i="2"/>
  <c r="BL181" i="2" s="1"/>
  <c r="AV183" i="2"/>
  <c r="AZ59" i="2"/>
  <c r="BD59" i="2" s="1"/>
  <c r="AZ64" i="2"/>
  <c r="BD64" i="2" s="1"/>
  <c r="X12" i="2"/>
  <c r="AF64" i="2"/>
  <c r="AL64" i="2" s="1"/>
  <c r="AX58" i="2"/>
  <c r="BL59" i="2"/>
  <c r="AX63" i="2"/>
  <c r="AZ63" i="2"/>
  <c r="BF63" i="2"/>
  <c r="BH64" i="2"/>
  <c r="BL64" i="2" s="1"/>
  <c r="BF6" i="2"/>
  <c r="AZ58" i="2"/>
  <c r="BD65" i="2"/>
  <c r="AV66" i="2" s="1"/>
  <c r="BH63" i="2"/>
  <c r="BL58" i="2"/>
  <c r="BD60" i="2"/>
  <c r="BF60" i="2"/>
  <c r="BC60" i="2"/>
  <c r="AZ6" i="2"/>
  <c r="AZ7" i="2"/>
  <c r="BH6" i="2"/>
  <c r="BH7" i="2"/>
  <c r="BF8" i="2"/>
  <c r="BD8" i="2"/>
  <c r="AF6" i="2"/>
  <c r="AH6" i="2"/>
  <c r="E136" i="2"/>
  <c r="E162" i="2"/>
  <c r="E175" i="2"/>
  <c r="E130" i="2"/>
  <c r="Z63" i="2"/>
  <c r="E143" i="2"/>
  <c r="E198" i="2"/>
  <c r="E121" i="2"/>
  <c r="E95" i="2"/>
  <c r="Z118" i="2"/>
  <c r="E89" i="2"/>
  <c r="E108" i="2"/>
  <c r="Z119" i="2"/>
  <c r="AD119" i="2" s="1"/>
  <c r="E82" i="2"/>
  <c r="AH106" i="2"/>
  <c r="E76" i="2"/>
  <c r="Z159" i="2"/>
  <c r="AD159" i="2" s="1"/>
  <c r="X173" i="2"/>
  <c r="AD173" i="2" s="1"/>
  <c r="X118" i="2"/>
  <c r="X147" i="2"/>
  <c r="Z147" i="2"/>
  <c r="AD146" i="2"/>
  <c r="AH147" i="2"/>
  <c r="AF172" i="2"/>
  <c r="E54" i="2"/>
  <c r="AH159" i="2"/>
  <c r="AL159" i="2" s="1"/>
  <c r="AL173" i="2"/>
  <c r="Z172" i="2"/>
  <c r="AD172" i="2" s="1"/>
  <c r="AH172" i="2"/>
  <c r="AL146" i="2"/>
  <c r="X160" i="2"/>
  <c r="AD160" i="2" s="1"/>
  <c r="AF160" i="2"/>
  <c r="AF147" i="2"/>
  <c r="X93" i="2"/>
  <c r="AL119" i="2"/>
  <c r="Z93" i="2"/>
  <c r="AH93" i="2"/>
  <c r="AH105" i="2"/>
  <c r="AL105" i="2" s="1"/>
  <c r="AF118" i="2"/>
  <c r="AL118" i="2" s="1"/>
  <c r="X106" i="2"/>
  <c r="AF106" i="2"/>
  <c r="AF93" i="2"/>
  <c r="X52" i="2"/>
  <c r="AD52" i="2" s="1"/>
  <c r="AF52" i="2"/>
  <c r="AL52" i="2" s="1"/>
  <c r="AF39" i="2"/>
  <c r="AH38" i="2"/>
  <c r="AL38" i="2" s="1"/>
  <c r="AL25" i="2"/>
  <c r="Z26" i="2"/>
  <c r="AH51" i="2"/>
  <c r="AL51" i="2" s="1"/>
  <c r="X26" i="2"/>
  <c r="X38" i="2"/>
  <c r="AF26" i="2"/>
  <c r="AD39" i="2"/>
  <c r="AH26" i="2"/>
  <c r="Z38" i="2"/>
  <c r="Z51" i="2"/>
  <c r="X180" i="2"/>
  <c r="AL181" i="2"/>
  <c r="AD181" i="2"/>
  <c r="Z180" i="2"/>
  <c r="X63" i="2"/>
  <c r="AD64" i="2"/>
  <c r="X140" i="2"/>
  <c r="AL59" i="2"/>
  <c r="AF20" i="2"/>
  <c r="AL20" i="2" s="1"/>
  <c r="X208" i="1"/>
  <c r="X207" i="1"/>
  <c r="Z207" i="1" s="1"/>
  <c r="X209" i="1"/>
  <c r="Z209" i="1" s="1"/>
  <c r="AB209" i="1" s="1"/>
  <c r="AF207" i="1"/>
  <c r="AD208" i="1"/>
  <c r="AD209" i="1" s="1"/>
  <c r="AF209" i="1" s="1"/>
  <c r="AR46" i="1"/>
  <c r="Y46" i="1"/>
  <c r="F107" i="1"/>
  <c r="X163" i="1"/>
  <c r="X165" i="1"/>
  <c r="X164" i="1"/>
  <c r="AD164" i="1"/>
  <c r="AD165" i="1" s="1"/>
  <c r="F236" i="1"/>
  <c r="AN63" i="1"/>
  <c r="AN73" i="1"/>
  <c r="F361" i="1"/>
  <c r="AD186" i="1"/>
  <c r="AD187" i="1" s="1"/>
  <c r="F94" i="1"/>
  <c r="F95" i="1"/>
  <c r="G95" i="1"/>
  <c r="F108" i="1" s="1"/>
  <c r="F221" i="1"/>
  <c r="AP60" i="1"/>
  <c r="AP58" i="1"/>
  <c r="AN70" i="1"/>
  <c r="AN60" i="1"/>
  <c r="AN80" i="1"/>
  <c r="AN75" i="1"/>
  <c r="AN65" i="1"/>
  <c r="AP68" i="1"/>
  <c r="AP70" i="1"/>
  <c r="AQ70" i="1"/>
  <c r="AQ60" i="1"/>
  <c r="AQ80" i="1"/>
  <c r="AQ75" i="1"/>
  <c r="AQ65" i="1"/>
  <c r="AP62" i="1"/>
  <c r="AP72" i="1"/>
  <c r="AM47" i="1"/>
  <c r="AS46" i="1" s="1"/>
  <c r="AV62" i="1"/>
  <c r="AV63" i="1" s="1"/>
  <c r="AV72" i="1"/>
  <c r="AV73" i="1" s="1"/>
  <c r="AP59" i="1"/>
  <c r="AP69" i="1"/>
  <c r="AV79" i="1"/>
  <c r="AV80" i="1" s="1"/>
  <c r="AR47" i="1"/>
  <c r="AV59" i="1"/>
  <c r="AV60" i="1" s="1"/>
  <c r="AP80" i="1"/>
  <c r="AV69" i="1"/>
  <c r="AV70" i="1" s="1"/>
  <c r="AN78" i="1"/>
  <c r="AN58" i="1"/>
  <c r="AF134" i="2"/>
  <c r="AF13" i="2"/>
  <c r="AD59" i="2"/>
  <c r="X58" i="2"/>
  <c r="AD58" i="2" s="1"/>
  <c r="AN58" i="2" s="1"/>
  <c r="AO58" i="2" s="1"/>
  <c r="X127" i="2"/>
  <c r="AF7" i="2"/>
  <c r="AF74" i="2"/>
  <c r="AF80" i="2"/>
  <c r="AF87" i="2"/>
  <c r="AL87" i="2" s="1"/>
  <c r="AH13" i="2"/>
  <c r="AD13" i="2"/>
  <c r="Z140" i="2"/>
  <c r="AD141" i="2"/>
  <c r="Z128" i="2"/>
  <c r="AD128" i="2" s="1"/>
  <c r="AD133" i="2"/>
  <c r="AN133" i="2" s="1"/>
  <c r="AO133" i="2" s="1"/>
  <c r="AH80" i="2"/>
  <c r="Z86" i="2"/>
  <c r="AD87" i="2"/>
  <c r="Z73" i="2"/>
  <c r="AD73" i="2" s="1"/>
  <c r="AN73" i="2" s="1"/>
  <c r="AO73" i="2" s="1"/>
  <c r="Z19" i="2"/>
  <c r="AD19" i="2" s="1"/>
  <c r="AN19" i="2" s="1"/>
  <c r="AO19" i="2" s="1"/>
  <c r="Z6" i="2"/>
  <c r="AD7" i="2"/>
  <c r="Z134" i="2"/>
  <c r="AD134" i="2" s="1"/>
  <c r="F360" i="1"/>
  <c r="F366" i="1"/>
  <c r="F369" i="1" s="1"/>
  <c r="U47" i="1"/>
  <c r="AB46" i="1" s="1"/>
  <c r="U89" i="1"/>
  <c r="Z89" i="1" s="1"/>
  <c r="U350" i="1"/>
  <c r="Z350" i="1" s="1"/>
  <c r="V358" i="1" s="1"/>
  <c r="U132" i="1"/>
  <c r="AB131" i="1" s="1"/>
  <c r="Y163" i="1" s="1"/>
  <c r="G221" i="1"/>
  <c r="F238" i="1" s="1"/>
  <c r="G92" i="1"/>
  <c r="F109" i="1" s="1"/>
  <c r="AD142" i="1"/>
  <c r="AD143" i="1" s="1"/>
  <c r="AD275" i="1"/>
  <c r="AD276" i="1" s="1"/>
  <c r="AD317" i="1"/>
  <c r="AD318" i="1" s="1"/>
  <c r="F223" i="1"/>
  <c r="G223" i="1"/>
  <c r="F229" i="1" s="1"/>
  <c r="F224" i="1"/>
  <c r="AD152" i="1"/>
  <c r="AD153" i="1" s="1"/>
  <c r="U8" i="1"/>
  <c r="Z9" i="1" s="1"/>
  <c r="AD285" i="1"/>
  <c r="AD286" i="1" s="1"/>
  <c r="X327" i="1"/>
  <c r="X330" i="1" s="1"/>
  <c r="AD327" i="1"/>
  <c r="AD328" i="1" s="1"/>
  <c r="X378" i="1"/>
  <c r="U219" i="1"/>
  <c r="AB218" i="1" s="1"/>
  <c r="X203" i="1"/>
  <c r="X157" i="1"/>
  <c r="X158" i="1" s="1"/>
  <c r="X186" i="1"/>
  <c r="X189" i="1" s="1"/>
  <c r="X366" i="1"/>
  <c r="X367" i="1" s="1"/>
  <c r="X152" i="1"/>
  <c r="X155" i="1" s="1"/>
  <c r="F91" i="1"/>
  <c r="X142" i="1"/>
  <c r="X145" i="1" s="1"/>
  <c r="AD239" i="1"/>
  <c r="AD240" i="1" s="1"/>
  <c r="X285" i="1"/>
  <c r="X288" i="1" s="1"/>
  <c r="F92" i="1"/>
  <c r="X193" i="1"/>
  <c r="F220" i="1"/>
  <c r="AD196" i="1"/>
  <c r="AD197" i="1" s="1"/>
  <c r="F228" i="1"/>
  <c r="F352" i="1"/>
  <c r="G352" i="1"/>
  <c r="F372" i="1" s="1"/>
  <c r="F373" i="1" s="1"/>
  <c r="F353" i="1"/>
  <c r="F99" i="1"/>
  <c r="F102" i="1" s="1"/>
  <c r="Z306" i="1"/>
  <c r="Y335" i="1" s="1"/>
  <c r="AB350" i="1"/>
  <c r="Y372" i="1" s="1"/>
  <c r="AB351" i="1"/>
  <c r="AE379" i="1" s="1"/>
  <c r="X364" i="1"/>
  <c r="X362" i="1"/>
  <c r="X374" i="1"/>
  <c r="X372" i="1"/>
  <c r="X379" i="1"/>
  <c r="X363" i="1"/>
  <c r="X373" i="1"/>
  <c r="AD363" i="1"/>
  <c r="AD364" i="1" s="1"/>
  <c r="AD373" i="1"/>
  <c r="AD374" i="1" s="1"/>
  <c r="AD378" i="1"/>
  <c r="AD379" i="1" s="1"/>
  <c r="AD366" i="1"/>
  <c r="AD367" i="1" s="1"/>
  <c r="Z351" i="1"/>
  <c r="AB306" i="1"/>
  <c r="Y333" i="1" s="1"/>
  <c r="AB307" i="1"/>
  <c r="V314" i="1" s="1"/>
  <c r="X314" i="1" s="1"/>
  <c r="X318" i="1"/>
  <c r="X320" i="1"/>
  <c r="X323" i="1"/>
  <c r="X325" i="1"/>
  <c r="X333" i="1"/>
  <c r="X335" i="1"/>
  <c r="X334" i="1"/>
  <c r="X324" i="1"/>
  <c r="AD324" i="1"/>
  <c r="AD325" i="1" s="1"/>
  <c r="AD334" i="1"/>
  <c r="AD335" i="1" s="1"/>
  <c r="Z307" i="1"/>
  <c r="X319" i="1"/>
  <c r="AB265" i="1"/>
  <c r="AE293" i="1" s="1"/>
  <c r="X281" i="1"/>
  <c r="X283" i="1"/>
  <c r="AB264" i="1"/>
  <c r="X291" i="1"/>
  <c r="X293" i="1"/>
  <c r="X282" i="1"/>
  <c r="X292" i="1"/>
  <c r="AD282" i="1"/>
  <c r="AD283" i="1" s="1"/>
  <c r="AD292" i="1"/>
  <c r="AD293" i="1" s="1"/>
  <c r="U264" i="1"/>
  <c r="X275" i="1"/>
  <c r="Z218" i="1"/>
  <c r="Y242" i="1" s="1"/>
  <c r="Z131" i="1"/>
  <c r="U176" i="1"/>
  <c r="AB175" i="1" s="1"/>
  <c r="Y192" i="1" s="1"/>
  <c r="Z175" i="1"/>
  <c r="Y189" i="1" s="1"/>
  <c r="Z176" i="1"/>
  <c r="AE197" i="1" s="1"/>
  <c r="Z132" i="1"/>
  <c r="AE163" i="1" s="1"/>
  <c r="AF163" i="1" s="1"/>
  <c r="Z219" i="1"/>
  <c r="AE240" i="1" s="1"/>
  <c r="X235" i="1"/>
  <c r="X237" i="1"/>
  <c r="X245" i="1"/>
  <c r="X247" i="1"/>
  <c r="X229" i="1"/>
  <c r="X239" i="1"/>
  <c r="X246" i="1"/>
  <c r="AD236" i="1"/>
  <c r="AD237" i="1" s="1"/>
  <c r="AD246" i="1"/>
  <c r="AD247" i="1" s="1"/>
  <c r="X236" i="1"/>
  <c r="AD229" i="1"/>
  <c r="AD230" i="1" s="1"/>
  <c r="X192" i="1"/>
  <c r="X194" i="1"/>
  <c r="X202" i="1"/>
  <c r="X204" i="1"/>
  <c r="AD203" i="1"/>
  <c r="AD204" i="1" s="1"/>
  <c r="X196" i="1"/>
  <c r="AD193" i="1"/>
  <c r="AD194" i="1" s="1"/>
  <c r="X148" i="1"/>
  <c r="X150" i="1"/>
  <c r="X149" i="1"/>
  <c r="AD149" i="1"/>
  <c r="AD150" i="1" s="1"/>
  <c r="AD159" i="1"/>
  <c r="AD160" i="1" s="1"/>
  <c r="X136" i="1"/>
  <c r="V163" i="1" s="1"/>
  <c r="X139" i="1"/>
  <c r="V165" i="1" s="1"/>
  <c r="X78" i="1"/>
  <c r="X80" i="1"/>
  <c r="X79" i="1"/>
  <c r="AD77" i="1"/>
  <c r="AD78" i="1" s="1"/>
  <c r="AB9" i="1"/>
  <c r="V16" i="1" s="1"/>
  <c r="X16" i="1" s="1"/>
  <c r="AD57" i="1"/>
  <c r="AD58" i="1" s="1"/>
  <c r="AB8" i="1"/>
  <c r="Y35" i="1" s="1"/>
  <c r="X35" i="1"/>
  <c r="X37" i="1"/>
  <c r="X19" i="1"/>
  <c r="X29" i="1"/>
  <c r="AD19" i="1"/>
  <c r="AD20" i="1" s="1"/>
  <c r="X36" i="1"/>
  <c r="AD29" i="1"/>
  <c r="AD30" i="1" s="1"/>
  <c r="AD36" i="1"/>
  <c r="AD37" i="1" s="1"/>
  <c r="X24" i="1"/>
  <c r="AD24" i="1"/>
  <c r="AD25" i="1" s="1"/>
  <c r="X57" i="1"/>
  <c r="X64" i="1"/>
  <c r="X74" i="1"/>
  <c r="X67" i="1"/>
  <c r="X68" i="1" s="1"/>
  <c r="AD67" i="1"/>
  <c r="AD68" i="1" s="1"/>
  <c r="Z46" i="1"/>
  <c r="Z47" i="1"/>
  <c r="X63" i="1"/>
  <c r="X65" i="1"/>
  <c r="X73" i="1"/>
  <c r="X75" i="1"/>
  <c r="AD74" i="1"/>
  <c r="AD75" i="1" s="1"/>
  <c r="AD64" i="1"/>
  <c r="AD65" i="1" s="1"/>
  <c r="AB89" i="1"/>
  <c r="AB90" i="1"/>
  <c r="X105" i="1"/>
  <c r="X106" i="1" s="1"/>
  <c r="X115" i="1"/>
  <c r="AD115" i="1"/>
  <c r="AD116" i="1" s="1"/>
  <c r="X113" i="1"/>
  <c r="X111" i="1"/>
  <c r="AD110" i="1"/>
  <c r="AD111" i="1" s="1"/>
  <c r="X112" i="1"/>
  <c r="AD105" i="1"/>
  <c r="AD106" i="1" s="1"/>
  <c r="AD100" i="1"/>
  <c r="AD101" i="1" s="1"/>
  <c r="X100" i="1"/>
  <c r="X103" i="1" s="1"/>
  <c r="B12" i="1"/>
  <c r="B13" i="1"/>
  <c r="AG194" i="4" l="1"/>
  <c r="AH194" i="4" s="1"/>
  <c r="U189" i="4"/>
  <c r="AC189" i="4" s="1"/>
  <c r="AG196" i="4"/>
  <c r="AH196" i="4" s="1"/>
  <c r="U191" i="4"/>
  <c r="AC191" i="4" s="1"/>
  <c r="Y186" i="4"/>
  <c r="AE186" i="4" s="1"/>
  <c r="Y191" i="4"/>
  <c r="AE191" i="4" s="1"/>
  <c r="AG191" i="4" s="1"/>
  <c r="AH191" i="4" s="1"/>
  <c r="U186" i="4"/>
  <c r="AC186" i="4" s="1"/>
  <c r="AG186" i="4" s="1"/>
  <c r="AH186" i="4" s="1"/>
  <c r="X179" i="4"/>
  <c r="Y179" i="4" s="1"/>
  <c r="AE179" i="4" s="1"/>
  <c r="AG179" i="4" s="1"/>
  <c r="AH179" i="4" s="1"/>
  <c r="X184" i="4"/>
  <c r="Y184" i="4" s="1"/>
  <c r="AE184" i="4" s="1"/>
  <c r="AG184" i="4" s="1"/>
  <c r="AH184" i="4" s="1"/>
  <c r="X189" i="4"/>
  <c r="Y189" i="4" s="1"/>
  <c r="AE189" i="4" s="1"/>
  <c r="AG189" i="4" s="1"/>
  <c r="AH189" i="4" s="1"/>
  <c r="U181" i="4"/>
  <c r="AC181" i="4" s="1"/>
  <c r="AG181" i="4" s="1"/>
  <c r="AH181" i="4" s="1"/>
  <c r="X138" i="4"/>
  <c r="X133" i="4"/>
  <c r="Y133" i="4" s="1"/>
  <c r="AE133" i="4" s="1"/>
  <c r="X128" i="4"/>
  <c r="Y128" i="4" s="1"/>
  <c r="AE128" i="4" s="1"/>
  <c r="Y138" i="4"/>
  <c r="AE138" i="4" s="1"/>
  <c r="T140" i="4"/>
  <c r="U140" i="4" s="1"/>
  <c r="AC140" i="4" s="1"/>
  <c r="T135" i="4"/>
  <c r="U135" i="4" s="1"/>
  <c r="AC135" i="4" s="1"/>
  <c r="T130" i="4"/>
  <c r="U130" i="4" s="1"/>
  <c r="AC130" i="4" s="1"/>
  <c r="T138" i="4"/>
  <c r="U138" i="4" s="1"/>
  <c r="AC138" i="4" s="1"/>
  <c r="T133" i="4"/>
  <c r="U133" i="4" s="1"/>
  <c r="AC133" i="4" s="1"/>
  <c r="T128" i="4"/>
  <c r="U128" i="4" s="1"/>
  <c r="AC128" i="4" s="1"/>
  <c r="AE121" i="4"/>
  <c r="T98" i="4"/>
  <c r="U98" i="4" s="1"/>
  <c r="AC98" i="4" s="1"/>
  <c r="T108" i="4"/>
  <c r="U108" i="4" s="1"/>
  <c r="AC108" i="4" s="1"/>
  <c r="T103" i="4"/>
  <c r="U103" i="4" s="1"/>
  <c r="AC103" i="4" s="1"/>
  <c r="X106" i="4"/>
  <c r="X101" i="4"/>
  <c r="Y101" i="4" s="1"/>
  <c r="AE101" i="4" s="1"/>
  <c r="X96" i="4"/>
  <c r="Y96" i="4" s="1"/>
  <c r="AE96" i="4" s="1"/>
  <c r="AE89" i="4"/>
  <c r="Y106" i="4"/>
  <c r="AE106" i="4" s="1"/>
  <c r="T96" i="4"/>
  <c r="U96" i="4" s="1"/>
  <c r="AC96" i="4" s="1"/>
  <c r="T101" i="4"/>
  <c r="T106" i="4"/>
  <c r="U106" i="4" s="1"/>
  <c r="AC106" i="4" s="1"/>
  <c r="U101" i="4"/>
  <c r="AC101" i="4" s="1"/>
  <c r="AA14" i="4"/>
  <c r="T34" i="4" s="1"/>
  <c r="U34" i="4" s="1"/>
  <c r="AC34" i="4" s="1"/>
  <c r="T67" i="4"/>
  <c r="U67" i="4" s="1"/>
  <c r="AC67" i="4" s="1"/>
  <c r="T62" i="4"/>
  <c r="U62" i="4" s="1"/>
  <c r="AC62" i="4" s="1"/>
  <c r="T57" i="4"/>
  <c r="U57" i="4" s="1"/>
  <c r="AC57" i="4" s="1"/>
  <c r="X69" i="4"/>
  <c r="Y69" i="4" s="1"/>
  <c r="AE69" i="4" s="1"/>
  <c r="X64" i="4"/>
  <c r="Y64" i="4" s="1"/>
  <c r="AE64" i="4" s="1"/>
  <c r="X59" i="4"/>
  <c r="Y59" i="4" s="1"/>
  <c r="AE59" i="4" s="1"/>
  <c r="AA50" i="4"/>
  <c r="AA49" i="4"/>
  <c r="X34" i="4"/>
  <c r="Y34" i="4" s="1"/>
  <c r="AE34" i="4" s="1"/>
  <c r="X24" i="4"/>
  <c r="Y24" i="4" s="1"/>
  <c r="AE24" i="4" s="1"/>
  <c r="X29" i="4"/>
  <c r="Y29" i="4" s="1"/>
  <c r="AE29" i="4" s="1"/>
  <c r="X22" i="4"/>
  <c r="Y22" i="4" s="1"/>
  <c r="AE22" i="4" s="1"/>
  <c r="X32" i="4"/>
  <c r="Y32" i="4" s="1"/>
  <c r="AE32" i="4" s="1"/>
  <c r="X27" i="4"/>
  <c r="Y27" i="4" s="1"/>
  <c r="AE27" i="4" s="1"/>
  <c r="T22" i="4"/>
  <c r="U22" i="4" s="1"/>
  <c r="AC22" i="4" s="1"/>
  <c r="T32" i="4"/>
  <c r="U32" i="4" s="1"/>
  <c r="AC32" i="4" s="1"/>
  <c r="T27" i="4"/>
  <c r="U27" i="4" s="1"/>
  <c r="AC27" i="4" s="1"/>
  <c r="AL74" i="2"/>
  <c r="AD127" i="2"/>
  <c r="AN127" i="2" s="1"/>
  <c r="AO127" i="2" s="1"/>
  <c r="AL46" i="2"/>
  <c r="AL134" i="2"/>
  <c r="BN73" i="2"/>
  <c r="BO73" i="2" s="1"/>
  <c r="BN128" i="2"/>
  <c r="BO128" i="2" s="1"/>
  <c r="AL160" i="2"/>
  <c r="AN160" i="2" s="1"/>
  <c r="AO160" i="2" s="1"/>
  <c r="AV82" i="2"/>
  <c r="AV54" i="2"/>
  <c r="AV28" i="2"/>
  <c r="BN92" i="2"/>
  <c r="BO92" i="2" s="1"/>
  <c r="AV136" i="2"/>
  <c r="AL33" i="2"/>
  <c r="BN173" i="2"/>
  <c r="BO173" i="2" s="1"/>
  <c r="BN51" i="2"/>
  <c r="BO51" i="2" s="1"/>
  <c r="AD106" i="2"/>
  <c r="AD12" i="2"/>
  <c r="AN12" i="2" s="1"/>
  <c r="AO12" i="2" s="1"/>
  <c r="AV175" i="2"/>
  <c r="AV149" i="2"/>
  <c r="BN39" i="2"/>
  <c r="BO39" i="2" s="1"/>
  <c r="E183" i="2"/>
  <c r="BN74" i="2"/>
  <c r="BO74" i="2" s="1"/>
  <c r="BN80" i="2"/>
  <c r="BO80" i="2" s="1"/>
  <c r="AV108" i="2"/>
  <c r="AV162" i="2"/>
  <c r="BN105" i="2"/>
  <c r="BO105" i="2" s="1"/>
  <c r="BN52" i="2"/>
  <c r="BO52" i="2" s="1"/>
  <c r="BN87" i="2"/>
  <c r="BO87" i="2" s="1"/>
  <c r="AV22" i="2"/>
  <c r="BN141" i="2"/>
  <c r="BO141" i="2" s="1"/>
  <c r="AV76" i="2"/>
  <c r="BN134" i="2"/>
  <c r="BO134" i="2" s="1"/>
  <c r="BN146" i="2"/>
  <c r="BO146" i="2" s="1"/>
  <c r="BN159" i="2"/>
  <c r="BO159" i="2" s="1"/>
  <c r="BN100" i="2"/>
  <c r="BO100" i="2" s="1"/>
  <c r="BN140" i="2"/>
  <c r="BO140" i="2" s="1"/>
  <c r="AV41" i="2"/>
  <c r="BN133" i="2"/>
  <c r="BO133" i="2" s="1"/>
  <c r="AV130" i="2"/>
  <c r="BN106" i="2"/>
  <c r="BO106" i="2" s="1"/>
  <c r="AV143" i="2"/>
  <c r="AV95" i="2"/>
  <c r="BN118" i="2"/>
  <c r="BO118" i="2" s="1"/>
  <c r="BN112" i="2"/>
  <c r="BO112" i="2" s="1"/>
  <c r="BN147" i="2"/>
  <c r="BO147" i="2" s="1"/>
  <c r="BN119" i="2"/>
  <c r="BO119" i="2" s="1"/>
  <c r="BL6" i="2"/>
  <c r="AL39" i="2"/>
  <c r="AN39" i="2" s="1"/>
  <c r="AO39" i="2" s="1"/>
  <c r="BN79" i="2"/>
  <c r="BO79" i="2" s="1"/>
  <c r="BN93" i="2"/>
  <c r="BO93" i="2" s="1"/>
  <c r="BN86" i="2"/>
  <c r="BO86" i="2" s="1"/>
  <c r="BN172" i="2"/>
  <c r="BO172" i="2" s="1"/>
  <c r="BN160" i="2"/>
  <c r="BO160" i="2" s="1"/>
  <c r="BN127" i="2"/>
  <c r="BO127" i="2" s="1"/>
  <c r="BN99" i="2"/>
  <c r="BO99" i="2" s="1"/>
  <c r="BN25" i="2"/>
  <c r="BO25" i="2" s="1"/>
  <c r="BN13" i="2"/>
  <c r="BO13" i="2" s="1"/>
  <c r="BN46" i="2"/>
  <c r="BO46" i="2" s="1"/>
  <c r="BN167" i="2"/>
  <c r="BO167" i="2" s="1"/>
  <c r="BN33" i="2"/>
  <c r="BO33" i="2" s="1"/>
  <c r="AD45" i="2"/>
  <c r="AN45" i="2" s="1"/>
  <c r="AO45" i="2" s="1"/>
  <c r="BN38" i="2"/>
  <c r="BO38" i="2" s="1"/>
  <c r="BN20" i="2"/>
  <c r="BO20" i="2" s="1"/>
  <c r="BN26" i="2"/>
  <c r="BO26" i="2" s="1"/>
  <c r="BN12" i="2"/>
  <c r="BO12" i="2" s="1"/>
  <c r="BN32" i="2"/>
  <c r="BO32" i="2" s="1"/>
  <c r="BN19" i="2"/>
  <c r="BO19" i="2" s="1"/>
  <c r="BN153" i="2"/>
  <c r="BO153" i="2" s="1"/>
  <c r="BN166" i="2"/>
  <c r="BO166" i="2" s="1"/>
  <c r="BN154" i="2"/>
  <c r="BO154" i="2" s="1"/>
  <c r="AV121" i="2"/>
  <c r="BN113" i="2"/>
  <c r="BO113" i="2" s="1"/>
  <c r="BN45" i="2"/>
  <c r="BO45" i="2" s="1"/>
  <c r="AD154" i="2"/>
  <c r="AL167" i="2"/>
  <c r="AN167" i="2" s="1"/>
  <c r="AO167" i="2" s="1"/>
  <c r="AL154" i="2"/>
  <c r="AD153" i="2"/>
  <c r="AN153" i="2" s="1"/>
  <c r="AO153" i="2" s="1"/>
  <c r="AD46" i="2"/>
  <c r="AN46" i="2" s="1"/>
  <c r="AO46" i="2" s="1"/>
  <c r="AD112" i="2"/>
  <c r="AN112" i="2" s="1"/>
  <c r="AO112" i="2" s="1"/>
  <c r="AN113" i="2"/>
  <c r="AO113" i="2" s="1"/>
  <c r="AN100" i="2"/>
  <c r="AO100" i="2" s="1"/>
  <c r="AD99" i="2"/>
  <c r="AN99" i="2" s="1"/>
  <c r="AO99" i="2" s="1"/>
  <c r="AD33" i="2"/>
  <c r="BN180" i="2"/>
  <c r="BO180" i="2" s="1"/>
  <c r="BN181" i="2"/>
  <c r="BO181" i="2" s="1"/>
  <c r="BD58" i="2"/>
  <c r="BN58" i="2" s="1"/>
  <c r="BO58" i="2" s="1"/>
  <c r="BL63" i="2"/>
  <c r="BD63" i="2"/>
  <c r="BN64" i="2"/>
  <c r="BO64" i="2" s="1"/>
  <c r="BD7" i="2"/>
  <c r="BN59" i="2"/>
  <c r="BO59" i="2" s="1"/>
  <c r="AV61" i="2"/>
  <c r="BL7" i="2"/>
  <c r="AV9" i="2"/>
  <c r="AL6" i="2"/>
  <c r="AL7" i="2"/>
  <c r="AN7" i="2" s="1"/>
  <c r="AD6" i="2"/>
  <c r="AD63" i="2"/>
  <c r="AN63" i="2" s="1"/>
  <c r="AO63" i="2" s="1"/>
  <c r="AN25" i="2"/>
  <c r="AO25" i="2" s="1"/>
  <c r="AN146" i="2"/>
  <c r="AO146" i="2" s="1"/>
  <c r="AD93" i="2"/>
  <c r="AD118" i="2"/>
  <c r="AN118" i="2" s="1"/>
  <c r="AO118" i="2" s="1"/>
  <c r="AL106" i="2"/>
  <c r="AD147" i="2"/>
  <c r="AD26" i="2"/>
  <c r="AN105" i="2"/>
  <c r="AO105" i="2" s="1"/>
  <c r="AN159" i="2"/>
  <c r="AO159" i="2" s="1"/>
  <c r="AN119" i="2"/>
  <c r="AO119" i="2" s="1"/>
  <c r="AL172" i="2"/>
  <c r="AN172" i="2" s="1"/>
  <c r="AO172" i="2" s="1"/>
  <c r="AL147" i="2"/>
  <c r="AN173" i="2"/>
  <c r="AO173" i="2" s="1"/>
  <c r="AL26" i="2"/>
  <c r="AL93" i="2"/>
  <c r="AD140" i="2"/>
  <c r="AN140" i="2" s="1"/>
  <c r="AO140" i="2" s="1"/>
  <c r="AN92" i="2"/>
  <c r="AO92" i="2" s="1"/>
  <c r="AD38" i="2"/>
  <c r="AN38" i="2" s="1"/>
  <c r="AO38" i="2" s="1"/>
  <c r="AD51" i="2"/>
  <c r="AN51" i="2" s="1"/>
  <c r="AO51" i="2" s="1"/>
  <c r="AN52" i="2"/>
  <c r="AO52" i="2" s="1"/>
  <c r="AN59" i="2"/>
  <c r="AO59" i="2" s="1"/>
  <c r="AN64" i="2"/>
  <c r="AO64" i="2" s="1"/>
  <c r="AN181" i="2"/>
  <c r="AO181" i="2" s="1"/>
  <c r="AN74" i="2"/>
  <c r="AO74" i="2" s="1"/>
  <c r="AL13" i="2"/>
  <c r="AN13" i="2" s="1"/>
  <c r="AO13" i="2" s="1"/>
  <c r="AD180" i="2"/>
  <c r="AN180" i="2" s="1"/>
  <c r="AO180" i="2" s="1"/>
  <c r="AN20" i="2"/>
  <c r="AO20" i="2" s="1"/>
  <c r="AD86" i="2"/>
  <c r="AN86" i="2" s="1"/>
  <c r="AO86" i="2" s="1"/>
  <c r="AH209" i="1"/>
  <c r="AH207" i="1"/>
  <c r="AB207" i="1"/>
  <c r="F239" i="1"/>
  <c r="F240" i="1" s="1"/>
  <c r="F110" i="1"/>
  <c r="F362" i="1"/>
  <c r="F363" i="1" s="1"/>
  <c r="Z163" i="1"/>
  <c r="Y150" i="1"/>
  <c r="Z150" i="1" s="1"/>
  <c r="Y165" i="1"/>
  <c r="Z165" i="1" s="1"/>
  <c r="AB165" i="1" s="1"/>
  <c r="AB163" i="1"/>
  <c r="AH163" i="1"/>
  <c r="AB176" i="1"/>
  <c r="AE194" i="1" s="1"/>
  <c r="AF194" i="1" s="1"/>
  <c r="AB47" i="1"/>
  <c r="AE60" i="1" s="1"/>
  <c r="AF60" i="1" s="1"/>
  <c r="AB132" i="1"/>
  <c r="X160" i="1"/>
  <c r="AR60" i="1"/>
  <c r="AT60" i="1" s="1"/>
  <c r="AB219" i="1"/>
  <c r="AE247" i="1" s="1"/>
  <c r="AF247" i="1" s="1"/>
  <c r="X143" i="1"/>
  <c r="AS47" i="1"/>
  <c r="AW65" i="1" s="1"/>
  <c r="AX65" i="1" s="1"/>
  <c r="X187" i="1"/>
  <c r="Z90" i="1"/>
  <c r="AE101" i="1" s="1"/>
  <c r="AF101" i="1" s="1"/>
  <c r="F374" i="1"/>
  <c r="Y325" i="1"/>
  <c r="Z325" i="1" s="1"/>
  <c r="Z189" i="1"/>
  <c r="AR70" i="1"/>
  <c r="AT70" i="1" s="1"/>
  <c r="AW70" i="1"/>
  <c r="AX70" i="1" s="1"/>
  <c r="AW60" i="1"/>
  <c r="AX60" i="1" s="1"/>
  <c r="AW80" i="1"/>
  <c r="AX80" i="1" s="1"/>
  <c r="AW73" i="1"/>
  <c r="AX73" i="1" s="1"/>
  <c r="AW63" i="1"/>
  <c r="AX63" i="1" s="1"/>
  <c r="AW68" i="1"/>
  <c r="AX68" i="1" s="1"/>
  <c r="AW58" i="1"/>
  <c r="AX58" i="1" s="1"/>
  <c r="AW78" i="1"/>
  <c r="AX78" i="1" s="1"/>
  <c r="AQ68" i="1"/>
  <c r="AR68" i="1" s="1"/>
  <c r="AQ58" i="1"/>
  <c r="AR58" i="1" s="1"/>
  <c r="AQ78" i="1"/>
  <c r="AR78" i="1" s="1"/>
  <c r="AT78" i="1" s="1"/>
  <c r="AQ73" i="1"/>
  <c r="AQ63" i="1"/>
  <c r="AP73" i="1"/>
  <c r="AP75" i="1"/>
  <c r="AR75" i="1" s="1"/>
  <c r="AT75" i="1" s="1"/>
  <c r="AP63" i="1"/>
  <c r="AP65" i="1"/>
  <c r="AR65" i="1" s="1"/>
  <c r="AT65" i="1" s="1"/>
  <c r="AR80" i="1"/>
  <c r="AT80" i="1" s="1"/>
  <c r="AL80" i="2"/>
  <c r="AN80" i="2" s="1"/>
  <c r="AO80" i="2" s="1"/>
  <c r="AN87" i="2"/>
  <c r="AO87" i="2" s="1"/>
  <c r="AN128" i="2"/>
  <c r="AO128" i="2" s="1"/>
  <c r="AN141" i="2"/>
  <c r="AO141" i="2" s="1"/>
  <c r="AN134" i="2"/>
  <c r="AO134" i="2" s="1"/>
  <c r="Y320" i="1"/>
  <c r="Z320" i="1" s="1"/>
  <c r="X153" i="1"/>
  <c r="Y330" i="1"/>
  <c r="Z330" i="1" s="1"/>
  <c r="Z8" i="1"/>
  <c r="Y37" i="1" s="1"/>
  <c r="Z37" i="1" s="1"/>
  <c r="X328" i="1"/>
  <c r="F231" i="1"/>
  <c r="F232" i="1" s="1"/>
  <c r="AF240" i="1"/>
  <c r="X286" i="1"/>
  <c r="AF197" i="1"/>
  <c r="X369" i="1"/>
  <c r="Y364" i="1"/>
  <c r="Z364" i="1" s="1"/>
  <c r="Y374" i="1"/>
  <c r="Z374" i="1" s="1"/>
  <c r="Y369" i="1"/>
  <c r="Y379" i="1"/>
  <c r="Z379" i="1" s="1"/>
  <c r="Y232" i="1"/>
  <c r="Y145" i="1"/>
  <c r="Z145" i="1" s="1"/>
  <c r="Y237" i="1"/>
  <c r="Z237" i="1" s="1"/>
  <c r="Y247" i="1"/>
  <c r="Z247" i="1" s="1"/>
  <c r="AE364" i="1"/>
  <c r="AF364" i="1" s="1"/>
  <c r="Y160" i="1"/>
  <c r="Y155" i="1"/>
  <c r="Z155" i="1" s="1"/>
  <c r="AE374" i="1"/>
  <c r="AF374" i="1" s="1"/>
  <c r="AE369" i="1"/>
  <c r="AF369" i="1" s="1"/>
  <c r="Y367" i="1"/>
  <c r="Z367" i="1" s="1"/>
  <c r="Z372" i="1"/>
  <c r="Y377" i="1"/>
  <c r="Z377" i="1" s="1"/>
  <c r="Y362" i="1"/>
  <c r="Z362" i="1" s="1"/>
  <c r="Y318" i="1"/>
  <c r="Z318" i="1" s="1"/>
  <c r="Y194" i="1"/>
  <c r="Z194" i="1" s="1"/>
  <c r="AE278" i="1"/>
  <c r="AF278" i="1" s="1"/>
  <c r="Y204" i="1"/>
  <c r="Z204" i="1" s="1"/>
  <c r="AE288" i="1"/>
  <c r="AF288" i="1" s="1"/>
  <c r="Y328" i="1"/>
  <c r="Y323" i="1"/>
  <c r="Z323" i="1" s="1"/>
  <c r="AE283" i="1"/>
  <c r="AF283" i="1" s="1"/>
  <c r="AE330" i="1"/>
  <c r="AF330" i="1" s="1"/>
  <c r="AE320" i="1"/>
  <c r="AF320" i="1" s="1"/>
  <c r="AE325" i="1"/>
  <c r="AF325" i="1" s="1"/>
  <c r="AE335" i="1"/>
  <c r="AF335" i="1" s="1"/>
  <c r="Y199" i="1"/>
  <c r="X358" i="1"/>
  <c r="V379" i="1" s="1"/>
  <c r="V355" i="1"/>
  <c r="X355" i="1" s="1"/>
  <c r="AE372" i="1"/>
  <c r="AF372" i="1" s="1"/>
  <c r="AE362" i="1"/>
  <c r="AF362" i="1" s="1"/>
  <c r="AE377" i="1"/>
  <c r="AF377" i="1" s="1"/>
  <c r="AE367" i="1"/>
  <c r="AF367" i="1" s="1"/>
  <c r="AF379" i="1"/>
  <c r="Z335" i="1"/>
  <c r="Z333" i="1"/>
  <c r="AE323" i="1"/>
  <c r="AF323" i="1" s="1"/>
  <c r="V311" i="1"/>
  <c r="X311" i="1" s="1"/>
  <c r="AE318" i="1"/>
  <c r="AF318" i="1" s="1"/>
  <c r="AE328" i="1"/>
  <c r="AF328" i="1" s="1"/>
  <c r="AE333" i="1"/>
  <c r="AF333" i="1" s="1"/>
  <c r="V330" i="1"/>
  <c r="V320" i="1"/>
  <c r="V335" i="1"/>
  <c r="V325" i="1"/>
  <c r="Y291" i="1"/>
  <c r="Z291" i="1" s="1"/>
  <c r="Y281" i="1"/>
  <c r="Z281" i="1" s="1"/>
  <c r="Y286" i="1"/>
  <c r="Y276" i="1"/>
  <c r="Z265" i="1"/>
  <c r="V269" i="1" s="1"/>
  <c r="Z264" i="1"/>
  <c r="V272" i="1" s="1"/>
  <c r="X278" i="1"/>
  <c r="X276" i="1"/>
  <c r="AF293" i="1"/>
  <c r="AE202" i="1"/>
  <c r="AF202" i="1" s="1"/>
  <c r="Y245" i="1"/>
  <c r="Z245" i="1" s="1"/>
  <c r="V223" i="1"/>
  <c r="X223" i="1" s="1"/>
  <c r="V183" i="1"/>
  <c r="X183" i="1" s="1"/>
  <c r="V189" i="1" s="1"/>
  <c r="X226" i="1"/>
  <c r="V180" i="1"/>
  <c r="X180" i="1" s="1"/>
  <c r="AE230" i="1"/>
  <c r="AF230" i="1" s="1"/>
  <c r="AE235" i="1"/>
  <c r="AF235" i="1" s="1"/>
  <c r="AE187" i="1"/>
  <c r="AF187" i="1" s="1"/>
  <c r="Y25" i="1"/>
  <c r="Y20" i="1"/>
  <c r="Y30" i="1"/>
  <c r="Y118" i="1"/>
  <c r="Y113" i="1"/>
  <c r="Z113" i="1" s="1"/>
  <c r="Y108" i="1"/>
  <c r="Y103" i="1"/>
  <c r="Z103" i="1" s="1"/>
  <c r="AE103" i="1"/>
  <c r="AF103" i="1" s="1"/>
  <c r="V97" i="1"/>
  <c r="X97" i="1" s="1"/>
  <c r="F106" i="1" s="1"/>
  <c r="F111" i="1" s="1"/>
  <c r="AE113" i="1"/>
  <c r="AF113" i="1" s="1"/>
  <c r="AE108" i="1"/>
  <c r="AF108" i="1" s="1"/>
  <c r="AE118" i="1"/>
  <c r="AF118" i="1" s="1"/>
  <c r="AE37" i="1"/>
  <c r="AF37" i="1" s="1"/>
  <c r="AE192" i="1"/>
  <c r="AF192" i="1" s="1"/>
  <c r="Y116" i="1"/>
  <c r="Y106" i="1"/>
  <c r="Z106" i="1" s="1"/>
  <c r="Y111" i="1"/>
  <c r="Z111" i="1" s="1"/>
  <c r="Y101" i="1"/>
  <c r="AE160" i="1"/>
  <c r="AF160" i="1" s="1"/>
  <c r="AE155" i="1"/>
  <c r="AF155" i="1" s="1"/>
  <c r="AE245" i="1"/>
  <c r="AF245" i="1" s="1"/>
  <c r="Y230" i="1"/>
  <c r="Y240" i="1"/>
  <c r="Y235" i="1"/>
  <c r="Z235" i="1" s="1"/>
  <c r="Y197" i="1"/>
  <c r="Y202" i="1"/>
  <c r="Z202" i="1" s="1"/>
  <c r="Y187" i="1"/>
  <c r="Y143" i="1"/>
  <c r="Y153" i="1"/>
  <c r="Y158" i="1"/>
  <c r="Z158" i="1" s="1"/>
  <c r="Y148" i="1"/>
  <c r="Z148" i="1" s="1"/>
  <c r="V158" i="1"/>
  <c r="V153" i="1"/>
  <c r="V148" i="1"/>
  <c r="V143" i="1"/>
  <c r="AE158" i="1"/>
  <c r="AF158" i="1" s="1"/>
  <c r="AE153" i="1"/>
  <c r="AF153" i="1" s="1"/>
  <c r="AE143" i="1"/>
  <c r="AF143" i="1" s="1"/>
  <c r="AE148" i="1"/>
  <c r="AF148" i="1" s="1"/>
  <c r="V155" i="1"/>
  <c r="V150" i="1"/>
  <c r="V145" i="1"/>
  <c r="V160" i="1"/>
  <c r="X230" i="1"/>
  <c r="X232" i="1"/>
  <c r="X240" i="1"/>
  <c r="X242" i="1"/>
  <c r="Z242" i="1" s="1"/>
  <c r="AE189" i="1"/>
  <c r="AF189" i="1" s="1"/>
  <c r="AE204" i="1"/>
  <c r="AF204" i="1" s="1"/>
  <c r="Z192" i="1"/>
  <c r="X197" i="1"/>
  <c r="X199" i="1"/>
  <c r="AE30" i="1"/>
  <c r="AF30" i="1" s="1"/>
  <c r="Y78" i="1"/>
  <c r="Z78" i="1" s="1"/>
  <c r="Y58" i="1"/>
  <c r="AE78" i="1"/>
  <c r="AF78" i="1" s="1"/>
  <c r="AE58" i="1"/>
  <c r="AF58" i="1" s="1"/>
  <c r="Y80" i="1"/>
  <c r="Z80" i="1" s="1"/>
  <c r="Y60" i="1"/>
  <c r="AE25" i="1"/>
  <c r="AF25" i="1" s="1"/>
  <c r="AE22" i="1"/>
  <c r="AF22" i="1" s="1"/>
  <c r="AE32" i="1"/>
  <c r="AF32" i="1" s="1"/>
  <c r="AE27" i="1"/>
  <c r="AF27" i="1" s="1"/>
  <c r="Z35" i="1"/>
  <c r="X13" i="1"/>
  <c r="V20" i="1" s="1"/>
  <c r="AE35" i="1"/>
  <c r="AF35" i="1" s="1"/>
  <c r="AE20" i="1"/>
  <c r="AF20" i="1" s="1"/>
  <c r="X70" i="1"/>
  <c r="Y73" i="1"/>
  <c r="Z73" i="1" s="1"/>
  <c r="Y68" i="1"/>
  <c r="Z68" i="1" s="1"/>
  <c r="Y63" i="1"/>
  <c r="Z63" i="1" s="1"/>
  <c r="AE63" i="1"/>
  <c r="AF63" i="1" s="1"/>
  <c r="AE68" i="1"/>
  <c r="AF68" i="1" s="1"/>
  <c r="AE73" i="1"/>
  <c r="AF73" i="1" s="1"/>
  <c r="V54" i="1"/>
  <c r="X54" i="1" s="1"/>
  <c r="AE70" i="1"/>
  <c r="AF70" i="1" s="1"/>
  <c r="AE75" i="1"/>
  <c r="AF75" i="1" s="1"/>
  <c r="Y75" i="1"/>
  <c r="Z75" i="1" s="1"/>
  <c r="Y70" i="1"/>
  <c r="Y65" i="1"/>
  <c r="Z65" i="1" s="1"/>
  <c r="V27" i="1"/>
  <c r="V37" i="1"/>
  <c r="V22" i="1"/>
  <c r="V32" i="1"/>
  <c r="X25" i="1"/>
  <c r="X27" i="1"/>
  <c r="X30" i="1"/>
  <c r="X32" i="1"/>
  <c r="X20" i="1"/>
  <c r="X22" i="1"/>
  <c r="X94" i="1"/>
  <c r="F98" i="1" s="1"/>
  <c r="F103" i="1" s="1"/>
  <c r="X58" i="1"/>
  <c r="X60" i="1"/>
  <c r="X101" i="1"/>
  <c r="X108" i="1"/>
  <c r="X118" i="1"/>
  <c r="X116" i="1"/>
  <c r="AG138" i="4" l="1"/>
  <c r="AH138" i="4" s="1"/>
  <c r="AG133" i="4"/>
  <c r="AH133" i="4" s="1"/>
  <c r="AG128" i="4"/>
  <c r="AH128" i="4" s="1"/>
  <c r="T29" i="4"/>
  <c r="U29" i="4" s="1"/>
  <c r="AC29" i="4" s="1"/>
  <c r="T24" i="4"/>
  <c r="U24" i="4" s="1"/>
  <c r="AC24" i="4" s="1"/>
  <c r="X140" i="4"/>
  <c r="Y140" i="4" s="1"/>
  <c r="AE140" i="4" s="1"/>
  <c r="AG140" i="4" s="1"/>
  <c r="AH140" i="4" s="1"/>
  <c r="X135" i="4"/>
  <c r="Y135" i="4" s="1"/>
  <c r="AE135" i="4" s="1"/>
  <c r="AG135" i="4" s="1"/>
  <c r="AH135" i="4" s="1"/>
  <c r="X130" i="4"/>
  <c r="Y130" i="4" s="1"/>
  <c r="AE130" i="4" s="1"/>
  <c r="AG130" i="4" s="1"/>
  <c r="AH130" i="4" s="1"/>
  <c r="AG96" i="4"/>
  <c r="AH96" i="4" s="1"/>
  <c r="AG106" i="4"/>
  <c r="AH106" i="4" s="1"/>
  <c r="AG27" i="4"/>
  <c r="AH27" i="4" s="1"/>
  <c r="AG29" i="4"/>
  <c r="AH29" i="4" s="1"/>
  <c r="AG34" i="4"/>
  <c r="AH34" i="4" s="1"/>
  <c r="AG32" i="4"/>
  <c r="AH32" i="4" s="1"/>
  <c r="AG22" i="4"/>
  <c r="AH22" i="4" s="1"/>
  <c r="AG24" i="4"/>
  <c r="AH24" i="4" s="1"/>
  <c r="AG101" i="4"/>
  <c r="AH101" i="4" s="1"/>
  <c r="X108" i="4"/>
  <c r="Y108" i="4" s="1"/>
  <c r="AE108" i="4" s="1"/>
  <c r="AG108" i="4" s="1"/>
  <c r="X103" i="4"/>
  <c r="Y103" i="4" s="1"/>
  <c r="AE103" i="4" s="1"/>
  <c r="AG103" i="4" s="1"/>
  <c r="X98" i="4"/>
  <c r="Y98" i="4" s="1"/>
  <c r="AE98" i="4" s="1"/>
  <c r="AG98" i="4" s="1"/>
  <c r="T69" i="4"/>
  <c r="U69" i="4" s="1"/>
  <c r="AC69" i="4" s="1"/>
  <c r="T64" i="4"/>
  <c r="U64" i="4" s="1"/>
  <c r="AC64" i="4" s="1"/>
  <c r="T59" i="4"/>
  <c r="U59" i="4" s="1"/>
  <c r="AC59" i="4" s="1"/>
  <c r="X67" i="4"/>
  <c r="Y67" i="4" s="1"/>
  <c r="AE67" i="4" s="1"/>
  <c r="AG67" i="4" s="1"/>
  <c r="AH67" i="4" s="1"/>
  <c r="X62" i="4"/>
  <c r="Y62" i="4" s="1"/>
  <c r="AE62" i="4" s="1"/>
  <c r="X57" i="4"/>
  <c r="Y57" i="4" s="1"/>
  <c r="AE57" i="4" s="1"/>
  <c r="AN33" i="2"/>
  <c r="AO33" i="2" s="1"/>
  <c r="AN106" i="2"/>
  <c r="AO106" i="2" s="1"/>
  <c r="AN154" i="2"/>
  <c r="AO154" i="2" s="1"/>
  <c r="BN63" i="2"/>
  <c r="BO63" i="2" s="1"/>
  <c r="AN93" i="2"/>
  <c r="AO93" i="2" s="1"/>
  <c r="BN7" i="2"/>
  <c r="BO7" i="2" s="1"/>
  <c r="AN6" i="2"/>
  <c r="AO7" i="2"/>
  <c r="AN147" i="2"/>
  <c r="AO147" i="2" s="1"/>
  <c r="AN26" i="2"/>
  <c r="AO26" i="2" s="1"/>
  <c r="AE150" i="1"/>
  <c r="AF150" i="1" s="1"/>
  <c r="AE165" i="1"/>
  <c r="AF165" i="1" s="1"/>
  <c r="AH165" i="1"/>
  <c r="AE80" i="1"/>
  <c r="AF80" i="1" s="1"/>
  <c r="AE65" i="1"/>
  <c r="AF65" i="1" s="1"/>
  <c r="AZ58" i="1"/>
  <c r="AE237" i="1"/>
  <c r="AF237" i="1" s="1"/>
  <c r="Z160" i="1"/>
  <c r="AB160" i="1" s="1"/>
  <c r="AH160" i="1" s="1"/>
  <c r="AE199" i="1"/>
  <c r="AF199" i="1" s="1"/>
  <c r="Z20" i="1"/>
  <c r="AH20" i="1" s="1"/>
  <c r="AE145" i="1"/>
  <c r="AF145" i="1" s="1"/>
  <c r="Z153" i="1"/>
  <c r="AB153" i="1" s="1"/>
  <c r="Z187" i="1"/>
  <c r="Z143" i="1"/>
  <c r="AB143" i="1" s="1"/>
  <c r="AE116" i="1"/>
  <c r="AF116" i="1" s="1"/>
  <c r="AE111" i="1"/>
  <c r="AF111" i="1" s="1"/>
  <c r="AE106" i="1"/>
  <c r="AF106" i="1" s="1"/>
  <c r="AE242" i="1"/>
  <c r="AF242" i="1" s="1"/>
  <c r="AW75" i="1"/>
  <c r="AX75" i="1" s="1"/>
  <c r="AE232" i="1"/>
  <c r="AF232" i="1" s="1"/>
  <c r="AZ60" i="1"/>
  <c r="AZ75" i="1"/>
  <c r="AZ70" i="1"/>
  <c r="AB189" i="1"/>
  <c r="AH189" i="1" s="1"/>
  <c r="AZ80" i="1"/>
  <c r="Z369" i="1"/>
  <c r="AB330" i="1"/>
  <c r="AH330" i="1" s="1"/>
  <c r="AZ65" i="1"/>
  <c r="AZ78" i="1"/>
  <c r="AZ68" i="1"/>
  <c r="AT68" i="1"/>
  <c r="AT58" i="1"/>
  <c r="AR63" i="1"/>
  <c r="AR73" i="1"/>
  <c r="Y32" i="1"/>
  <c r="Z32" i="1" s="1"/>
  <c r="AB32" i="1" s="1"/>
  <c r="AH32" i="1" s="1"/>
  <c r="Y27" i="1"/>
  <c r="Z27" i="1" s="1"/>
  <c r="AB27" i="1" s="1"/>
  <c r="AH27" i="1" s="1"/>
  <c r="Z328" i="1"/>
  <c r="Z286" i="1"/>
  <c r="Y22" i="1"/>
  <c r="Z22" i="1" s="1"/>
  <c r="AB22" i="1" s="1"/>
  <c r="AH22" i="1" s="1"/>
  <c r="AB155" i="1"/>
  <c r="AH155" i="1" s="1"/>
  <c r="Z199" i="1"/>
  <c r="Z232" i="1"/>
  <c r="AB145" i="1"/>
  <c r="AB320" i="1"/>
  <c r="AH320" i="1" s="1"/>
  <c r="AB379" i="1"/>
  <c r="AH379" i="1" s="1"/>
  <c r="AB325" i="1"/>
  <c r="AH325" i="1" s="1"/>
  <c r="V364" i="1"/>
  <c r="AB364" i="1" s="1"/>
  <c r="AH364" i="1" s="1"/>
  <c r="V369" i="1"/>
  <c r="AB335" i="1"/>
  <c r="AH335" i="1" s="1"/>
  <c r="V374" i="1"/>
  <c r="AB374" i="1" s="1"/>
  <c r="AH374" i="1" s="1"/>
  <c r="Z276" i="1"/>
  <c r="V372" i="1"/>
  <c r="V362" i="1"/>
  <c r="V377" i="1"/>
  <c r="V367" i="1"/>
  <c r="V318" i="1"/>
  <c r="V333" i="1"/>
  <c r="V323" i="1"/>
  <c r="V328" i="1"/>
  <c r="X269" i="1"/>
  <c r="X272" i="1"/>
  <c r="Y278" i="1"/>
  <c r="Z278" i="1" s="1"/>
  <c r="Y293" i="1"/>
  <c r="Z293" i="1" s="1"/>
  <c r="Y283" i="1"/>
  <c r="Z283" i="1" s="1"/>
  <c r="Y288" i="1"/>
  <c r="Z288" i="1" s="1"/>
  <c r="AE281" i="1"/>
  <c r="AF281" i="1" s="1"/>
  <c r="AE286" i="1"/>
  <c r="AF286" i="1" s="1"/>
  <c r="AE276" i="1"/>
  <c r="AF276" i="1" s="1"/>
  <c r="AE291" i="1"/>
  <c r="AF291" i="1" s="1"/>
  <c r="Z25" i="1"/>
  <c r="V245" i="1"/>
  <c r="AH245" i="1" s="1"/>
  <c r="V235" i="1"/>
  <c r="AB235" i="1" s="1"/>
  <c r="V240" i="1"/>
  <c r="V230" i="1"/>
  <c r="V202" i="1"/>
  <c r="AB202" i="1" s="1"/>
  <c r="V192" i="1"/>
  <c r="AB192" i="1" s="1"/>
  <c r="V197" i="1"/>
  <c r="V187" i="1"/>
  <c r="V232" i="1"/>
  <c r="V247" i="1"/>
  <c r="AB247" i="1" s="1"/>
  <c r="AH247" i="1" s="1"/>
  <c r="V237" i="1"/>
  <c r="AB237" i="1" s="1"/>
  <c r="V242" i="1"/>
  <c r="AB242" i="1" s="1"/>
  <c r="AH242" i="1" s="1"/>
  <c r="V199" i="1"/>
  <c r="V204" i="1"/>
  <c r="AB204" i="1" s="1"/>
  <c r="AH204" i="1" s="1"/>
  <c r="V194" i="1"/>
  <c r="AB194" i="1" s="1"/>
  <c r="AH194" i="1" s="1"/>
  <c r="Z240" i="1"/>
  <c r="Z230" i="1"/>
  <c r="V118" i="1"/>
  <c r="V113" i="1"/>
  <c r="AB113" i="1" s="1"/>
  <c r="AH113" i="1" s="1"/>
  <c r="V108" i="1"/>
  <c r="V103" i="1"/>
  <c r="AB103" i="1" s="1"/>
  <c r="AH103" i="1" s="1"/>
  <c r="AB150" i="1"/>
  <c r="AH150" i="1" s="1"/>
  <c r="Z30" i="1"/>
  <c r="V111" i="1"/>
  <c r="V106" i="1"/>
  <c r="V116" i="1"/>
  <c r="V101" i="1"/>
  <c r="Z197" i="1"/>
  <c r="AB148" i="1"/>
  <c r="AB158" i="1"/>
  <c r="AH158" i="1"/>
  <c r="AH148" i="1"/>
  <c r="V65" i="1"/>
  <c r="AB65" i="1" s="1"/>
  <c r="AH65" i="1" s="1"/>
  <c r="V80" i="1"/>
  <c r="AB80" i="1" s="1"/>
  <c r="AH80" i="1" s="1"/>
  <c r="Z116" i="1"/>
  <c r="V35" i="1"/>
  <c r="AB35" i="1" s="1"/>
  <c r="V30" i="1"/>
  <c r="V25" i="1"/>
  <c r="Z108" i="1"/>
  <c r="V75" i="1"/>
  <c r="AB75" i="1" s="1"/>
  <c r="AH75" i="1" s="1"/>
  <c r="Z70" i="1"/>
  <c r="X51" i="1"/>
  <c r="V63" i="1" s="1"/>
  <c r="AB63" i="1" s="1"/>
  <c r="V70" i="1"/>
  <c r="Z60" i="1"/>
  <c r="V60" i="1"/>
  <c r="Z101" i="1"/>
  <c r="Z58" i="1"/>
  <c r="AB37" i="1"/>
  <c r="AH37" i="1" s="1"/>
  <c r="Z118" i="1"/>
  <c r="AG57" i="4" l="1"/>
  <c r="AH57" i="4" s="1"/>
  <c r="AH98" i="4"/>
  <c r="AH108" i="4"/>
  <c r="AG64" i="4"/>
  <c r="AH64" i="4" s="1"/>
  <c r="AH103" i="4"/>
  <c r="AG59" i="4"/>
  <c r="AH59" i="4" s="1"/>
  <c r="AG69" i="4"/>
  <c r="AH69" i="4" s="1"/>
  <c r="AG62" i="4"/>
  <c r="AH62" i="4" s="1"/>
  <c r="AO6" i="2"/>
  <c r="AH143" i="1"/>
  <c r="AH237" i="1"/>
  <c r="AH153" i="1"/>
  <c r="AH145" i="1"/>
  <c r="AB369" i="1"/>
  <c r="AH369" i="1" s="1"/>
  <c r="AB70" i="1"/>
  <c r="AH70" i="1" s="1"/>
  <c r="AT73" i="1"/>
  <c r="AZ73" i="1"/>
  <c r="AZ63" i="1"/>
  <c r="AT63" i="1"/>
  <c r="AB232" i="1"/>
  <c r="AH232" i="1" s="1"/>
  <c r="AB199" i="1"/>
  <c r="AH199" i="1" s="1"/>
  <c r="AH25" i="1"/>
  <c r="AB230" i="1"/>
  <c r="AB240" i="1"/>
  <c r="AB245" i="1"/>
  <c r="AH367" i="1"/>
  <c r="AB367" i="1"/>
  <c r="AH377" i="1"/>
  <c r="AB377" i="1"/>
  <c r="AB362" i="1"/>
  <c r="AH362" i="1"/>
  <c r="AH372" i="1"/>
  <c r="AB372" i="1"/>
  <c r="AH328" i="1"/>
  <c r="AB328" i="1"/>
  <c r="AB323" i="1"/>
  <c r="AH323" i="1"/>
  <c r="AB333" i="1"/>
  <c r="AH333" i="1"/>
  <c r="AH318" i="1"/>
  <c r="AB318" i="1"/>
  <c r="V291" i="1"/>
  <c r="AB291" i="1" s="1"/>
  <c r="V281" i="1"/>
  <c r="AB281" i="1" s="1"/>
  <c r="V286" i="1"/>
  <c r="AB286" i="1" s="1"/>
  <c r="V276" i="1"/>
  <c r="AB276" i="1" s="1"/>
  <c r="V283" i="1"/>
  <c r="V293" i="1"/>
  <c r="AB293" i="1" s="1"/>
  <c r="AH293" i="1" s="1"/>
  <c r="V278" i="1"/>
  <c r="AB278" i="1" s="1"/>
  <c r="AH278" i="1" s="1"/>
  <c r="V288" i="1"/>
  <c r="AB288" i="1" s="1"/>
  <c r="AH288" i="1" s="1"/>
  <c r="AB283" i="1"/>
  <c r="AH283" i="1" s="1"/>
  <c r="AH192" i="1"/>
  <c r="AH230" i="1"/>
  <c r="AH240" i="1"/>
  <c r="AH235" i="1"/>
  <c r="AB187" i="1"/>
  <c r="AH187" i="1"/>
  <c r="AB197" i="1"/>
  <c r="AH202" i="1"/>
  <c r="AB20" i="1"/>
  <c r="AB30" i="1"/>
  <c r="AB116" i="1"/>
  <c r="AB60" i="1"/>
  <c r="AH60" i="1" s="1"/>
  <c r="AH197" i="1"/>
  <c r="AB25" i="1"/>
  <c r="AH30" i="1"/>
  <c r="AB108" i="1"/>
  <c r="AH108" i="1" s="1"/>
  <c r="AH35" i="1"/>
  <c r="V58" i="1"/>
  <c r="AH58" i="1" s="1"/>
  <c r="V73" i="1"/>
  <c r="AB73" i="1" s="1"/>
  <c r="V78" i="1"/>
  <c r="V68" i="1"/>
  <c r="AH68" i="1" s="1"/>
  <c r="AH63" i="1"/>
  <c r="AH116" i="1"/>
  <c r="AB118" i="1"/>
  <c r="AH118" i="1" s="1"/>
  <c r="AB101" i="1"/>
  <c r="AH101" i="1"/>
  <c r="AB106" i="1"/>
  <c r="AH106" i="1"/>
  <c r="AB111" i="1"/>
  <c r="AH111" i="1"/>
  <c r="AB68" i="1" l="1"/>
  <c r="AH73" i="1"/>
  <c r="AB58" i="1"/>
  <c r="AH291" i="1"/>
  <c r="AH286" i="1"/>
  <c r="AH276" i="1"/>
  <c r="AH281" i="1"/>
  <c r="AB78" i="1"/>
  <c r="AH78" i="1"/>
  <c r="BD6" i="2"/>
  <c r="BN6" i="2" s="1"/>
  <c r="BO6" i="2" s="1"/>
</calcChain>
</file>

<file path=xl/sharedStrings.xml><?xml version="1.0" encoding="utf-8"?>
<sst xmlns="http://schemas.openxmlformats.org/spreadsheetml/2006/main" count="2316" uniqueCount="156">
  <si>
    <t>step a - adjust origin to LT</t>
  </si>
  <si>
    <t>X</t>
  </si>
  <si>
    <t>Y</t>
  </si>
  <si>
    <t>origin</t>
  </si>
  <si>
    <t>basic information</t>
  </si>
  <si>
    <t>Height</t>
  </si>
  <si>
    <t>Width</t>
  </si>
  <si>
    <t>Angle</t>
  </si>
  <si>
    <t>Cos Angle</t>
  </si>
  <si>
    <t>Sin Angle</t>
  </si>
  <si>
    <t>Cos W</t>
  </si>
  <si>
    <t>Sin W</t>
  </si>
  <si>
    <t>Cos H</t>
  </si>
  <si>
    <t>Sin H</t>
  </si>
  <si>
    <t>COS</t>
  </si>
  <si>
    <t>SIN</t>
  </si>
  <si>
    <t>W adj</t>
  </si>
  <si>
    <t>H adj</t>
  </si>
  <si>
    <t>L</t>
  </si>
  <si>
    <t>C</t>
  </si>
  <si>
    <t>R</t>
  </si>
  <si>
    <t>T</t>
  </si>
  <si>
    <t>M</t>
  </si>
  <si>
    <t>B</t>
  </si>
  <si>
    <t>RB</t>
  </si>
  <si>
    <t>in alphabetical order</t>
  </si>
  <si>
    <t>x</t>
  </si>
  <si>
    <t>start</t>
  </si>
  <si>
    <t>adjust</t>
  </si>
  <si>
    <t>final</t>
  </si>
  <si>
    <t>w</t>
  </si>
  <si>
    <t>sinW</t>
  </si>
  <si>
    <t>cosW</t>
  </si>
  <si>
    <t>w adj</t>
  </si>
  <si>
    <t>+</t>
  </si>
  <si>
    <t>sinH</t>
  </si>
  <si>
    <t>h adj</t>
  </si>
  <si>
    <t>cosH</t>
  </si>
  <si>
    <t>intermediat</t>
  </si>
  <si>
    <t>-</t>
  </si>
  <si>
    <t>CM</t>
  </si>
  <si>
    <t>CB</t>
  </si>
  <si>
    <t>RT</t>
  </si>
  <si>
    <t>Page Rotation</t>
  </si>
  <si>
    <t>TB Rotation</t>
  </si>
  <si>
    <t>W</t>
  </si>
  <si>
    <t>H</t>
  </si>
  <si>
    <t>Cos</t>
  </si>
  <si>
    <t>Sin</t>
  </si>
  <si>
    <t>dist</t>
  </si>
  <si>
    <t>y</t>
  </si>
  <si>
    <t>v</t>
  </si>
  <si>
    <t>page rotation 0</t>
  </si>
  <si>
    <t>page rotation 90</t>
  </si>
  <si>
    <t>LT</t>
  </si>
  <si>
    <t>U121-V121</t>
  </si>
  <si>
    <t>U124+V124</t>
  </si>
  <si>
    <t>move start point to LT</t>
  </si>
  <si>
    <t>optional 7</t>
  </si>
  <si>
    <t>optional 8</t>
  </si>
  <si>
    <t>optional 2</t>
  </si>
  <si>
    <t>width and height are reversed for this sheet orientation</t>
  </si>
  <si>
    <t>for this case flip them back</t>
  </si>
  <si>
    <t>|</t>
  </si>
  <si>
    <t>for this case, actual TB rotation = page orientation+TB rotation</t>
  </si>
  <si>
    <t xml:space="preserve">optional </t>
  </si>
  <si>
    <t>page rotation 270</t>
  </si>
  <si>
    <t>PG Rotation</t>
  </si>
  <si>
    <t>start point</t>
  </si>
  <si>
    <t xml:space="preserve">x = </t>
  </si>
  <si>
    <t xml:space="preserve">y = </t>
  </si>
  <si>
    <t>basis (h)</t>
  </si>
  <si>
    <t>sin</t>
  </si>
  <si>
    <t>cos</t>
  </si>
  <si>
    <t>adj factor A</t>
  </si>
  <si>
    <t>sin pg rot</t>
  </si>
  <si>
    <t>adj factor B</t>
  </si>
  <si>
    <t>sin tb rot</t>
  </si>
  <si>
    <t>final adj</t>
  </si>
  <si>
    <t>final value</t>
  </si>
  <si>
    <t>cos pg rot</t>
  </si>
  <si>
    <t>cos tb rot</t>
  </si>
  <si>
    <t>before flip</t>
  </si>
  <si>
    <t>basis (w)</t>
  </si>
  <si>
    <t>basis 1 (h)</t>
  </si>
  <si>
    <t>basis 2 (w)</t>
  </si>
  <si>
    <t>befire flip</t>
  </si>
  <si>
    <t>y=</t>
  </si>
  <si>
    <t>final adjust 2</t>
  </si>
  <si>
    <t>name</t>
  </si>
  <si>
    <t>correct</t>
  </si>
  <si>
    <t>adj factors</t>
  </si>
  <si>
    <t>page rotation</t>
  </si>
  <si>
    <t>tb rotation</t>
  </si>
  <si>
    <t>basis initial</t>
  </si>
  <si>
    <t>basis final</t>
  </si>
  <si>
    <t>h</t>
  </si>
  <si>
    <t>basis 1</t>
  </si>
  <si>
    <t>adj A</t>
  </si>
  <si>
    <t>adj B</t>
  </si>
  <si>
    <t>adj 1</t>
  </si>
  <si>
    <t>basis 2</t>
  </si>
  <si>
    <t>adj 2</t>
  </si>
  <si>
    <t>adjusted</t>
  </si>
  <si>
    <t>sin tb</t>
  </si>
  <si>
    <t>factor</t>
  </si>
  <si>
    <t>none</t>
  </si>
  <si>
    <t>cos tb</t>
  </si>
  <si>
    <t>banner 2</t>
  </si>
  <si>
    <t>if (pgr=90 &amp; tbr !=90) swap h&amp;w</t>
  </si>
  <si>
    <t>pg rotation</t>
  </si>
  <si>
    <t>initial</t>
  </si>
  <si>
    <t>planned</t>
  </si>
  <si>
    <t>IF(OR(AND($C3=0,C4&lt;&gt;90), AND(OR($C3=90,$C3=270),C4=90)),C7,D7)</t>
  </si>
  <si>
    <t>if(c3=0,if(c4=90,d7,c7),if(c4&lt;&gt;90,d7, c7))</t>
  </si>
  <si>
    <t>swap</t>
  </si>
  <si>
    <t>short leg</t>
  </si>
  <si>
    <t>?</t>
  </si>
  <si>
    <t>long leg</t>
  </si>
  <si>
    <t>start (x) or (y)</t>
  </si>
  <si>
    <t>new Rectangle(</t>
  </si>
  <si>
    <t xml:space="preserve">), </t>
  </si>
  <si>
    <t xml:space="preserve">0, </t>
  </si>
  <si>
    <t xml:space="preserve">2, </t>
  </si>
  <si>
    <t>"banner 2"</t>
  </si>
  <si>
    <t>"optional 6",</t>
  </si>
  <si>
    <t xml:space="preserve">"optional 7", </t>
  </si>
  <si>
    <t xml:space="preserve">"optional 8", </t>
  </si>
  <si>
    <t xml:space="preserve">"optional 2", </t>
  </si>
  <si>
    <t>"optional 3",</t>
  </si>
  <si>
    <t>"optional 4",</t>
  </si>
  <si>
    <t>flipped</t>
  </si>
  <si>
    <t xml:space="preserve">"watermark1", </t>
  </si>
  <si>
    <t>swapped</t>
  </si>
  <si>
    <t>watermark1</t>
  </si>
  <si>
    <t>optional 3</t>
  </si>
  <si>
    <t>optional 4</t>
  </si>
  <si>
    <t>optional 6</t>
  </si>
  <si>
    <t>not swapped</t>
  </si>
  <si>
    <t>90° rotation</t>
  </si>
  <si>
    <t>factors</t>
  </si>
  <si>
    <t>270° rotation</t>
  </si>
  <si>
    <t>optional 9</t>
  </si>
  <si>
    <t>optional 0</t>
  </si>
  <si>
    <t>optional 10</t>
  </si>
  <si>
    <t>optional10</t>
  </si>
  <si>
    <t>=</t>
  </si>
  <si>
    <t>confirmed again</t>
  </si>
  <si>
    <t>sheet rotation</t>
  </si>
  <si>
    <t>0°</t>
  </si>
  <si>
    <t>Sheet Rotation</t>
  </si>
  <si>
    <t>Start Point (LB)</t>
  </si>
  <si>
    <t>swap?</t>
  </si>
  <si>
    <t>adj1</t>
  </si>
  <si>
    <t>adj2</t>
  </si>
  <si>
    <t>90°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</si>
</sst>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2" fontId="0" fillId="0" borderId="0">
      <alignment horizontal="right" vertical="center"/>
    </xf>
  </cellStyleXfs>
  <cellXfs count="28">
    <xf numFmtId="2" fontId="0" fillId="0" borderId="0" xfId="0">
      <alignment horizontal="right" vertical="center"/>
    </xf>
    <xf numFmtId="2" fontId="0" fillId="0" borderId="0" xfId="0" applyAlignment="1">
      <alignment horizontal="center" vertical="center"/>
    </xf>
    <xf numFmtId="2" fontId="0" fillId="0" borderId="0" xfId="0" applyAlignment="1">
      <alignment horizontal="left" vertical="center"/>
    </xf>
    <xf numFmtId="2" fontId="0" fillId="2" borderId="0" xfId="0" applyFill="1">
      <alignment horizontal="right" vertical="center"/>
    </xf>
    <xf numFmtId="2" fontId="0" fillId="0" borderId="0" xfId="0" quotePrefix="1" applyAlignment="1">
      <alignment horizontal="left" vertical="center"/>
    </xf>
    <xf numFmtId="2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2" fontId="0" fillId="0" borderId="0" xfId="0" applyAlignment="1">
      <alignment horizontal="center" vertical="center"/>
    </xf>
    <xf numFmtId="2" fontId="0" fillId="3" borderId="0" xfId="0" applyFill="1" applyAlignment="1">
      <alignment horizontal="left" vertical="center"/>
    </xf>
    <xf numFmtId="2" fontId="0" fillId="3" borderId="0" xfId="0" applyFill="1">
      <alignment horizontal="right" vertical="center"/>
    </xf>
    <xf numFmtId="2" fontId="0" fillId="3" borderId="0" xfId="0" applyFill="1" applyAlignment="1">
      <alignment horizontal="center" vertical="center"/>
    </xf>
    <xf numFmtId="2" fontId="0" fillId="3" borderId="0" xfId="0" applyFill="1" applyAlignment="1">
      <alignment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Fill="1" applyAlignment="1">
      <alignment horizontal="center" vertical="center"/>
    </xf>
    <xf numFmtId="2" fontId="0" fillId="4" borderId="0" xfId="0" applyFill="1">
      <alignment horizontal="right" vertical="center"/>
    </xf>
    <xf numFmtId="2" fontId="0" fillId="5" borderId="0" xfId="0" applyFill="1">
      <alignment horizontal="right" vertical="center"/>
    </xf>
    <xf numFmtId="2" fontId="0" fillId="6" borderId="0" xfId="0" applyFill="1">
      <alignment horizontal="right" vertical="center"/>
    </xf>
    <xf numFmtId="2" fontId="0" fillId="7" borderId="0" xfId="0" applyFill="1">
      <alignment horizontal="right" vertical="center"/>
    </xf>
    <xf numFmtId="2" fontId="0" fillId="0" borderId="0" xfId="0" applyFill="1">
      <alignment horizontal="right" vertical="center"/>
    </xf>
    <xf numFmtId="2" fontId="0" fillId="0" borderId="0" xfId="0" applyFill="1" applyAlignment="1">
      <alignment horizontal="left" vertical="center"/>
    </xf>
    <xf numFmtId="2" fontId="2" fillId="4" borderId="0" xfId="0" applyFont="1" applyFill="1">
      <alignment horizontal="right" vertical="center"/>
    </xf>
    <xf numFmtId="1" fontId="0" fillId="4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0" borderId="0" xfId="0" applyFill="1" applyAlignment="1">
      <alignment horizontal="center" vertical="center"/>
    </xf>
    <xf numFmtId="2" fontId="1" fillId="0" borderId="0" xfId="0" applyFont="1" applyAlignment="1">
      <alignment horizontal="center" vertical="center"/>
    </xf>
    <xf numFmtId="2" fontId="0" fillId="0" borderId="0" xfId="0" applyFont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163834</xdr:colOff>
      <xdr:row>11</xdr:row>
      <xdr:rowOff>51800</xdr:rowOff>
    </xdr:from>
    <xdr:to>
      <xdr:col>18</xdr:col>
      <xdr:colOff>575623</xdr:colOff>
      <xdr:row>27</xdr:row>
      <xdr:rowOff>89337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8D81993-2D8A-D2A4-B594-DC21B31A9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21434" y="2132848"/>
          <a:ext cx="7726989" cy="2980434"/>
        </a:xfrm>
        <a:prstGeom prst="rect">
          <a:avLst/>
        </a:prstGeom>
      </xdr:spPr>
    </xdr:pic>
    <xdr:clientData/>
  </xdr:twoCellAnchor>
  <xdr:twoCellAnchor editAs="oneCell">
    <xdr:from>
      <xdr:col>12</xdr:col>
      <xdr:colOff>602933</xdr:colOff>
      <xdr:row>125</xdr:row>
      <xdr:rowOff>149543</xdr:rowOff>
    </xdr:from>
    <xdr:to>
      <xdr:col>18</xdr:col>
      <xdr:colOff>267926</xdr:colOff>
      <xdr:row>169</xdr:row>
      <xdr:rowOff>119063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756DA98-5758-3D49-EE0E-024BEB9D4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918133" y="23290531"/>
          <a:ext cx="3322593" cy="7932420"/>
        </a:xfrm>
        <a:prstGeom prst="rect">
          <a:avLst/>
        </a:prstGeom>
      </xdr:spPr>
    </xdr:pic>
    <xdr:clientData/>
  </xdr:twoCellAnchor>
  <xdr:twoCellAnchor editAs="oneCell">
    <xdr:from>
      <xdr:col>12</xdr:col>
      <xdr:colOff>550985</xdr:colOff>
      <xdr:row>43</xdr:row>
      <xdr:rowOff>23445</xdr:rowOff>
    </xdr:from>
    <xdr:to>
      <xdr:col>18</xdr:col>
      <xdr:colOff>222739</xdr:colOff>
      <xdr:row>85</xdr:row>
      <xdr:rowOff>76617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98273C5-2CEA-0682-DC98-A38FB52FD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866185" y="7901353"/>
          <a:ext cx="3329354" cy="7705676"/>
        </a:xfrm>
        <a:prstGeom prst="rect">
          <a:avLst/>
        </a:prstGeom>
      </xdr:spPr>
    </xdr:pic>
    <xdr:clientData/>
  </xdr:twoCellAnchor>
  <xdr:twoCellAnchor editAs="oneCell">
    <xdr:from>
      <xdr:col>7</xdr:col>
      <xdr:colOff>504092</xdr:colOff>
      <xdr:row>87</xdr:row>
      <xdr:rowOff>151859</xdr:rowOff>
    </xdr:from>
    <xdr:to>
      <xdr:col>18</xdr:col>
      <xdr:colOff>467780</xdr:colOff>
      <xdr:row>117</xdr:row>
      <xdr:rowOff>107071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7BD814A-BE14-06C0-CD5C-57D3CB5A9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771292" y="16493828"/>
          <a:ext cx="6669288" cy="5406442"/>
        </a:xfrm>
        <a:prstGeom prst="rect">
          <a:avLst/>
        </a:prstGeom>
      </xdr:spPr>
    </xdr:pic>
    <xdr:clientData/>
  </xdr:twoCellAnchor>
  <xdr:twoCellAnchor editAs="oneCell">
    <xdr:from>
      <xdr:col>5</xdr:col>
      <xdr:colOff>34332</xdr:colOff>
      <xdr:row>175</xdr:row>
      <xdr:rowOff>128119</xdr:rowOff>
    </xdr:from>
    <xdr:to>
      <xdr:col>18</xdr:col>
      <xdr:colOff>551573</xdr:colOff>
      <xdr:row>194</xdr:row>
      <xdr:rowOff>11725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135CD42-DF35-82A4-39DE-B238EE7C1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82332" y="32460365"/>
          <a:ext cx="8442041" cy="3336051"/>
        </a:xfrm>
        <a:prstGeom prst="rect">
          <a:avLst/>
        </a:prstGeom>
      </xdr:spPr>
    </xdr:pic>
    <xdr:clientData/>
  </xdr:twoCellAnchor>
  <xdr:twoCellAnchor editAs="oneCell">
    <xdr:from>
      <xdr:col>9</xdr:col>
      <xdr:colOff>476342</xdr:colOff>
      <xdr:row>211</xdr:row>
      <xdr:rowOff>56682</xdr:rowOff>
    </xdr:from>
    <xdr:to>
      <xdr:col>18</xdr:col>
      <xdr:colOff>515975</xdr:colOff>
      <xdr:row>249</xdr:row>
      <xdr:rowOff>126123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D84E85-60D5-BCD6-3EC2-9C334AC27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962742" y="38466737"/>
          <a:ext cx="5526033" cy="7058821"/>
        </a:xfrm>
        <a:prstGeom prst="rect">
          <a:avLst/>
        </a:prstGeom>
      </xdr:spPr>
    </xdr:pic>
    <xdr:clientData/>
  </xdr:twoCellAnchor>
  <xdr:twoCellAnchor editAs="oneCell">
    <xdr:from>
      <xdr:col>13</xdr:col>
      <xdr:colOff>103871</xdr:colOff>
      <xdr:row>259</xdr:row>
      <xdr:rowOff>15765</xdr:rowOff>
    </xdr:from>
    <xdr:to>
      <xdr:col>17</xdr:col>
      <xdr:colOff>497782</xdr:colOff>
      <xdr:row>295</xdr:row>
      <xdr:rowOff>119148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738F2F-C4E6-D3CB-B7E7-01ED9CE3F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028671" y="47254510"/>
          <a:ext cx="2832311" cy="6724899"/>
        </a:xfrm>
        <a:prstGeom prst="rect">
          <a:avLst/>
        </a:prstGeom>
      </xdr:spPr>
    </xdr:pic>
    <xdr:clientData/>
  </xdr:twoCellAnchor>
  <xdr:twoCellAnchor editAs="oneCell">
    <xdr:from>
      <xdr:col>5</xdr:col>
      <xdr:colOff>437322</xdr:colOff>
      <xdr:row>308</xdr:row>
      <xdr:rowOff>94352</xdr:rowOff>
    </xdr:from>
    <xdr:to>
      <xdr:col>18</xdr:col>
      <xdr:colOff>569173</xdr:colOff>
      <xdr:row>325</xdr:row>
      <xdr:rowOff>22998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6D066C3-C4C3-AEAD-ABEC-80551E300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485322" y="56820282"/>
          <a:ext cx="8056651" cy="3082666"/>
        </a:xfrm>
        <a:prstGeom prst="rect">
          <a:avLst/>
        </a:prstGeom>
      </xdr:spPr>
    </xdr:pic>
    <xdr:clientData/>
  </xdr:twoCellAnchor>
  <xdr:twoCellAnchor editAs="oneCell">
    <xdr:from>
      <xdr:col>9</xdr:col>
      <xdr:colOff>125897</xdr:colOff>
      <xdr:row>346</xdr:row>
      <xdr:rowOff>83276</xdr:rowOff>
    </xdr:from>
    <xdr:to>
      <xdr:col>18</xdr:col>
      <xdr:colOff>19879</xdr:colOff>
      <xdr:row>381</xdr:row>
      <xdr:rowOff>5466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B412847-11BD-DD67-D412-71DF2E2B1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612297" y="63859363"/>
          <a:ext cx="5380382" cy="6415756"/>
        </a:xfrm>
        <a:prstGeom prst="rect">
          <a:avLst/>
        </a:prstGeom>
      </xdr:spPr>
    </xdr:pic>
    <xdr:clientData/>
  </xdr:twoCellAnchor>
  <xdr:twoCellAnchor>
    <xdr:from>
      <xdr:col>4</xdr:col>
      <xdr:colOff>23445</xdr:colOff>
      <xdr:row>77</xdr:row>
      <xdr:rowOff>152398</xdr:rowOff>
    </xdr:from>
    <xdr:to>
      <xdr:col>7</xdr:col>
      <xdr:colOff>23445</xdr:colOff>
      <xdr:row>80</xdr:row>
      <xdr:rowOff>169982</xdr:rowOff>
    </xdr:to>
    <xdr:sp macro="" textlink="">
      <xdr:nvSpPr>
        <xdr:cNvPr id="63" name="Right Triangle 62">
          <a:extLst>
            <a:ext uri="{FF2B5EF4-FFF2-40B4-BE49-F238E27FC236}">
              <a16:creationId xmlns:a16="http://schemas.microsoft.com/office/drawing/2014/main" id="{4F55FA95-1421-60EA-C33A-D3B3646C2628}"/>
            </a:ext>
          </a:extLst>
        </xdr:cNvPr>
        <xdr:cNvSpPr/>
      </xdr:nvSpPr>
      <xdr:spPr>
        <a:xfrm>
          <a:off x="2461845" y="14208367"/>
          <a:ext cx="1828800" cy="914400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609599</xdr:colOff>
      <xdr:row>72</xdr:row>
      <xdr:rowOff>158259</xdr:rowOff>
    </xdr:from>
    <xdr:to>
      <xdr:col>10</xdr:col>
      <xdr:colOff>304799</xdr:colOff>
      <xdr:row>80</xdr:row>
      <xdr:rowOff>181705</xdr:rowOff>
    </xdr:to>
    <xdr:sp macro="" textlink="">
      <xdr:nvSpPr>
        <xdr:cNvPr id="64" name="Right Triangle 63">
          <a:extLst>
            <a:ext uri="{FF2B5EF4-FFF2-40B4-BE49-F238E27FC236}">
              <a16:creationId xmlns:a16="http://schemas.microsoft.com/office/drawing/2014/main" id="{B1ADAC42-B1B9-5A5C-1D37-29F36D0F14BC}"/>
            </a:ext>
          </a:extLst>
        </xdr:cNvPr>
        <xdr:cNvSpPr/>
      </xdr:nvSpPr>
      <xdr:spPr>
        <a:xfrm rot="16200000" flipV="1">
          <a:off x="5029199" y="13762890"/>
          <a:ext cx="1828800" cy="914400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106680</xdr:colOff>
      <xdr:row>16</xdr:row>
      <xdr:rowOff>60960</xdr:rowOff>
    </xdr:from>
    <xdr:to>
      <xdr:col>13</xdr:col>
      <xdr:colOff>427585</xdr:colOff>
      <xdr:row>33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31675A-DF92-4972-8CA9-80E642AFD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6680" y="2987040"/>
          <a:ext cx="8245705" cy="3101340"/>
        </a:xfrm>
        <a:prstGeom prst="rect">
          <a:avLst/>
        </a:prstGeom>
      </xdr:spPr>
    </xdr:pic>
    <xdr:clientData/>
  </xdr:twoCellAnchor>
  <xdr:twoCellAnchor editAs="oneCell">
    <xdr:from>
      <xdr:col>6</xdr:col>
      <xdr:colOff>209786</xdr:colOff>
      <xdr:row>34</xdr:row>
      <xdr:rowOff>146437</xdr:rowOff>
    </xdr:from>
    <xdr:to>
      <xdr:col>12</xdr:col>
      <xdr:colOff>180109</xdr:colOff>
      <xdr:row>79</xdr:row>
      <xdr:rowOff>175298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03A8B7-686B-452F-9A37-656AA70CA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67386" y="6270146"/>
          <a:ext cx="3627923" cy="8133770"/>
        </a:xfrm>
        <a:prstGeom prst="rect">
          <a:avLst/>
        </a:prstGeom>
      </xdr:spPr>
    </xdr:pic>
    <xdr:clientData/>
  </xdr:twoCellAnchor>
  <xdr:twoCellAnchor editAs="oneCell">
    <xdr:from>
      <xdr:col>0</xdr:col>
      <xdr:colOff>20226</xdr:colOff>
      <xdr:row>82</xdr:row>
      <xdr:rowOff>41563</xdr:rowOff>
    </xdr:from>
    <xdr:to>
      <xdr:col>12</xdr:col>
      <xdr:colOff>187147</xdr:colOff>
      <xdr:row>114</xdr:row>
      <xdr:rowOff>172489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2E3C32-9017-4627-9813-B922480A2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0226" y="14810508"/>
          <a:ext cx="7482121" cy="5894417"/>
        </a:xfrm>
        <a:prstGeom prst="rect">
          <a:avLst/>
        </a:prstGeom>
      </xdr:spPr>
    </xdr:pic>
    <xdr:clientData/>
  </xdr:twoCellAnchor>
  <xdr:twoCellAnchor editAs="oneCell">
    <xdr:from>
      <xdr:col>1</xdr:col>
      <xdr:colOff>41564</xdr:colOff>
      <xdr:row>114</xdr:row>
      <xdr:rowOff>69273</xdr:rowOff>
    </xdr:from>
    <xdr:to>
      <xdr:col>11</xdr:col>
      <xdr:colOff>430746</xdr:colOff>
      <xdr:row>159</xdr:row>
      <xdr:rowOff>95609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C3E543-76F8-30DC-4299-9354CE6AD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51164" y="20601709"/>
          <a:ext cx="6485182" cy="81312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138793</xdr:rowOff>
    </xdr:from>
    <xdr:to>
      <xdr:col>12</xdr:col>
      <xdr:colOff>209385</xdr:colOff>
      <xdr:row>196</xdr:row>
      <xdr:rowOff>43543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317664-4B1E-7965-F032-270EEE396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0" y="30673222"/>
          <a:ext cx="7524585" cy="5641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31D71-1F27-483B-96DE-02AFCB0FDECA}">
  <dimension ref="A2:AZ379"/>
  <sheetViews>
    <sheetView zoomScale="85" zoomScaleNormal="85" workbookViewId="0">
      <selection activeCell="AC14" sqref="AC14"/>
    </sheetView>
  </sheetViews>
  <sheetFormatPr defaultRowHeight="14.4" x14ac:dyDescent="0.3"/>
  <cols>
    <col min="23" max="23" width="3.109375" customWidth="1"/>
    <col min="24" max="24" width="7.77734375" customWidth="1"/>
    <col min="25" max="25" width="8.88671875" customWidth="1"/>
    <col min="27" max="27" width="3.21875" customWidth="1"/>
    <col min="28" max="28" width="8.77734375" customWidth="1"/>
    <col min="29" max="29" width="3.33203125" customWidth="1"/>
    <col min="30" max="31" width="8.44140625" customWidth="1"/>
    <col min="33" max="33" width="3.33203125" customWidth="1"/>
  </cols>
  <sheetData>
    <row r="2" spans="1:35" ht="19.2" customHeight="1" x14ac:dyDescent="0.3">
      <c r="D2" s="3"/>
      <c r="E2" s="3"/>
      <c r="F2" s="3"/>
      <c r="G2" s="3"/>
      <c r="H2" s="3"/>
      <c r="I2" s="3"/>
      <c r="J2" s="3"/>
      <c r="K2" s="2" t="s">
        <v>52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4" spans="1:35" x14ac:dyDescent="0.3">
      <c r="A4" s="2" t="s">
        <v>4</v>
      </c>
      <c r="E4" s="2" t="s">
        <v>25</v>
      </c>
      <c r="G4" s="2" t="s">
        <v>147</v>
      </c>
    </row>
    <row r="5" spans="1:35" x14ac:dyDescent="0.3">
      <c r="E5" t="s">
        <v>19</v>
      </c>
      <c r="F5" t="s">
        <v>18</v>
      </c>
      <c r="G5" t="s">
        <v>20</v>
      </c>
      <c r="T5" t="s">
        <v>58</v>
      </c>
    </row>
    <row r="6" spans="1:35" x14ac:dyDescent="0.3">
      <c r="A6" t="s">
        <v>6</v>
      </c>
      <c r="B6">
        <v>600</v>
      </c>
      <c r="D6" t="s">
        <v>16</v>
      </c>
      <c r="E6">
        <v>0.5</v>
      </c>
      <c r="F6">
        <v>0</v>
      </c>
      <c r="G6">
        <v>1</v>
      </c>
      <c r="T6" t="s">
        <v>43</v>
      </c>
      <c r="U6">
        <v>0</v>
      </c>
    </row>
    <row r="7" spans="1:35" x14ac:dyDescent="0.3">
      <c r="A7" t="s">
        <v>5</v>
      </c>
      <c r="B7">
        <v>200</v>
      </c>
      <c r="E7" t="s">
        <v>23</v>
      </c>
      <c r="F7" t="s">
        <v>22</v>
      </c>
      <c r="G7" t="s">
        <v>21</v>
      </c>
      <c r="T7" t="s">
        <v>44</v>
      </c>
      <c r="U7">
        <v>0</v>
      </c>
      <c r="V7">
        <f>U6+U7</f>
        <v>0</v>
      </c>
      <c r="Y7" t="s">
        <v>49</v>
      </c>
      <c r="Z7" t="s">
        <v>48</v>
      </c>
      <c r="AB7" t="s">
        <v>47</v>
      </c>
    </row>
    <row r="8" spans="1:35" x14ac:dyDescent="0.3">
      <c r="A8" t="s">
        <v>7</v>
      </c>
      <c r="B8">
        <v>30</v>
      </c>
      <c r="D8" t="s">
        <v>17</v>
      </c>
      <c r="E8">
        <v>1</v>
      </c>
      <c r="F8">
        <v>0.5</v>
      </c>
      <c r="G8">
        <v>0</v>
      </c>
      <c r="T8" t="s">
        <v>9</v>
      </c>
      <c r="U8">
        <f>SIN(RADIANS(V7))</f>
        <v>0</v>
      </c>
      <c r="W8" t="s">
        <v>45</v>
      </c>
      <c r="X8">
        <f>width</f>
        <v>600</v>
      </c>
      <c r="Y8">
        <f>IF(AND(U6=90,U7&lt;&gt;90),X9,X8)</f>
        <v>600</v>
      </c>
      <c r="Z8">
        <f>Y8*U8</f>
        <v>0</v>
      </c>
      <c r="AB8">
        <f>Y8*U9</f>
        <v>600</v>
      </c>
    </row>
    <row r="9" spans="1:35" x14ac:dyDescent="0.3">
      <c r="A9" t="s">
        <v>14</v>
      </c>
      <c r="B9">
        <f>COS(RADIANS(angle))</f>
        <v>0.86602540378443871</v>
      </c>
      <c r="T9" t="s">
        <v>8</v>
      </c>
      <c r="U9">
        <f>COS(RADIANS(V7))</f>
        <v>1</v>
      </c>
      <c r="W9" t="s">
        <v>46</v>
      </c>
      <c r="X9">
        <f>height</f>
        <v>200</v>
      </c>
      <c r="Y9">
        <f>IF(AND(U6=90,U7&lt;&gt;90),X8,X9)</f>
        <v>200</v>
      </c>
      <c r="Z9">
        <f>Y9*U8</f>
        <v>0</v>
      </c>
      <c r="AB9">
        <f>Y9*U9</f>
        <v>200</v>
      </c>
    </row>
    <row r="10" spans="1:35" x14ac:dyDescent="0.3">
      <c r="A10" t="s">
        <v>15</v>
      </c>
      <c r="B10">
        <f>SIN(RADIANS(angle))</f>
        <v>0.49999999999999994</v>
      </c>
      <c r="U10" s="2" t="s">
        <v>0</v>
      </c>
    </row>
    <row r="11" spans="1:35" x14ac:dyDescent="0.3">
      <c r="A11" t="s">
        <v>10</v>
      </c>
      <c r="B11">
        <f>B9*width</f>
        <v>519.6152422706632</v>
      </c>
      <c r="U11" s="1" t="s">
        <v>3</v>
      </c>
    </row>
    <row r="12" spans="1:35" x14ac:dyDescent="0.3">
      <c r="A12" t="s">
        <v>11</v>
      </c>
      <c r="B12">
        <f>B10*width</f>
        <v>299.99999999999994</v>
      </c>
      <c r="V12" s="2" t="s">
        <v>57</v>
      </c>
    </row>
    <row r="13" spans="1:35" x14ac:dyDescent="0.3">
      <c r="A13" t="s">
        <v>12</v>
      </c>
      <c r="B13">
        <f>B9*height</f>
        <v>173.20508075688775</v>
      </c>
      <c r="T13" t="s">
        <v>1</v>
      </c>
      <c r="U13">
        <v>500</v>
      </c>
      <c r="V13">
        <v>0</v>
      </c>
      <c r="X13">
        <f>U13-V13</f>
        <v>500</v>
      </c>
    </row>
    <row r="14" spans="1:35" x14ac:dyDescent="0.3">
      <c r="A14" t="s">
        <v>13</v>
      </c>
      <c r="B14">
        <f>B10*height</f>
        <v>99.999999999999986</v>
      </c>
      <c r="V14" s="2"/>
    </row>
    <row r="16" spans="1:35" x14ac:dyDescent="0.3">
      <c r="T16" t="s">
        <v>2</v>
      </c>
      <c r="U16">
        <v>300</v>
      </c>
      <c r="V16">
        <f>IF(AND(U6=0,NOT(U7=90)),AB9,0)</f>
        <v>200</v>
      </c>
      <c r="X16">
        <f>U16+V16</f>
        <v>500</v>
      </c>
    </row>
    <row r="18" spans="20:34" x14ac:dyDescent="0.3">
      <c r="V18" t="s">
        <v>27</v>
      </c>
    </row>
    <row r="19" spans="20:34" x14ac:dyDescent="0.3">
      <c r="T19" t="s">
        <v>24</v>
      </c>
      <c r="X19" t="str">
        <f>T20</f>
        <v>R</v>
      </c>
      <c r="Y19" t="s">
        <v>32</v>
      </c>
      <c r="Z19" t="s">
        <v>33</v>
      </c>
      <c r="AB19" t="s">
        <v>38</v>
      </c>
      <c r="AD19" t="str">
        <f>T21</f>
        <v>B</v>
      </c>
      <c r="AE19" t="s">
        <v>35</v>
      </c>
      <c r="AF19" t="s">
        <v>36</v>
      </c>
      <c r="AH19" t="s">
        <v>29</v>
      </c>
    </row>
    <row r="20" spans="20:34" x14ac:dyDescent="0.3">
      <c r="T20" t="str">
        <f>LEFT(T19,1)</f>
        <v>R</v>
      </c>
      <c r="U20" t="s">
        <v>1</v>
      </c>
      <c r="V20">
        <f>X$13</f>
        <v>500</v>
      </c>
      <c r="W20" s="1" t="s">
        <v>34</v>
      </c>
      <c r="X20">
        <f>HLOOKUP(X19,wAdj,2,FALSE)</f>
        <v>1</v>
      </c>
      <c r="Y20">
        <f>AB$8</f>
        <v>600</v>
      </c>
      <c r="Z20">
        <f>X20*Y20</f>
        <v>600</v>
      </c>
      <c r="AB20">
        <f>V20+Z20</f>
        <v>1100</v>
      </c>
      <c r="AC20" s="1" t="s">
        <v>34</v>
      </c>
      <c r="AD20">
        <f>HLOOKUP(AD19,hAdj,2, FALSE)</f>
        <v>1</v>
      </c>
      <c r="AE20">
        <f>Z$9</f>
        <v>0</v>
      </c>
      <c r="AF20">
        <f>AE20*AD20</f>
        <v>0</v>
      </c>
      <c r="AH20">
        <f>V20+Z20+AF20</f>
        <v>1100</v>
      </c>
    </row>
    <row r="21" spans="20:34" x14ac:dyDescent="0.3">
      <c r="T21" t="str">
        <f>RIGHT(T19,1)</f>
        <v>B</v>
      </c>
      <c r="X21" t="str">
        <f>T20</f>
        <v>R</v>
      </c>
      <c r="Y21" t="s">
        <v>31</v>
      </c>
      <c r="Z21" t="s">
        <v>33</v>
      </c>
      <c r="AD21" t="str">
        <f>T21</f>
        <v>B</v>
      </c>
      <c r="AE21" t="s">
        <v>37</v>
      </c>
    </row>
    <row r="22" spans="20:34" x14ac:dyDescent="0.3">
      <c r="U22" t="s">
        <v>2</v>
      </c>
      <c r="V22">
        <f>X$16</f>
        <v>500</v>
      </c>
      <c r="W22" s="1" t="s">
        <v>34</v>
      </c>
      <c r="X22">
        <f>HLOOKUP(X19,wAdj,2,FALSE)</f>
        <v>1</v>
      </c>
      <c r="Y22">
        <f>Z$8</f>
        <v>0</v>
      </c>
      <c r="Z22">
        <f>Y22*X22</f>
        <v>0</v>
      </c>
      <c r="AB22">
        <f>V22+Z22</f>
        <v>500</v>
      </c>
      <c r="AC22" s="1" t="s">
        <v>39</v>
      </c>
      <c r="AD22">
        <f>HLOOKUP(AD21,hAdj,2, FALSE)</f>
        <v>1</v>
      </c>
      <c r="AE22">
        <f>AB$9</f>
        <v>200</v>
      </c>
      <c r="AF22">
        <f>AE22*AD22</f>
        <v>200</v>
      </c>
      <c r="AH22">
        <f>AB22-AF22</f>
        <v>300</v>
      </c>
    </row>
    <row r="24" spans="20:34" x14ac:dyDescent="0.3">
      <c r="T24" t="s">
        <v>40</v>
      </c>
      <c r="X24" t="str">
        <f>T25</f>
        <v>C</v>
      </c>
      <c r="Y24" t="s">
        <v>32</v>
      </c>
      <c r="Z24" t="s">
        <v>33</v>
      </c>
      <c r="AB24" t="s">
        <v>38</v>
      </c>
      <c r="AD24" t="str">
        <f>T26</f>
        <v>M</v>
      </c>
      <c r="AE24" t="s">
        <v>35</v>
      </c>
      <c r="AF24" t="s">
        <v>36</v>
      </c>
      <c r="AH24" t="s">
        <v>29</v>
      </c>
    </row>
    <row r="25" spans="20:34" x14ac:dyDescent="0.3">
      <c r="T25" t="str">
        <f>LEFT(T24,1)</f>
        <v>C</v>
      </c>
      <c r="U25" t="s">
        <v>1</v>
      </c>
      <c r="V25">
        <f t="shared" ref="V25" si="0">X$13</f>
        <v>500</v>
      </c>
      <c r="W25" s="1" t="s">
        <v>34</v>
      </c>
      <c r="X25">
        <f>HLOOKUP(X24,wAdj,2,FALSE)</f>
        <v>0.5</v>
      </c>
      <c r="Y25">
        <f>AB$8</f>
        <v>600</v>
      </c>
      <c r="Z25">
        <f>X25*Y25</f>
        <v>300</v>
      </c>
      <c r="AB25">
        <f>V25+Z25</f>
        <v>800</v>
      </c>
      <c r="AC25" s="1" t="s">
        <v>34</v>
      </c>
      <c r="AD25">
        <f>HLOOKUP(AD24,hAdj,2, FALSE)</f>
        <v>0.5</v>
      </c>
      <c r="AE25">
        <f>Z$9</f>
        <v>0</v>
      </c>
      <c r="AF25">
        <f>AE25*AD25</f>
        <v>0</v>
      </c>
      <c r="AH25">
        <f>V25+Z25+AF25</f>
        <v>800</v>
      </c>
    </row>
    <row r="26" spans="20:34" x14ac:dyDescent="0.3">
      <c r="T26" t="str">
        <f>RIGHT(T24,1)</f>
        <v>M</v>
      </c>
      <c r="X26" t="str">
        <f>T25</f>
        <v>C</v>
      </c>
      <c r="Y26" t="s">
        <v>31</v>
      </c>
      <c r="Z26" t="s">
        <v>33</v>
      </c>
      <c r="AD26" t="str">
        <f>T26</f>
        <v>M</v>
      </c>
      <c r="AE26" t="s">
        <v>37</v>
      </c>
    </row>
    <row r="27" spans="20:34" x14ac:dyDescent="0.3">
      <c r="U27" t="s">
        <v>2</v>
      </c>
      <c r="V27">
        <f t="shared" ref="V27" si="1">X$16</f>
        <v>500</v>
      </c>
      <c r="W27" s="1" t="s">
        <v>34</v>
      </c>
      <c r="X27">
        <f>HLOOKUP(X24,wAdj,2,FALSE)</f>
        <v>0.5</v>
      </c>
      <c r="Y27">
        <f>Z$8</f>
        <v>0</v>
      </c>
      <c r="Z27">
        <f>Y27*X27</f>
        <v>0</v>
      </c>
      <c r="AB27">
        <f>V27+Z27</f>
        <v>500</v>
      </c>
      <c r="AC27" s="1" t="s">
        <v>39</v>
      </c>
      <c r="AD27">
        <f>HLOOKUP(AD26,hAdj,2, FALSE)</f>
        <v>0.5</v>
      </c>
      <c r="AE27">
        <f>AB$9</f>
        <v>200</v>
      </c>
      <c r="AF27">
        <f>AE27*AD27</f>
        <v>100</v>
      </c>
      <c r="AH27">
        <f>AB27-AF27</f>
        <v>400</v>
      </c>
    </row>
    <row r="29" spans="20:34" x14ac:dyDescent="0.3">
      <c r="T29" t="s">
        <v>41</v>
      </c>
      <c r="X29" t="str">
        <f>T30</f>
        <v>C</v>
      </c>
      <c r="Y29" t="s">
        <v>32</v>
      </c>
      <c r="Z29" t="s">
        <v>33</v>
      </c>
      <c r="AB29" t="s">
        <v>38</v>
      </c>
      <c r="AD29" t="str">
        <f>T31</f>
        <v>B</v>
      </c>
      <c r="AE29" t="s">
        <v>35</v>
      </c>
      <c r="AF29" t="s">
        <v>36</v>
      </c>
      <c r="AH29" t="s">
        <v>29</v>
      </c>
    </row>
    <row r="30" spans="20:34" x14ac:dyDescent="0.3">
      <c r="T30" t="str">
        <f>LEFT(T29,1)</f>
        <v>C</v>
      </c>
      <c r="U30" t="s">
        <v>1</v>
      </c>
      <c r="V30">
        <f t="shared" ref="V30" si="2">X$13</f>
        <v>500</v>
      </c>
      <c r="W30" s="1" t="s">
        <v>34</v>
      </c>
      <c r="X30">
        <f>HLOOKUP(X29,wAdj,2,FALSE)</f>
        <v>0.5</v>
      </c>
      <c r="Y30">
        <f>AB$8</f>
        <v>600</v>
      </c>
      <c r="Z30">
        <f>X30*Y30</f>
        <v>300</v>
      </c>
      <c r="AB30">
        <f>V30+Z30</f>
        <v>800</v>
      </c>
      <c r="AC30" s="1" t="s">
        <v>34</v>
      </c>
      <c r="AD30">
        <f>HLOOKUP(AD29,hAdj,2, FALSE)</f>
        <v>1</v>
      </c>
      <c r="AE30">
        <f>Z$9</f>
        <v>0</v>
      </c>
      <c r="AF30">
        <f>AE30*AD30</f>
        <v>0</v>
      </c>
      <c r="AH30">
        <f>V30+Z30+AF30</f>
        <v>800</v>
      </c>
    </row>
    <row r="31" spans="20:34" x14ac:dyDescent="0.3">
      <c r="T31" t="str">
        <f>RIGHT(T29,1)</f>
        <v>B</v>
      </c>
      <c r="X31" t="str">
        <f>T30</f>
        <v>C</v>
      </c>
      <c r="Y31" t="s">
        <v>31</v>
      </c>
      <c r="Z31" t="s">
        <v>33</v>
      </c>
      <c r="AD31" t="str">
        <f>T31</f>
        <v>B</v>
      </c>
      <c r="AE31" t="s">
        <v>37</v>
      </c>
    </row>
    <row r="32" spans="20:34" x14ac:dyDescent="0.3">
      <c r="U32" t="s">
        <v>2</v>
      </c>
      <c r="V32">
        <f t="shared" ref="V32" si="3">X$16</f>
        <v>500</v>
      </c>
      <c r="W32" s="1" t="s">
        <v>34</v>
      </c>
      <c r="X32">
        <f>HLOOKUP(X29,wAdj,2,FALSE)</f>
        <v>0.5</v>
      </c>
      <c r="Y32">
        <f>Z$8</f>
        <v>0</v>
      </c>
      <c r="Z32">
        <f>Y32*X32</f>
        <v>0</v>
      </c>
      <c r="AB32">
        <f>V32+Z32</f>
        <v>500</v>
      </c>
      <c r="AC32" s="1" t="s">
        <v>39</v>
      </c>
      <c r="AD32">
        <f>HLOOKUP(AD31,hAdj,2, FALSE)</f>
        <v>1</v>
      </c>
      <c r="AE32">
        <f>AB$9</f>
        <v>200</v>
      </c>
      <c r="AF32">
        <f>AE32*AD32</f>
        <v>200</v>
      </c>
      <c r="AH32">
        <f>AB32-AF32</f>
        <v>300</v>
      </c>
    </row>
    <row r="34" spans="20:45" x14ac:dyDescent="0.3">
      <c r="T34" t="s">
        <v>42</v>
      </c>
      <c r="X34" t="str">
        <f>T35</f>
        <v>R</v>
      </c>
      <c r="Y34" t="s">
        <v>32</v>
      </c>
      <c r="Z34" t="s">
        <v>33</v>
      </c>
      <c r="AB34" t="s">
        <v>38</v>
      </c>
      <c r="AD34" t="str">
        <f>T36</f>
        <v>T</v>
      </c>
      <c r="AE34" t="s">
        <v>35</v>
      </c>
      <c r="AF34" t="s">
        <v>36</v>
      </c>
      <c r="AH34" t="s">
        <v>29</v>
      </c>
    </row>
    <row r="35" spans="20:45" x14ac:dyDescent="0.3">
      <c r="T35" t="str">
        <f>LEFT(T34,1)</f>
        <v>R</v>
      </c>
      <c r="U35" t="s">
        <v>1</v>
      </c>
      <c r="V35">
        <f t="shared" ref="V35" si="4">X$13</f>
        <v>500</v>
      </c>
      <c r="W35" s="1" t="s">
        <v>34</v>
      </c>
      <c r="X35">
        <f>HLOOKUP(X34,wAdj,2,FALSE)</f>
        <v>1</v>
      </c>
      <c r="Y35">
        <f>AB$8</f>
        <v>600</v>
      </c>
      <c r="Z35">
        <f>X35*Y35</f>
        <v>600</v>
      </c>
      <c r="AB35">
        <f>V35+Z35</f>
        <v>1100</v>
      </c>
      <c r="AC35" s="1" t="s">
        <v>34</v>
      </c>
      <c r="AD35">
        <f>HLOOKUP(AD34,hAdj,2, FALSE)</f>
        <v>0</v>
      </c>
      <c r="AE35">
        <f>Z$9</f>
        <v>0</v>
      </c>
      <c r="AF35">
        <f>AE35*AD35</f>
        <v>0</v>
      </c>
      <c r="AH35">
        <f>V35+Z35+AF35</f>
        <v>1100</v>
      </c>
    </row>
    <row r="36" spans="20:45" x14ac:dyDescent="0.3">
      <c r="T36" t="str">
        <f>RIGHT(T34,1)</f>
        <v>T</v>
      </c>
      <c r="X36" t="str">
        <f>T35</f>
        <v>R</v>
      </c>
      <c r="Y36" t="s">
        <v>31</v>
      </c>
      <c r="Z36" t="s">
        <v>33</v>
      </c>
      <c r="AD36" t="str">
        <f>T36</f>
        <v>T</v>
      </c>
      <c r="AE36" t="s">
        <v>37</v>
      </c>
    </row>
    <row r="37" spans="20:45" x14ac:dyDescent="0.3">
      <c r="U37" t="s">
        <v>2</v>
      </c>
      <c r="V37">
        <f t="shared" ref="V37" si="5">X$16</f>
        <v>500</v>
      </c>
      <c r="W37" s="1" t="s">
        <v>34</v>
      </c>
      <c r="X37">
        <f>HLOOKUP(X34,wAdj,2,FALSE)</f>
        <v>1</v>
      </c>
      <c r="Y37">
        <f>Z$8</f>
        <v>0</v>
      </c>
      <c r="Z37">
        <f>Y37*X37</f>
        <v>0</v>
      </c>
      <c r="AB37">
        <f>V37+Z37</f>
        <v>500</v>
      </c>
      <c r="AC37" s="1" t="s">
        <v>39</v>
      </c>
      <c r="AD37">
        <f>HLOOKUP(AD36,hAdj,2, FALSE)</f>
        <v>0</v>
      </c>
      <c r="AE37">
        <f>AB$9</f>
        <v>200</v>
      </c>
      <c r="AF37">
        <f>AE37*AD37</f>
        <v>0</v>
      </c>
      <c r="AH37">
        <f>AB37-AF37</f>
        <v>500</v>
      </c>
    </row>
    <row r="43" spans="20:45" x14ac:dyDescent="0.3">
      <c r="T43" t="s">
        <v>59</v>
      </c>
      <c r="Y43">
        <f>IF(AND(U44&lt;&gt;0,U45&lt;&gt;90),X47,X46)</f>
        <v>200</v>
      </c>
      <c r="Z43" s="2"/>
      <c r="AL43" t="s">
        <v>108</v>
      </c>
    </row>
    <row r="44" spans="20:45" x14ac:dyDescent="0.3">
      <c r="T44" t="s">
        <v>43</v>
      </c>
      <c r="U44">
        <v>0</v>
      </c>
      <c r="Y44">
        <f>IF(AND(U44&lt;&gt;0,U45&lt;&gt;90),X46,X47)</f>
        <v>600</v>
      </c>
      <c r="AL44" t="s">
        <v>43</v>
      </c>
      <c r="AM44">
        <v>0</v>
      </c>
    </row>
    <row r="45" spans="20:45" x14ac:dyDescent="0.3">
      <c r="T45" t="s">
        <v>44</v>
      </c>
      <c r="U45">
        <v>90</v>
      </c>
      <c r="V45">
        <f>U44+U45</f>
        <v>90</v>
      </c>
      <c r="Y45" t="s">
        <v>49</v>
      </c>
      <c r="Z45" t="s">
        <v>48</v>
      </c>
      <c r="AB45" t="s">
        <v>47</v>
      </c>
      <c r="AL45" t="s">
        <v>44</v>
      </c>
      <c r="AM45">
        <v>90</v>
      </c>
      <c r="AN45">
        <f>AM44+AM45</f>
        <v>90</v>
      </c>
      <c r="AQ45" t="s">
        <v>49</v>
      </c>
      <c r="AR45" t="s">
        <v>48</v>
      </c>
      <c r="AS45" t="s">
        <v>47</v>
      </c>
    </row>
    <row r="46" spans="20:45" x14ac:dyDescent="0.3">
      <c r="T46" t="s">
        <v>9</v>
      </c>
      <c r="U46">
        <f>SIN(RADIANS(V45))</f>
        <v>1</v>
      </c>
      <c r="W46" t="s">
        <v>45</v>
      </c>
      <c r="X46">
        <f>height</f>
        <v>200</v>
      </c>
      <c r="Y46">
        <f>IF(U45=90,X47,X46)</f>
        <v>600</v>
      </c>
      <c r="Z46">
        <f>Y46*U46</f>
        <v>600</v>
      </c>
      <c r="AB46">
        <f>Y46*U47</f>
        <v>3.67544536472586E-14</v>
      </c>
      <c r="AL46" t="s">
        <v>9</v>
      </c>
      <c r="AM46">
        <f>SIN(RADIANS(AN45))</f>
        <v>1</v>
      </c>
      <c r="AO46" t="s">
        <v>45</v>
      </c>
      <c r="AP46">
        <v>28</v>
      </c>
      <c r="AQ46">
        <f>IF(AM45=0,AQ46,AP47)</f>
        <v>615.83000000000004</v>
      </c>
      <c r="AR46">
        <f>AQ46*AM46</f>
        <v>615.83000000000004</v>
      </c>
      <c r="AS46">
        <f>AQ46*AM47</f>
        <v>3.7724158649318774E-14</v>
      </c>
    </row>
    <row r="47" spans="20:45" x14ac:dyDescent="0.3">
      <c r="T47" t="s">
        <v>8</v>
      </c>
      <c r="U47">
        <f>COS(RADIANS(V45))</f>
        <v>6.1257422745431001E-17</v>
      </c>
      <c r="W47" t="s">
        <v>46</v>
      </c>
      <c r="X47">
        <f>width</f>
        <v>600</v>
      </c>
      <c r="Y47">
        <f>IF(U45=90,X46,X47)</f>
        <v>200</v>
      </c>
      <c r="Z47">
        <f>Y47*U46</f>
        <v>200</v>
      </c>
      <c r="AB47">
        <f>Y47*U47</f>
        <v>1.22514845490862E-14</v>
      </c>
      <c r="AL47" t="s">
        <v>8</v>
      </c>
      <c r="AM47">
        <f>COS(RADIANS(AN45))</f>
        <v>6.1257422745431001E-17</v>
      </c>
      <c r="AO47" t="s">
        <v>46</v>
      </c>
      <c r="AP47">
        <v>615.83000000000004</v>
      </c>
      <c r="AQ47">
        <f>IF(AM45=0,AQ47,AP46)</f>
        <v>28</v>
      </c>
      <c r="AR47">
        <f>AQ47*AM46</f>
        <v>28</v>
      </c>
      <c r="AS47">
        <f>AQ47*AM47</f>
        <v>1.715207836872068E-15</v>
      </c>
    </row>
    <row r="48" spans="20:45" x14ac:dyDescent="0.3">
      <c r="U48" s="2" t="s">
        <v>0</v>
      </c>
      <c r="AM48" s="2" t="s">
        <v>0</v>
      </c>
    </row>
    <row r="49" spans="20:52" x14ac:dyDescent="0.3">
      <c r="U49" s="1" t="s">
        <v>3</v>
      </c>
      <c r="AM49" s="1" t="s">
        <v>3</v>
      </c>
    </row>
    <row r="50" spans="20:52" x14ac:dyDescent="0.3">
      <c r="V50" s="2" t="s">
        <v>57</v>
      </c>
      <c r="AN50" s="2" t="s">
        <v>57</v>
      </c>
    </row>
    <row r="51" spans="20:52" x14ac:dyDescent="0.3">
      <c r="T51" t="s">
        <v>1</v>
      </c>
      <c r="U51">
        <v>1300</v>
      </c>
      <c r="V51">
        <v>0</v>
      </c>
      <c r="X51">
        <f>U51-V51</f>
        <v>1300</v>
      </c>
      <c r="Y51" s="2"/>
      <c r="AL51" t="s">
        <v>1</v>
      </c>
      <c r="AM51">
        <v>1300</v>
      </c>
      <c r="AN51">
        <v>0</v>
      </c>
      <c r="AP51">
        <f>AM51-AN51</f>
        <v>1300</v>
      </c>
      <c r="AQ51" s="2"/>
    </row>
    <row r="52" spans="20:52" x14ac:dyDescent="0.3">
      <c r="V52" s="2"/>
      <c r="AN52" s="2"/>
    </row>
    <row r="54" spans="20:52" x14ac:dyDescent="0.3">
      <c r="T54" t="s">
        <v>2</v>
      </c>
      <c r="U54">
        <v>300</v>
      </c>
      <c r="V54">
        <f>IF(AND(U44=0,NOT(U45=90)),AB47,0)</f>
        <v>0</v>
      </c>
      <c r="X54">
        <f>U54+V54</f>
        <v>300</v>
      </c>
      <c r="Z54" s="2"/>
      <c r="AL54" t="s">
        <v>2</v>
      </c>
      <c r="AM54">
        <v>300</v>
      </c>
      <c r="AN54">
        <f>IF(AND(AM44=0,NOT(AM45=90)),AS47,0)</f>
        <v>0</v>
      </c>
      <c r="AP54">
        <f>AM54+AN54</f>
        <v>300</v>
      </c>
      <c r="AR54" s="2"/>
    </row>
    <row r="55" spans="20:52" x14ac:dyDescent="0.3">
      <c r="V55" s="2"/>
      <c r="AN55" s="2"/>
    </row>
    <row r="56" spans="20:52" x14ac:dyDescent="0.3">
      <c r="V56" t="s">
        <v>27</v>
      </c>
      <c r="AN56" t="s">
        <v>27</v>
      </c>
    </row>
    <row r="57" spans="20:52" x14ac:dyDescent="0.3">
      <c r="T57" t="s">
        <v>24</v>
      </c>
      <c r="X57" t="str">
        <f>T58</f>
        <v>R</v>
      </c>
      <c r="Y57" t="s">
        <v>32</v>
      </c>
      <c r="Z57" t="s">
        <v>33</v>
      </c>
      <c r="AB57" t="s">
        <v>38</v>
      </c>
      <c r="AD57" t="str">
        <f>T59</f>
        <v>B</v>
      </c>
      <c r="AE57" t="s">
        <v>35</v>
      </c>
      <c r="AF57" t="s">
        <v>36</v>
      </c>
      <c r="AH57" t="s">
        <v>29</v>
      </c>
      <c r="AL57" t="s">
        <v>24</v>
      </c>
      <c r="AP57" t="str">
        <f>AL58</f>
        <v>R</v>
      </c>
      <c r="AQ57" t="s">
        <v>32</v>
      </c>
      <c r="AR57" t="s">
        <v>33</v>
      </c>
      <c r="AT57" t="s">
        <v>38</v>
      </c>
      <c r="AV57" t="str">
        <f>AL59</f>
        <v>B</v>
      </c>
      <c r="AW57" t="s">
        <v>35</v>
      </c>
      <c r="AX57" t="s">
        <v>36</v>
      </c>
      <c r="AZ57" t="s">
        <v>29</v>
      </c>
    </row>
    <row r="58" spans="20:52" x14ac:dyDescent="0.3">
      <c r="T58" t="str">
        <f>LEFT(T57,1)</f>
        <v>R</v>
      </c>
      <c r="U58" t="s">
        <v>1</v>
      </c>
      <c r="V58">
        <f>X$51</f>
        <v>1300</v>
      </c>
      <c r="W58" s="1" t="s">
        <v>34</v>
      </c>
      <c r="X58">
        <f>HLOOKUP(X57,wAdj,2,FALSE)</f>
        <v>1</v>
      </c>
      <c r="Y58">
        <f>AB$46</f>
        <v>3.67544536472586E-14</v>
      </c>
      <c r="Z58">
        <f>X58*Y58</f>
        <v>3.67544536472586E-14</v>
      </c>
      <c r="AB58">
        <f>V58+Z58</f>
        <v>1300</v>
      </c>
      <c r="AC58" s="1" t="s">
        <v>34</v>
      </c>
      <c r="AD58">
        <f>HLOOKUP(AD57,hAdj,2, FALSE)</f>
        <v>1</v>
      </c>
      <c r="AE58">
        <f>Z$47</f>
        <v>200</v>
      </c>
      <c r="AF58">
        <f>AE58*AD58</f>
        <v>200</v>
      </c>
      <c r="AH58">
        <f>V58+Z58+AF58</f>
        <v>1500</v>
      </c>
      <c r="AL58" t="str">
        <f>LEFT(AL57,1)</f>
        <v>R</v>
      </c>
      <c r="AM58" t="s">
        <v>1</v>
      </c>
      <c r="AN58">
        <f>AP$51</f>
        <v>1300</v>
      </c>
      <c r="AO58" s="1" t="s">
        <v>34</v>
      </c>
      <c r="AP58">
        <f>HLOOKUP(AP57,wAdj,2,FALSE)</f>
        <v>1</v>
      </c>
      <c r="AQ58">
        <f>AS$46</f>
        <v>3.7724158649318774E-14</v>
      </c>
      <c r="AR58">
        <f>AP58*AQ58</f>
        <v>3.7724158649318774E-14</v>
      </c>
      <c r="AT58">
        <f>AN58+AR58</f>
        <v>1300</v>
      </c>
      <c r="AU58" s="1" t="s">
        <v>34</v>
      </c>
      <c r="AV58">
        <f>HLOOKUP(AV57,hAdj,2, FALSE)</f>
        <v>1</v>
      </c>
      <c r="AW58">
        <f>AR$47</f>
        <v>28</v>
      </c>
      <c r="AX58">
        <f>AW58*AV58</f>
        <v>28</v>
      </c>
      <c r="AZ58">
        <f>AN58+AR58+AX58</f>
        <v>1328</v>
      </c>
    </row>
    <row r="59" spans="20:52" x14ac:dyDescent="0.3">
      <c r="T59" t="str">
        <f>RIGHT(T57,1)</f>
        <v>B</v>
      </c>
      <c r="X59" t="str">
        <f>T58</f>
        <v>R</v>
      </c>
      <c r="Y59" t="s">
        <v>31</v>
      </c>
      <c r="Z59" t="s">
        <v>33</v>
      </c>
      <c r="AD59" t="str">
        <f>T59</f>
        <v>B</v>
      </c>
      <c r="AE59" t="s">
        <v>37</v>
      </c>
      <c r="AL59" t="str">
        <f>RIGHT(AL57,1)</f>
        <v>B</v>
      </c>
      <c r="AP59" t="str">
        <f>AL58</f>
        <v>R</v>
      </c>
      <c r="AQ59" t="s">
        <v>31</v>
      </c>
      <c r="AR59" t="s">
        <v>33</v>
      </c>
      <c r="AV59" t="str">
        <f>AL59</f>
        <v>B</v>
      </c>
      <c r="AW59" t="s">
        <v>37</v>
      </c>
    </row>
    <row r="60" spans="20:52" x14ac:dyDescent="0.3">
      <c r="U60" t="s">
        <v>2</v>
      </c>
      <c r="V60">
        <f>X$54</f>
        <v>300</v>
      </c>
      <c r="W60" s="1" t="s">
        <v>34</v>
      </c>
      <c r="X60">
        <f>HLOOKUP(X57,wAdj,2,FALSE)</f>
        <v>1</v>
      </c>
      <c r="Y60">
        <f>Z$46</f>
        <v>600</v>
      </c>
      <c r="Z60">
        <f>Y60*X60</f>
        <v>600</v>
      </c>
      <c r="AB60">
        <f>V60+Z60</f>
        <v>900</v>
      </c>
      <c r="AC60" s="1" t="s">
        <v>39</v>
      </c>
      <c r="AD60">
        <f>HLOOKUP(AD59,hAdj,2, FALSE)</f>
        <v>1</v>
      </c>
      <c r="AE60">
        <f>AB$47</f>
        <v>1.22514845490862E-14</v>
      </c>
      <c r="AF60">
        <f>AE60*AD60</f>
        <v>1.22514845490862E-14</v>
      </c>
      <c r="AH60">
        <f>AB60-AF60</f>
        <v>900</v>
      </c>
      <c r="AM60" t="s">
        <v>2</v>
      </c>
      <c r="AN60">
        <f>AP$54</f>
        <v>300</v>
      </c>
      <c r="AO60" s="1" t="s">
        <v>34</v>
      </c>
      <c r="AP60">
        <f>HLOOKUP(AP57,wAdj,2,FALSE)</f>
        <v>1</v>
      </c>
      <c r="AQ60">
        <f>AR$46</f>
        <v>615.83000000000004</v>
      </c>
      <c r="AR60">
        <f>AQ60*AP60</f>
        <v>615.83000000000004</v>
      </c>
      <c r="AT60">
        <f>AN60+AR60</f>
        <v>915.83</v>
      </c>
      <c r="AU60" s="1" t="s">
        <v>39</v>
      </c>
      <c r="AV60">
        <f>HLOOKUP(AV59,hAdj,2, FALSE)</f>
        <v>1</v>
      </c>
      <c r="AW60">
        <f>AS$47</f>
        <v>1.715207836872068E-15</v>
      </c>
      <c r="AX60">
        <f>AW60*AV60</f>
        <v>1.715207836872068E-15</v>
      </c>
      <c r="AZ60">
        <f>AT60-AX60</f>
        <v>915.83</v>
      </c>
    </row>
    <row r="62" spans="20:52" x14ac:dyDescent="0.3">
      <c r="T62" t="s">
        <v>40</v>
      </c>
      <c r="X62" t="str">
        <f>T63</f>
        <v>C</v>
      </c>
      <c r="Y62" t="s">
        <v>32</v>
      </c>
      <c r="Z62" t="s">
        <v>33</v>
      </c>
      <c r="AB62" t="s">
        <v>38</v>
      </c>
      <c r="AD62" t="str">
        <f>T64</f>
        <v>M</v>
      </c>
      <c r="AE62" t="s">
        <v>35</v>
      </c>
      <c r="AF62" t="s">
        <v>36</v>
      </c>
      <c r="AH62" t="s">
        <v>29</v>
      </c>
      <c r="AL62" t="s">
        <v>40</v>
      </c>
      <c r="AP62" t="str">
        <f>AL63</f>
        <v>C</v>
      </c>
      <c r="AQ62" t="s">
        <v>32</v>
      </c>
      <c r="AR62" t="s">
        <v>33</v>
      </c>
      <c r="AT62" t="s">
        <v>38</v>
      </c>
      <c r="AV62" t="str">
        <f>AL64</f>
        <v>M</v>
      </c>
      <c r="AW62" t="s">
        <v>35</v>
      </c>
      <c r="AX62" t="s">
        <v>36</v>
      </c>
      <c r="AZ62" t="s">
        <v>29</v>
      </c>
    </row>
    <row r="63" spans="20:52" x14ac:dyDescent="0.3">
      <c r="T63" t="str">
        <f>LEFT(T62,1)</f>
        <v>C</v>
      </c>
      <c r="U63" t="s">
        <v>1</v>
      </c>
      <c r="V63">
        <f t="shared" ref="V63" si="6">X$51</f>
        <v>1300</v>
      </c>
      <c r="W63" s="1" t="s">
        <v>34</v>
      </c>
      <c r="X63">
        <f>HLOOKUP(X62,wAdj,2,FALSE)</f>
        <v>0.5</v>
      </c>
      <c r="Y63">
        <f>AB$46</f>
        <v>3.67544536472586E-14</v>
      </c>
      <c r="Z63">
        <f>X63*Y63</f>
        <v>1.83772268236293E-14</v>
      </c>
      <c r="AB63">
        <f>V63+Z63</f>
        <v>1300</v>
      </c>
      <c r="AC63" s="1" t="s">
        <v>34</v>
      </c>
      <c r="AD63">
        <f>HLOOKUP(AD62,hAdj,2, FALSE)</f>
        <v>0.5</v>
      </c>
      <c r="AE63">
        <f>Z$47</f>
        <v>200</v>
      </c>
      <c r="AF63">
        <f>AE63*AD63</f>
        <v>100</v>
      </c>
      <c r="AH63">
        <f>V63+Z63+AF63</f>
        <v>1400</v>
      </c>
      <c r="AL63" t="str">
        <f>LEFT(AL62,1)</f>
        <v>C</v>
      </c>
      <c r="AM63" t="s">
        <v>1</v>
      </c>
      <c r="AN63">
        <f t="shared" ref="AN63" si="7">AP$51</f>
        <v>1300</v>
      </c>
      <c r="AO63" s="1" t="s">
        <v>34</v>
      </c>
      <c r="AP63">
        <f>HLOOKUP(AP62,wAdj,2,FALSE)</f>
        <v>0.5</v>
      </c>
      <c r="AQ63">
        <f>AS$46</f>
        <v>3.7724158649318774E-14</v>
      </c>
      <c r="AR63">
        <f>AP63*AQ63</f>
        <v>1.8862079324659387E-14</v>
      </c>
      <c r="AT63">
        <f>AN63+AR63</f>
        <v>1300</v>
      </c>
      <c r="AU63" s="1" t="s">
        <v>34</v>
      </c>
      <c r="AV63">
        <f>HLOOKUP(AV62,hAdj,2, FALSE)</f>
        <v>0.5</v>
      </c>
      <c r="AW63">
        <f>AR$47</f>
        <v>28</v>
      </c>
      <c r="AX63">
        <f>AW63*AV63</f>
        <v>14</v>
      </c>
      <c r="AZ63">
        <f>AN63+AR63+AX63</f>
        <v>1314</v>
      </c>
    </row>
    <row r="64" spans="20:52" x14ac:dyDescent="0.3">
      <c r="T64" t="str">
        <f>RIGHT(T62,1)</f>
        <v>M</v>
      </c>
      <c r="X64" t="str">
        <f>T63</f>
        <v>C</v>
      </c>
      <c r="Y64" t="s">
        <v>31</v>
      </c>
      <c r="Z64" t="s">
        <v>33</v>
      </c>
      <c r="AD64" t="str">
        <f>T64</f>
        <v>M</v>
      </c>
      <c r="AE64" t="s">
        <v>37</v>
      </c>
      <c r="AL64" t="str">
        <f>RIGHT(AL62,1)</f>
        <v>M</v>
      </c>
      <c r="AP64" t="str">
        <f>AL63</f>
        <v>C</v>
      </c>
      <c r="AQ64" t="s">
        <v>31</v>
      </c>
      <c r="AR64" t="s">
        <v>33</v>
      </c>
      <c r="AV64" t="str">
        <f>AL64</f>
        <v>M</v>
      </c>
      <c r="AW64" t="s">
        <v>37</v>
      </c>
    </row>
    <row r="65" spans="4:52" x14ac:dyDescent="0.3">
      <c r="U65" t="s">
        <v>2</v>
      </c>
      <c r="V65">
        <f t="shared" ref="V65" si="8">X$54</f>
        <v>300</v>
      </c>
      <c r="W65" s="1" t="s">
        <v>34</v>
      </c>
      <c r="X65">
        <f>HLOOKUP(X62,wAdj,2,FALSE)</f>
        <v>0.5</v>
      </c>
      <c r="Y65">
        <f>Z$46</f>
        <v>600</v>
      </c>
      <c r="Z65">
        <f>Y65*X65</f>
        <v>300</v>
      </c>
      <c r="AB65">
        <f>V65+Z65</f>
        <v>600</v>
      </c>
      <c r="AC65" s="1" t="s">
        <v>39</v>
      </c>
      <c r="AD65">
        <f>HLOOKUP(AD64,hAdj,2, FALSE)</f>
        <v>0.5</v>
      </c>
      <c r="AE65">
        <f>AB$47</f>
        <v>1.22514845490862E-14</v>
      </c>
      <c r="AF65">
        <f>AE65*AD65</f>
        <v>6.1257422745431001E-15</v>
      </c>
      <c r="AH65">
        <f>AB65-AF65</f>
        <v>600</v>
      </c>
      <c r="AM65" t="s">
        <v>2</v>
      </c>
      <c r="AN65">
        <f t="shared" ref="AN65" si="9">AP$54</f>
        <v>300</v>
      </c>
      <c r="AO65" s="1" t="s">
        <v>34</v>
      </c>
      <c r="AP65">
        <f>HLOOKUP(AP62,wAdj,2,FALSE)</f>
        <v>0.5</v>
      </c>
      <c r="AQ65">
        <f>AR$46</f>
        <v>615.83000000000004</v>
      </c>
      <c r="AR65">
        <f>AQ65*AP65</f>
        <v>307.91500000000002</v>
      </c>
      <c r="AT65">
        <f>AN65+AR65</f>
        <v>607.91499999999996</v>
      </c>
      <c r="AU65" s="1" t="s">
        <v>39</v>
      </c>
      <c r="AV65">
        <f>HLOOKUP(AV64,hAdj,2, FALSE)</f>
        <v>0.5</v>
      </c>
      <c r="AW65">
        <f>AS$47</f>
        <v>1.715207836872068E-15</v>
      </c>
      <c r="AX65">
        <f>AW65*AV65</f>
        <v>8.5760391843603401E-16</v>
      </c>
      <c r="AZ65">
        <f>AT65-AX65</f>
        <v>607.91499999999996</v>
      </c>
    </row>
    <row r="67" spans="4:52" x14ac:dyDescent="0.3">
      <c r="T67" t="s">
        <v>41</v>
      </c>
      <c r="X67" t="str">
        <f>T68</f>
        <v>C</v>
      </c>
      <c r="Y67" t="s">
        <v>32</v>
      </c>
      <c r="Z67" t="s">
        <v>33</v>
      </c>
      <c r="AB67" t="s">
        <v>38</v>
      </c>
      <c r="AD67" t="str">
        <f>T69</f>
        <v>B</v>
      </c>
      <c r="AE67" t="s">
        <v>35</v>
      </c>
      <c r="AF67" t="s">
        <v>36</v>
      </c>
      <c r="AH67" t="s">
        <v>29</v>
      </c>
      <c r="AL67" t="s">
        <v>41</v>
      </c>
      <c r="AP67" t="str">
        <f>AL68</f>
        <v>C</v>
      </c>
      <c r="AQ67" t="s">
        <v>32</v>
      </c>
      <c r="AR67" t="s">
        <v>33</v>
      </c>
      <c r="AT67" t="s">
        <v>38</v>
      </c>
      <c r="AV67" t="str">
        <f>AL69</f>
        <v>B</v>
      </c>
      <c r="AW67" t="s">
        <v>35</v>
      </c>
      <c r="AX67" t="s">
        <v>36</v>
      </c>
      <c r="AZ67" t="s">
        <v>29</v>
      </c>
    </row>
    <row r="68" spans="4:52" x14ac:dyDescent="0.3">
      <c r="T68" t="str">
        <f>LEFT(T67,1)</f>
        <v>C</v>
      </c>
      <c r="U68" t="s">
        <v>1</v>
      </c>
      <c r="V68">
        <f t="shared" ref="V68" si="10">X$51</f>
        <v>1300</v>
      </c>
      <c r="W68" s="1" t="s">
        <v>34</v>
      </c>
      <c r="X68">
        <f>HLOOKUP(X67,wAdj,2,FALSE)</f>
        <v>0.5</v>
      </c>
      <c r="Y68">
        <f>AB$46</f>
        <v>3.67544536472586E-14</v>
      </c>
      <c r="Z68">
        <f>X68*Y68</f>
        <v>1.83772268236293E-14</v>
      </c>
      <c r="AB68">
        <f>V68+Z68</f>
        <v>1300</v>
      </c>
      <c r="AC68" s="1" t="s">
        <v>34</v>
      </c>
      <c r="AD68">
        <f>HLOOKUP(AD67,hAdj,2, FALSE)</f>
        <v>1</v>
      </c>
      <c r="AE68">
        <f>Z$47</f>
        <v>200</v>
      </c>
      <c r="AF68">
        <f>AE68*AD68</f>
        <v>200</v>
      </c>
      <c r="AH68">
        <f>V68+Z68+AF68</f>
        <v>1500</v>
      </c>
      <c r="AL68" t="str">
        <f>LEFT(AL67,1)</f>
        <v>C</v>
      </c>
      <c r="AM68" t="s">
        <v>1</v>
      </c>
      <c r="AN68">
        <f t="shared" ref="AN68" si="11">AP$51</f>
        <v>1300</v>
      </c>
      <c r="AO68" s="1" t="s">
        <v>34</v>
      </c>
      <c r="AP68">
        <f>HLOOKUP(AP67,wAdj,2,FALSE)</f>
        <v>0.5</v>
      </c>
      <c r="AQ68">
        <f>AS$46</f>
        <v>3.7724158649318774E-14</v>
      </c>
      <c r="AR68">
        <f>AP68*AQ68</f>
        <v>1.8862079324659387E-14</v>
      </c>
      <c r="AT68">
        <f>AN68+AR68</f>
        <v>1300</v>
      </c>
      <c r="AU68" s="1" t="s">
        <v>34</v>
      </c>
      <c r="AV68">
        <f>HLOOKUP(AV67,hAdj,2, FALSE)</f>
        <v>1</v>
      </c>
      <c r="AW68">
        <f>AR$47</f>
        <v>28</v>
      </c>
      <c r="AX68">
        <f>AW68*AV68</f>
        <v>28</v>
      </c>
      <c r="AZ68">
        <f>AN68+AR68+AX68</f>
        <v>1328</v>
      </c>
    </row>
    <row r="69" spans="4:52" x14ac:dyDescent="0.3">
      <c r="T69" t="str">
        <f>RIGHT(T67,1)</f>
        <v>B</v>
      </c>
      <c r="X69" t="str">
        <f>T68</f>
        <v>C</v>
      </c>
      <c r="Y69" t="s">
        <v>31</v>
      </c>
      <c r="Z69" t="s">
        <v>33</v>
      </c>
      <c r="AD69" t="str">
        <f>T69</f>
        <v>B</v>
      </c>
      <c r="AE69" t="s">
        <v>37</v>
      </c>
      <c r="AL69" t="str">
        <f>RIGHT(AL67,1)</f>
        <v>B</v>
      </c>
      <c r="AP69" t="str">
        <f>AL68</f>
        <v>C</v>
      </c>
      <c r="AQ69" t="s">
        <v>31</v>
      </c>
      <c r="AR69" t="s">
        <v>33</v>
      </c>
      <c r="AV69" t="str">
        <f>AL69</f>
        <v>B</v>
      </c>
      <c r="AW69" t="s">
        <v>37</v>
      </c>
    </row>
    <row r="70" spans="4:52" x14ac:dyDescent="0.3">
      <c r="U70" t="s">
        <v>2</v>
      </c>
      <c r="V70">
        <f t="shared" ref="V70" si="12">X$54</f>
        <v>300</v>
      </c>
      <c r="W70" s="1" t="s">
        <v>34</v>
      </c>
      <c r="X70">
        <f>HLOOKUP(X67,wAdj,2,FALSE)</f>
        <v>0.5</v>
      </c>
      <c r="Y70">
        <f>Z$46</f>
        <v>600</v>
      </c>
      <c r="Z70">
        <f>Y70*X70</f>
        <v>300</v>
      </c>
      <c r="AB70">
        <f>V70+Z70</f>
        <v>600</v>
      </c>
      <c r="AC70" s="1" t="s">
        <v>39</v>
      </c>
      <c r="AD70">
        <f>HLOOKUP(AD69,hAdj,2, FALSE)</f>
        <v>1</v>
      </c>
      <c r="AE70">
        <f>AB$47</f>
        <v>1.22514845490862E-14</v>
      </c>
      <c r="AF70">
        <f>AE70*AD70</f>
        <v>1.22514845490862E-14</v>
      </c>
      <c r="AH70">
        <f>AB70-AF70</f>
        <v>600</v>
      </c>
      <c r="AM70" t="s">
        <v>2</v>
      </c>
      <c r="AN70">
        <f t="shared" ref="AN70" si="13">AP$54</f>
        <v>300</v>
      </c>
      <c r="AO70" s="1" t="s">
        <v>34</v>
      </c>
      <c r="AP70">
        <f>HLOOKUP(AP67,wAdj,2,FALSE)</f>
        <v>0.5</v>
      </c>
      <c r="AQ70">
        <f>AR$46</f>
        <v>615.83000000000004</v>
      </c>
      <c r="AR70">
        <f>AQ70*AP70</f>
        <v>307.91500000000002</v>
      </c>
      <c r="AT70">
        <f>AN70+AR70</f>
        <v>607.91499999999996</v>
      </c>
      <c r="AU70" s="1" t="s">
        <v>39</v>
      </c>
      <c r="AV70">
        <f>HLOOKUP(AV69,hAdj,2, FALSE)</f>
        <v>1</v>
      </c>
      <c r="AW70">
        <f>AS$47</f>
        <v>1.715207836872068E-15</v>
      </c>
      <c r="AX70">
        <f>AW70*AV70</f>
        <v>1.715207836872068E-15</v>
      </c>
      <c r="AZ70">
        <f>AT70-AX70</f>
        <v>607.91499999999996</v>
      </c>
    </row>
    <row r="72" spans="4:52" x14ac:dyDescent="0.3">
      <c r="T72" t="s">
        <v>42</v>
      </c>
      <c r="X72" t="str">
        <f>T73</f>
        <v>R</v>
      </c>
      <c r="Y72" t="s">
        <v>32</v>
      </c>
      <c r="Z72" t="s">
        <v>33</v>
      </c>
      <c r="AB72" t="s">
        <v>38</v>
      </c>
      <c r="AD72" t="str">
        <f>T74</f>
        <v>T</v>
      </c>
      <c r="AE72" t="s">
        <v>35</v>
      </c>
      <c r="AF72" t="s">
        <v>36</v>
      </c>
      <c r="AH72" t="s">
        <v>29</v>
      </c>
      <c r="AL72" t="s">
        <v>42</v>
      </c>
      <c r="AP72" t="str">
        <f>AL73</f>
        <v>R</v>
      </c>
      <c r="AQ72" t="s">
        <v>32</v>
      </c>
      <c r="AR72" t="s">
        <v>33</v>
      </c>
      <c r="AT72" t="s">
        <v>38</v>
      </c>
      <c r="AV72" t="str">
        <f>AL74</f>
        <v>T</v>
      </c>
      <c r="AW72" t="s">
        <v>35</v>
      </c>
      <c r="AX72" t="s">
        <v>36</v>
      </c>
      <c r="AZ72" t="s">
        <v>29</v>
      </c>
    </row>
    <row r="73" spans="4:52" x14ac:dyDescent="0.3">
      <c r="T73" t="str">
        <f>LEFT(T72,1)</f>
        <v>R</v>
      </c>
      <c r="U73" t="s">
        <v>1</v>
      </c>
      <c r="V73">
        <f t="shared" ref="V73" si="14">X$51</f>
        <v>1300</v>
      </c>
      <c r="W73" s="1" t="s">
        <v>34</v>
      </c>
      <c r="X73">
        <f>HLOOKUP(X72,wAdj,2,FALSE)</f>
        <v>1</v>
      </c>
      <c r="Y73">
        <f>AB$46</f>
        <v>3.67544536472586E-14</v>
      </c>
      <c r="Z73">
        <f>X73*Y73</f>
        <v>3.67544536472586E-14</v>
      </c>
      <c r="AB73">
        <f>V73+Z73</f>
        <v>1300</v>
      </c>
      <c r="AC73" s="1" t="s">
        <v>34</v>
      </c>
      <c r="AD73">
        <f>HLOOKUP(AD72,hAdj,2, FALSE)</f>
        <v>0</v>
      </c>
      <c r="AE73">
        <f>Z$47</f>
        <v>200</v>
      </c>
      <c r="AF73">
        <f>AE73*AD73</f>
        <v>0</v>
      </c>
      <c r="AH73">
        <f>V73+Z73+AF73</f>
        <v>1300</v>
      </c>
      <c r="AL73" t="str">
        <f>LEFT(AL72,1)</f>
        <v>R</v>
      </c>
      <c r="AM73" t="s">
        <v>1</v>
      </c>
      <c r="AN73">
        <f t="shared" ref="AN73" si="15">AP$51</f>
        <v>1300</v>
      </c>
      <c r="AO73" s="1" t="s">
        <v>34</v>
      </c>
      <c r="AP73">
        <f>HLOOKUP(AP72,wAdj,2,FALSE)</f>
        <v>1</v>
      </c>
      <c r="AQ73">
        <f>AS$46</f>
        <v>3.7724158649318774E-14</v>
      </c>
      <c r="AR73">
        <f>AP73*AQ73</f>
        <v>3.7724158649318774E-14</v>
      </c>
      <c r="AT73">
        <f>AN73+AR73</f>
        <v>1300</v>
      </c>
      <c r="AU73" s="1" t="s">
        <v>34</v>
      </c>
      <c r="AV73">
        <f>HLOOKUP(AV72,hAdj,2, FALSE)</f>
        <v>0</v>
      </c>
      <c r="AW73">
        <f>AR$47</f>
        <v>28</v>
      </c>
      <c r="AX73">
        <f>AW73*AV73</f>
        <v>0</v>
      </c>
      <c r="AZ73">
        <f>AN73+AR73+AX73</f>
        <v>1300</v>
      </c>
    </row>
    <row r="74" spans="4:52" x14ac:dyDescent="0.3">
      <c r="T74" t="str">
        <f>RIGHT(T72,1)</f>
        <v>T</v>
      </c>
      <c r="X74" t="str">
        <f>T73</f>
        <v>R</v>
      </c>
      <c r="Y74" t="s">
        <v>31</v>
      </c>
      <c r="Z74" t="s">
        <v>33</v>
      </c>
      <c r="AD74" t="str">
        <f>T74</f>
        <v>T</v>
      </c>
      <c r="AE74" t="s">
        <v>37</v>
      </c>
      <c r="AL74" t="str">
        <f>RIGHT(AL72,1)</f>
        <v>T</v>
      </c>
      <c r="AP74" t="str">
        <f>AL73</f>
        <v>R</v>
      </c>
      <c r="AQ74" t="s">
        <v>31</v>
      </c>
      <c r="AR74" t="s">
        <v>33</v>
      </c>
      <c r="AV74" t="str">
        <f>AL74</f>
        <v>T</v>
      </c>
      <c r="AW74" t="s">
        <v>37</v>
      </c>
    </row>
    <row r="75" spans="4:52" x14ac:dyDescent="0.3">
      <c r="U75" t="s">
        <v>2</v>
      </c>
      <c r="V75">
        <f t="shared" ref="V75" si="16">X$54</f>
        <v>300</v>
      </c>
      <c r="W75" s="1" t="s">
        <v>34</v>
      </c>
      <c r="X75">
        <f>HLOOKUP(X72,wAdj,2,FALSE)</f>
        <v>1</v>
      </c>
      <c r="Y75">
        <f>Z$46</f>
        <v>600</v>
      </c>
      <c r="Z75">
        <f>Y75*X75</f>
        <v>600</v>
      </c>
      <c r="AB75">
        <f>V75+Z75</f>
        <v>900</v>
      </c>
      <c r="AC75" s="1" t="s">
        <v>39</v>
      </c>
      <c r="AD75">
        <f>HLOOKUP(AD74,hAdj,2, FALSE)</f>
        <v>0</v>
      </c>
      <c r="AE75">
        <f>AB$47</f>
        <v>1.22514845490862E-14</v>
      </c>
      <c r="AF75">
        <f>AE75*AD75</f>
        <v>0</v>
      </c>
      <c r="AH75">
        <f>AB75-AF75</f>
        <v>900</v>
      </c>
      <c r="AM75" t="s">
        <v>2</v>
      </c>
      <c r="AN75">
        <f t="shared" ref="AN75" si="17">AP$54</f>
        <v>300</v>
      </c>
      <c r="AO75" s="1" t="s">
        <v>34</v>
      </c>
      <c r="AP75">
        <f>HLOOKUP(AP72,wAdj,2,FALSE)</f>
        <v>1</v>
      </c>
      <c r="AQ75">
        <f>AR$46</f>
        <v>615.83000000000004</v>
      </c>
      <c r="AR75">
        <f>AQ75*AP75</f>
        <v>615.83000000000004</v>
      </c>
      <c r="AT75">
        <f>AN75+AR75</f>
        <v>915.83</v>
      </c>
      <c r="AU75" s="1" t="s">
        <v>39</v>
      </c>
      <c r="AV75">
        <f>HLOOKUP(AV74,hAdj,2, FALSE)</f>
        <v>0</v>
      </c>
      <c r="AW75">
        <f>AS$47</f>
        <v>1.715207836872068E-15</v>
      </c>
      <c r="AX75">
        <f>AW75*AV75</f>
        <v>0</v>
      </c>
      <c r="AZ75">
        <f>AT75-AX75</f>
        <v>915.83</v>
      </c>
    </row>
    <row r="77" spans="4:52" x14ac:dyDescent="0.3">
      <c r="T77" t="s">
        <v>54</v>
      </c>
      <c r="X77" t="str">
        <f>T78</f>
        <v>L</v>
      </c>
      <c r="Y77" t="s">
        <v>32</v>
      </c>
      <c r="Z77" t="s">
        <v>33</v>
      </c>
      <c r="AB77" t="s">
        <v>38</v>
      </c>
      <c r="AD77" t="str">
        <f>T79</f>
        <v>T</v>
      </c>
      <c r="AE77" t="s">
        <v>35</v>
      </c>
      <c r="AF77" t="s">
        <v>36</v>
      </c>
      <c r="AH77" t="s">
        <v>29</v>
      </c>
      <c r="AL77" t="s">
        <v>54</v>
      </c>
      <c r="AP77" t="str">
        <f>AL78</f>
        <v>L</v>
      </c>
      <c r="AQ77" t="s">
        <v>32</v>
      </c>
      <c r="AR77" t="s">
        <v>33</v>
      </c>
      <c r="AT77" t="s">
        <v>38</v>
      </c>
      <c r="AV77" t="str">
        <f>AL79</f>
        <v>T</v>
      </c>
      <c r="AW77" t="s">
        <v>35</v>
      </c>
      <c r="AX77" t="s">
        <v>36</v>
      </c>
      <c r="AZ77" t="s">
        <v>29</v>
      </c>
    </row>
    <row r="78" spans="4:52" x14ac:dyDescent="0.3">
      <c r="S78" s="1"/>
      <c r="T78" t="s">
        <v>18</v>
      </c>
      <c r="U78" t="s">
        <v>1</v>
      </c>
      <c r="V78">
        <f t="shared" ref="V78" si="18">X$51</f>
        <v>1300</v>
      </c>
      <c r="W78" s="1" t="s">
        <v>34</v>
      </c>
      <c r="X78">
        <f>HLOOKUP(X77,wAdj,2,FALSE)</f>
        <v>0</v>
      </c>
      <c r="Y78">
        <f>AB$46</f>
        <v>3.67544536472586E-14</v>
      </c>
      <c r="Z78">
        <f>X78*Y78</f>
        <v>0</v>
      </c>
      <c r="AB78">
        <f>V78+Z78</f>
        <v>1300</v>
      </c>
      <c r="AC78" s="1" t="s">
        <v>34</v>
      </c>
      <c r="AD78">
        <f>HLOOKUP(AD77,hAdj,2, FALSE)</f>
        <v>0</v>
      </c>
      <c r="AE78">
        <f>Z$47</f>
        <v>200</v>
      </c>
      <c r="AF78">
        <f>AE78*AD78</f>
        <v>0</v>
      </c>
      <c r="AH78">
        <f>V78+Z78+AF78</f>
        <v>1300</v>
      </c>
      <c r="AK78" s="1"/>
      <c r="AL78" t="s">
        <v>18</v>
      </c>
      <c r="AM78" t="s">
        <v>1</v>
      </c>
      <c r="AN78">
        <f t="shared" ref="AN78" si="19">AP$51</f>
        <v>1300</v>
      </c>
      <c r="AO78" s="1" t="s">
        <v>34</v>
      </c>
      <c r="AP78">
        <f>HLOOKUP(AP77,wAdj,2,FALSE)</f>
        <v>0</v>
      </c>
      <c r="AQ78">
        <f>AS$46</f>
        <v>3.7724158649318774E-14</v>
      </c>
      <c r="AR78">
        <f>AP78*AQ78</f>
        <v>0</v>
      </c>
      <c r="AT78">
        <f>AN78+AR78</f>
        <v>1300</v>
      </c>
      <c r="AU78" s="1" t="s">
        <v>34</v>
      </c>
      <c r="AV78">
        <f>HLOOKUP(AV77,hAdj,2, FALSE)</f>
        <v>0</v>
      </c>
      <c r="AW78">
        <f>AR$47</f>
        <v>28</v>
      </c>
      <c r="AX78">
        <f>AW78*AV78</f>
        <v>0</v>
      </c>
      <c r="AZ78">
        <f>AN78+AR78+AX78</f>
        <v>1300</v>
      </c>
    </row>
    <row r="79" spans="4:52" x14ac:dyDescent="0.3">
      <c r="I79" t="s">
        <v>73</v>
      </c>
      <c r="S79" s="1"/>
      <c r="T79" t="str">
        <f>RIGHT(T77,1)</f>
        <v>T</v>
      </c>
      <c r="X79" t="str">
        <f>T78</f>
        <v>L</v>
      </c>
      <c r="Y79" t="s">
        <v>31</v>
      </c>
      <c r="Z79" t="s">
        <v>33</v>
      </c>
      <c r="AD79" t="str">
        <f>T79</f>
        <v>T</v>
      </c>
      <c r="AE79" t="s">
        <v>37</v>
      </c>
      <c r="AK79" s="1"/>
      <c r="AL79" t="str">
        <f>RIGHT(AL77,1)</f>
        <v>T</v>
      </c>
      <c r="AP79" t="str">
        <f>AL78</f>
        <v>L</v>
      </c>
      <c r="AQ79" t="s">
        <v>31</v>
      </c>
      <c r="AR79" t="s">
        <v>33</v>
      </c>
      <c r="AV79" t="str">
        <f>AL79</f>
        <v>T</v>
      </c>
      <c r="AW79" t="s">
        <v>37</v>
      </c>
    </row>
    <row r="80" spans="4:52" x14ac:dyDescent="0.3">
      <c r="D80" t="s">
        <v>72</v>
      </c>
      <c r="S80" s="1"/>
      <c r="U80" t="s">
        <v>2</v>
      </c>
      <c r="V80">
        <f t="shared" ref="V80" si="20">X$54</f>
        <v>300</v>
      </c>
      <c r="W80" s="1" t="s">
        <v>34</v>
      </c>
      <c r="X80">
        <f>HLOOKUP(X77,wAdj,2,FALSE)</f>
        <v>0</v>
      </c>
      <c r="Y80">
        <f>Z$46</f>
        <v>600</v>
      </c>
      <c r="Z80">
        <f>Y80*X80</f>
        <v>0</v>
      </c>
      <c r="AB80">
        <f>V80+Z80</f>
        <v>300</v>
      </c>
      <c r="AC80" s="1" t="s">
        <v>39</v>
      </c>
      <c r="AD80">
        <f>HLOOKUP(AD79,hAdj,2, FALSE)</f>
        <v>0</v>
      </c>
      <c r="AE80">
        <f>AB$47</f>
        <v>1.22514845490862E-14</v>
      </c>
      <c r="AF80">
        <f>AE80*AD80</f>
        <v>0</v>
      </c>
      <c r="AH80">
        <f>AB80-AF80</f>
        <v>300</v>
      </c>
      <c r="AK80" s="1"/>
      <c r="AM80" t="s">
        <v>2</v>
      </c>
      <c r="AN80">
        <f t="shared" ref="AN80" si="21">AP$54</f>
        <v>300</v>
      </c>
      <c r="AO80" s="1" t="s">
        <v>34</v>
      </c>
      <c r="AP80">
        <f>HLOOKUP(AP77,wAdj,2,FALSE)</f>
        <v>0</v>
      </c>
      <c r="AQ80">
        <f>AR$46</f>
        <v>615.83000000000004</v>
      </c>
      <c r="AR80">
        <f>AQ80*AP80</f>
        <v>0</v>
      </c>
      <c r="AT80">
        <f>AN80+AR80</f>
        <v>300</v>
      </c>
      <c r="AU80" s="1" t="s">
        <v>39</v>
      </c>
      <c r="AV80">
        <f>HLOOKUP(AV79,hAdj,2, FALSE)</f>
        <v>0</v>
      </c>
      <c r="AW80">
        <f>AS$47</f>
        <v>1.715207836872068E-15</v>
      </c>
      <c r="AX80">
        <f>AW80*AV80</f>
        <v>0</v>
      </c>
      <c r="AZ80">
        <f>AT80-AX80</f>
        <v>300</v>
      </c>
    </row>
    <row r="82" spans="5:28" x14ac:dyDescent="0.3">
      <c r="E82" t="s">
        <v>73</v>
      </c>
      <c r="J82" t="s">
        <v>72</v>
      </c>
      <c r="P82" s="1"/>
      <c r="Q82" s="4"/>
    </row>
    <row r="86" spans="5:28" x14ac:dyDescent="0.3">
      <c r="F86" t="str">
        <f t="shared" ref="F86:F88" si="22">T86</f>
        <v>optional 2</v>
      </c>
      <c r="T86" t="s">
        <v>60</v>
      </c>
    </row>
    <row r="87" spans="5:28" x14ac:dyDescent="0.3">
      <c r="F87" t="str">
        <f t="shared" si="22"/>
        <v>Page Rotation</v>
      </c>
      <c r="G87">
        <f t="shared" ref="G87:G88" si="23">U87</f>
        <v>0</v>
      </c>
      <c r="T87" t="s">
        <v>43</v>
      </c>
      <c r="U87">
        <v>0</v>
      </c>
    </row>
    <row r="88" spans="5:28" x14ac:dyDescent="0.3">
      <c r="F88" t="str">
        <f t="shared" si="22"/>
        <v>TB Rotation</v>
      </c>
      <c r="G88">
        <f t="shared" si="23"/>
        <v>30</v>
      </c>
      <c r="T88" t="s">
        <v>44</v>
      </c>
      <c r="U88">
        <v>30</v>
      </c>
      <c r="V88">
        <f>U87+U88</f>
        <v>30</v>
      </c>
      <c r="Z88" t="s">
        <v>48</v>
      </c>
      <c r="AB88" t="s">
        <v>47</v>
      </c>
    </row>
    <row r="89" spans="5:28" x14ac:dyDescent="0.3">
      <c r="T89" t="s">
        <v>9</v>
      </c>
      <c r="U89">
        <f>SIN(RADIANS(V88))</f>
        <v>0.49999999999999994</v>
      </c>
      <c r="W89" t="s">
        <v>45</v>
      </c>
      <c r="X89">
        <f>width</f>
        <v>600</v>
      </c>
      <c r="Y89">
        <f>IF(AND(U87&lt;&gt;0,U88&lt;&gt;90),X90,X89)</f>
        <v>600</v>
      </c>
      <c r="Z89">
        <f>Y89*U89</f>
        <v>299.99999999999994</v>
      </c>
      <c r="AB89">
        <f>Y89*U90</f>
        <v>519.6152422706632</v>
      </c>
    </row>
    <row r="90" spans="5:28" x14ac:dyDescent="0.3">
      <c r="F90" t="s">
        <v>44</v>
      </c>
      <c r="T90" t="s">
        <v>8</v>
      </c>
      <c r="U90">
        <f>COS(RADIANS(V88))</f>
        <v>0.86602540378443871</v>
      </c>
      <c r="W90" t="s">
        <v>46</v>
      </c>
      <c r="X90">
        <f>height</f>
        <v>200</v>
      </c>
      <c r="Y90">
        <f>IF(AND(U87&lt;&gt;0,U88&lt;&gt;90),X89,X90)</f>
        <v>200</v>
      </c>
      <c r="Z90">
        <f>Y90*U89</f>
        <v>99.999999999999986</v>
      </c>
      <c r="AB90">
        <f>Y90*U90</f>
        <v>173.20508075688775</v>
      </c>
    </row>
    <row r="91" spans="5:28" x14ac:dyDescent="0.3">
      <c r="E91" t="str">
        <f>T89</f>
        <v>Sin Angle</v>
      </c>
      <c r="F91">
        <f>G88</f>
        <v>30</v>
      </c>
      <c r="G91">
        <f>SIN(RADIANS(G88))</f>
        <v>0.49999999999999994</v>
      </c>
      <c r="U91" s="2" t="s">
        <v>0</v>
      </c>
    </row>
    <row r="92" spans="5:28" x14ac:dyDescent="0.3">
      <c r="E92" t="str">
        <f>T90</f>
        <v>Cos Angle</v>
      </c>
      <c r="F92">
        <f>G88</f>
        <v>30</v>
      </c>
      <c r="G92">
        <f>COS(RADIANS(G88))</f>
        <v>0.86602540378443871</v>
      </c>
      <c r="U92" s="1" t="s">
        <v>3</v>
      </c>
    </row>
    <row r="93" spans="5:28" x14ac:dyDescent="0.3">
      <c r="F93" t="s">
        <v>67</v>
      </c>
      <c r="V93" s="2" t="s">
        <v>57</v>
      </c>
    </row>
    <row r="94" spans="5:28" x14ac:dyDescent="0.3">
      <c r="E94" t="str">
        <f>T89</f>
        <v>Sin Angle</v>
      </c>
      <c r="F94">
        <f>G87</f>
        <v>0</v>
      </c>
      <c r="G94">
        <f>SIN(RADIANS(G87))</f>
        <v>0</v>
      </c>
      <c r="T94" t="s">
        <v>1</v>
      </c>
      <c r="U94">
        <v>500</v>
      </c>
      <c r="V94">
        <v>0</v>
      </c>
      <c r="X94">
        <f>U94-V94</f>
        <v>500</v>
      </c>
      <c r="Y94" s="2"/>
    </row>
    <row r="95" spans="5:28" x14ac:dyDescent="0.3">
      <c r="E95" t="str">
        <f>T90</f>
        <v>Cos Angle</v>
      </c>
      <c r="F95">
        <f>G87</f>
        <v>0</v>
      </c>
      <c r="G95">
        <f>COS(RADIANS(G87))</f>
        <v>1</v>
      </c>
      <c r="V95" s="2"/>
    </row>
    <row r="97" spans="5:34" x14ac:dyDescent="0.3">
      <c r="E97" t="s">
        <v>68</v>
      </c>
      <c r="T97" t="s">
        <v>2</v>
      </c>
      <c r="U97">
        <v>300</v>
      </c>
      <c r="V97">
        <f>IF(AND(U87=0,NOT(U88=90)),AB90,0)</f>
        <v>173.20508075688775</v>
      </c>
      <c r="X97">
        <f>U97+V97</f>
        <v>473.20508075688775</v>
      </c>
      <c r="Y97" s="2"/>
    </row>
    <row r="98" spans="5:34" x14ac:dyDescent="0.3">
      <c r="E98" t="s">
        <v>69</v>
      </c>
      <c r="F98">
        <f>$X$94</f>
        <v>500</v>
      </c>
      <c r="V98" s="2"/>
    </row>
    <row r="99" spans="5:34" x14ac:dyDescent="0.3">
      <c r="E99" t="s">
        <v>71</v>
      </c>
      <c r="F99">
        <f>Y90</f>
        <v>200</v>
      </c>
      <c r="V99" t="s">
        <v>27</v>
      </c>
    </row>
    <row r="100" spans="5:34" x14ac:dyDescent="0.3">
      <c r="E100" t="s">
        <v>74</v>
      </c>
      <c r="F100">
        <f>G94</f>
        <v>0</v>
      </c>
      <c r="G100" t="s">
        <v>75</v>
      </c>
      <c r="T100" t="s">
        <v>24</v>
      </c>
      <c r="X100" t="str">
        <f>T101</f>
        <v>R</v>
      </c>
      <c r="Y100" t="s">
        <v>32</v>
      </c>
      <c r="Z100" t="s">
        <v>33</v>
      </c>
      <c r="AB100" t="s">
        <v>38</v>
      </c>
      <c r="AD100" t="str">
        <f>T102</f>
        <v>B</v>
      </c>
      <c r="AE100" t="s">
        <v>35</v>
      </c>
      <c r="AF100" t="s">
        <v>36</v>
      </c>
      <c r="AH100" t="s">
        <v>29</v>
      </c>
    </row>
    <row r="101" spans="5:34" x14ac:dyDescent="0.3">
      <c r="E101" t="s">
        <v>76</v>
      </c>
      <c r="F101">
        <f>G91</f>
        <v>0.49999999999999994</v>
      </c>
      <c r="G101" t="s">
        <v>77</v>
      </c>
      <c r="T101" t="str">
        <f>LEFT(T100,1)</f>
        <v>R</v>
      </c>
      <c r="U101" t="s">
        <v>1</v>
      </c>
      <c r="V101">
        <f>X94</f>
        <v>500</v>
      </c>
      <c r="W101" s="1" t="s">
        <v>34</v>
      </c>
      <c r="X101">
        <f>HLOOKUP(X100,wAdj,2,FALSE)</f>
        <v>1</v>
      </c>
      <c r="Y101">
        <f>AB89</f>
        <v>519.6152422706632</v>
      </c>
      <c r="Z101">
        <f>X101*Y101</f>
        <v>519.6152422706632</v>
      </c>
      <c r="AB101">
        <f>V101+Z101</f>
        <v>1019.6152422706632</v>
      </c>
      <c r="AC101" s="1" t="s">
        <v>34</v>
      </c>
      <c r="AD101">
        <f>HLOOKUP(AD100,hAdj,2, FALSE)</f>
        <v>1</v>
      </c>
      <c r="AE101">
        <f>Z90</f>
        <v>99.999999999999986</v>
      </c>
      <c r="AF101">
        <f>AE101*AD101</f>
        <v>99.999999999999986</v>
      </c>
      <c r="AH101">
        <f>V101+Z101+AF101</f>
        <v>1119.6152422706632</v>
      </c>
    </row>
    <row r="102" spans="5:34" x14ac:dyDescent="0.3">
      <c r="E102" t="s">
        <v>78</v>
      </c>
      <c r="F102">
        <f>F99*F100*F101</f>
        <v>0</v>
      </c>
      <c r="T102" t="str">
        <f>RIGHT(T100,1)</f>
        <v>B</v>
      </c>
      <c r="X102" t="str">
        <f>T101</f>
        <v>R</v>
      </c>
      <c r="Y102" t="s">
        <v>31</v>
      </c>
      <c r="Z102" t="s">
        <v>33</v>
      </c>
      <c r="AD102" t="str">
        <f>T102</f>
        <v>B</v>
      </c>
      <c r="AE102" t="s">
        <v>37</v>
      </c>
    </row>
    <row r="103" spans="5:34" x14ac:dyDescent="0.3">
      <c r="E103" t="s">
        <v>79</v>
      </c>
      <c r="F103">
        <f>F98+F102</f>
        <v>500</v>
      </c>
      <c r="U103" t="s">
        <v>2</v>
      </c>
      <c r="V103">
        <f>X97</f>
        <v>473.20508075688775</v>
      </c>
      <c r="W103" s="1" t="s">
        <v>34</v>
      </c>
      <c r="X103">
        <f>HLOOKUP(X100,wAdj,2,FALSE)</f>
        <v>1</v>
      </c>
      <c r="Y103">
        <f>Z89</f>
        <v>299.99999999999994</v>
      </c>
      <c r="Z103">
        <f>Y103*X103</f>
        <v>299.99999999999994</v>
      </c>
      <c r="AB103">
        <f>V103+Z103</f>
        <v>773.2050807568877</v>
      </c>
      <c r="AC103" s="1" t="s">
        <v>39</v>
      </c>
      <c r="AD103">
        <f>HLOOKUP(AD102,hAdj,2, FALSE)</f>
        <v>1</v>
      </c>
      <c r="AE103">
        <f>AB90</f>
        <v>173.20508075688775</v>
      </c>
      <c r="AF103">
        <f>AE103*AD103</f>
        <v>173.20508075688775</v>
      </c>
      <c r="AH103">
        <f>AB103-AF103</f>
        <v>600</v>
      </c>
    </row>
    <row r="105" spans="5:34" x14ac:dyDescent="0.3">
      <c r="T105" t="s">
        <v>40</v>
      </c>
      <c r="X105" t="str">
        <f>T106</f>
        <v>C</v>
      </c>
      <c r="Y105" t="s">
        <v>32</v>
      </c>
      <c r="Z105" t="s">
        <v>33</v>
      </c>
      <c r="AB105" t="s">
        <v>38</v>
      </c>
      <c r="AD105" t="str">
        <f>T107</f>
        <v>M</v>
      </c>
      <c r="AE105" t="s">
        <v>35</v>
      </c>
      <c r="AF105" t="s">
        <v>36</v>
      </c>
      <c r="AH105" t="s">
        <v>29</v>
      </c>
    </row>
    <row r="106" spans="5:34" x14ac:dyDescent="0.3">
      <c r="E106" t="s">
        <v>70</v>
      </c>
      <c r="F106">
        <f>$X$97</f>
        <v>473.20508075688775</v>
      </c>
      <c r="T106" t="str">
        <f>LEFT(T105,1)</f>
        <v>C</v>
      </c>
      <c r="U106" t="s">
        <v>1</v>
      </c>
      <c r="V106">
        <f>X94</f>
        <v>500</v>
      </c>
      <c r="W106" s="1" t="s">
        <v>34</v>
      </c>
      <c r="X106">
        <f>HLOOKUP(X105,wAdj,2,FALSE)</f>
        <v>0.5</v>
      </c>
      <c r="Y106">
        <f>AB89</f>
        <v>519.6152422706632</v>
      </c>
      <c r="Z106">
        <f>X106*Y106</f>
        <v>259.8076211353316</v>
      </c>
      <c r="AB106">
        <f>V106+Z106</f>
        <v>759.8076211353316</v>
      </c>
      <c r="AC106" s="1" t="s">
        <v>34</v>
      </c>
      <c r="AD106">
        <f>HLOOKUP(AD105,hAdj,2, FALSE)</f>
        <v>0.5</v>
      </c>
      <c r="AE106">
        <f>Z90</f>
        <v>99.999999999999986</v>
      </c>
      <c r="AF106">
        <f>AE106*AD106</f>
        <v>49.999999999999993</v>
      </c>
      <c r="AH106">
        <f>V106+Z106+AF106</f>
        <v>809.8076211353316</v>
      </c>
    </row>
    <row r="107" spans="5:34" x14ac:dyDescent="0.3">
      <c r="E107" t="s">
        <v>71</v>
      </c>
      <c r="F107">
        <f>Y90</f>
        <v>200</v>
      </c>
      <c r="T107" t="str">
        <f>RIGHT(T105,1)</f>
        <v>M</v>
      </c>
      <c r="X107" t="str">
        <f>T106</f>
        <v>C</v>
      </c>
      <c r="Y107" t="s">
        <v>31</v>
      </c>
      <c r="Z107" t="s">
        <v>33</v>
      </c>
      <c r="AD107" t="str">
        <f>T107</f>
        <v>M</v>
      </c>
      <c r="AE107" t="s">
        <v>37</v>
      </c>
    </row>
    <row r="108" spans="5:34" x14ac:dyDescent="0.3">
      <c r="E108" t="s">
        <v>74</v>
      </c>
      <c r="F108">
        <f>G95</f>
        <v>1</v>
      </c>
      <c r="G108" t="s">
        <v>80</v>
      </c>
      <c r="U108" t="s">
        <v>2</v>
      </c>
      <c r="V108">
        <f>X97</f>
        <v>473.20508075688775</v>
      </c>
      <c r="W108" s="1" t="s">
        <v>34</v>
      </c>
      <c r="X108">
        <f>HLOOKUP(X105,wAdj,2,FALSE)</f>
        <v>0.5</v>
      </c>
      <c r="Y108">
        <f>Z89</f>
        <v>299.99999999999994</v>
      </c>
      <c r="Z108">
        <f>Y108*X108</f>
        <v>149.99999999999997</v>
      </c>
      <c r="AB108">
        <f>V108+Z108</f>
        <v>623.2050807568877</v>
      </c>
      <c r="AC108" s="1" t="s">
        <v>39</v>
      </c>
      <c r="AD108">
        <f>HLOOKUP(AD107,hAdj,2, FALSE)</f>
        <v>0.5</v>
      </c>
      <c r="AE108">
        <f>AB90</f>
        <v>173.20508075688775</v>
      </c>
      <c r="AF108">
        <f>AE108*AD108</f>
        <v>86.602540378443877</v>
      </c>
      <c r="AH108">
        <f>AB108-AF108</f>
        <v>536.60254037844379</v>
      </c>
    </row>
    <row r="109" spans="5:34" x14ac:dyDescent="0.3">
      <c r="E109" t="s">
        <v>76</v>
      </c>
      <c r="F109">
        <f>G92</f>
        <v>0.86602540378443871</v>
      </c>
      <c r="G109" t="s">
        <v>81</v>
      </c>
    </row>
    <row r="110" spans="5:34" x14ac:dyDescent="0.3">
      <c r="E110" t="s">
        <v>78</v>
      </c>
      <c r="F110">
        <f>F107*F108*F109</f>
        <v>173.20508075688775</v>
      </c>
      <c r="T110" t="s">
        <v>41</v>
      </c>
      <c r="X110" t="str">
        <f>T111</f>
        <v>C</v>
      </c>
      <c r="Y110" t="s">
        <v>32</v>
      </c>
      <c r="Z110" t="s">
        <v>33</v>
      </c>
      <c r="AB110" t="s">
        <v>38</v>
      </c>
      <c r="AD110" t="str">
        <f>T112</f>
        <v>B</v>
      </c>
      <c r="AE110" t="s">
        <v>35</v>
      </c>
      <c r="AF110" t="s">
        <v>36</v>
      </c>
      <c r="AH110" t="s">
        <v>29</v>
      </c>
    </row>
    <row r="111" spans="5:34" x14ac:dyDescent="0.3">
      <c r="E111" t="s">
        <v>79</v>
      </c>
      <c r="F111">
        <f>F106-F110</f>
        <v>300</v>
      </c>
      <c r="T111" t="str">
        <f>LEFT(T110,1)</f>
        <v>C</v>
      </c>
      <c r="U111" t="s">
        <v>1</v>
      </c>
      <c r="V111">
        <f>X94</f>
        <v>500</v>
      </c>
      <c r="W111" s="1" t="s">
        <v>34</v>
      </c>
      <c r="X111">
        <f>HLOOKUP(X110,wAdj,2,FALSE)</f>
        <v>0.5</v>
      </c>
      <c r="Y111">
        <f>AB89</f>
        <v>519.6152422706632</v>
      </c>
      <c r="Z111">
        <f>X111*Y111</f>
        <v>259.8076211353316</v>
      </c>
      <c r="AB111">
        <f>V111+Z111</f>
        <v>759.8076211353316</v>
      </c>
      <c r="AC111" s="1" t="s">
        <v>34</v>
      </c>
      <c r="AD111">
        <f>HLOOKUP(AD110,hAdj,2, FALSE)</f>
        <v>1</v>
      </c>
      <c r="AE111">
        <f>Z90</f>
        <v>99.999999999999986</v>
      </c>
      <c r="AF111">
        <f>AE111*AD111</f>
        <v>99.999999999999986</v>
      </c>
      <c r="AH111">
        <f>V111+Z111+AF111</f>
        <v>859.8076211353316</v>
      </c>
    </row>
    <row r="112" spans="5:34" x14ac:dyDescent="0.3">
      <c r="T112" t="str">
        <f>RIGHT(T110,1)</f>
        <v>B</v>
      </c>
      <c r="X112" t="str">
        <f>T111</f>
        <v>C</v>
      </c>
      <c r="Y112" t="s">
        <v>31</v>
      </c>
      <c r="Z112" t="s">
        <v>33</v>
      </c>
      <c r="AD112" t="str">
        <f>T112</f>
        <v>B</v>
      </c>
      <c r="AE112" t="s">
        <v>37</v>
      </c>
    </row>
    <row r="113" spans="4:35" x14ac:dyDescent="0.3">
      <c r="U113" t="s">
        <v>2</v>
      </c>
      <c r="V113">
        <f>X97</f>
        <v>473.20508075688775</v>
      </c>
      <c r="W113" s="1" t="s">
        <v>34</v>
      </c>
      <c r="X113">
        <f>HLOOKUP(X110,wAdj,2,FALSE)</f>
        <v>0.5</v>
      </c>
      <c r="Y113">
        <f>Z89</f>
        <v>299.99999999999994</v>
      </c>
      <c r="Z113">
        <f>Y113*X113</f>
        <v>149.99999999999997</v>
      </c>
      <c r="AB113">
        <f>V113+Z113</f>
        <v>623.2050807568877</v>
      </c>
      <c r="AC113" s="1" t="s">
        <v>39</v>
      </c>
      <c r="AD113">
        <f>HLOOKUP(AD112,hAdj,2, FALSE)</f>
        <v>1</v>
      </c>
      <c r="AE113">
        <f>AB90</f>
        <v>173.20508075688775</v>
      </c>
      <c r="AF113">
        <f>AE113*AD113</f>
        <v>173.20508075688775</v>
      </c>
      <c r="AH113">
        <f>AB113-AF113</f>
        <v>449.99999999999994</v>
      </c>
    </row>
    <row r="115" spans="4:35" x14ac:dyDescent="0.3">
      <c r="T115" t="s">
        <v>42</v>
      </c>
      <c r="X115" t="str">
        <f>T116</f>
        <v>R</v>
      </c>
      <c r="Y115" t="s">
        <v>32</v>
      </c>
      <c r="Z115" t="s">
        <v>33</v>
      </c>
      <c r="AB115" t="s">
        <v>38</v>
      </c>
      <c r="AD115" t="str">
        <f>T117</f>
        <v>T</v>
      </c>
      <c r="AE115" t="s">
        <v>35</v>
      </c>
      <c r="AF115" t="s">
        <v>36</v>
      </c>
      <c r="AH115" t="s">
        <v>29</v>
      </c>
    </row>
    <row r="116" spans="4:35" x14ac:dyDescent="0.3">
      <c r="T116" t="str">
        <f>LEFT(T115,1)</f>
        <v>R</v>
      </c>
      <c r="U116" t="s">
        <v>1</v>
      </c>
      <c r="V116">
        <f>X94</f>
        <v>500</v>
      </c>
      <c r="W116" s="1" t="s">
        <v>34</v>
      </c>
      <c r="X116">
        <f>HLOOKUP(X115,wAdj,2,FALSE)</f>
        <v>1</v>
      </c>
      <c r="Y116">
        <f>AB89</f>
        <v>519.6152422706632</v>
      </c>
      <c r="Z116">
        <f>X116*Y116</f>
        <v>519.6152422706632</v>
      </c>
      <c r="AB116">
        <f>V116+Z116</f>
        <v>1019.6152422706632</v>
      </c>
      <c r="AC116" s="1" t="s">
        <v>34</v>
      </c>
      <c r="AD116">
        <f>HLOOKUP(AD115,hAdj,2, FALSE)</f>
        <v>0</v>
      </c>
      <c r="AE116">
        <f>Z90</f>
        <v>99.999999999999986</v>
      </c>
      <c r="AF116">
        <f>AE116*AD116</f>
        <v>0</v>
      </c>
      <c r="AH116">
        <f>V116+Z116+AF116</f>
        <v>1019.6152422706632</v>
      </c>
    </row>
    <row r="117" spans="4:35" x14ac:dyDescent="0.3">
      <c r="T117" t="str">
        <f>RIGHT(T115,1)</f>
        <v>T</v>
      </c>
      <c r="X117" t="str">
        <f>T116</f>
        <v>R</v>
      </c>
      <c r="Y117" t="s">
        <v>31</v>
      </c>
      <c r="Z117" t="s">
        <v>33</v>
      </c>
      <c r="AD117" t="str">
        <f>T117</f>
        <v>T</v>
      </c>
      <c r="AE117" t="s">
        <v>37</v>
      </c>
    </row>
    <row r="118" spans="4:35" x14ac:dyDescent="0.3">
      <c r="U118" t="s">
        <v>2</v>
      </c>
      <c r="V118">
        <f>X97</f>
        <v>473.20508075688775</v>
      </c>
      <c r="W118" s="1" t="s">
        <v>34</v>
      </c>
      <c r="X118">
        <f>HLOOKUP(X115,wAdj,2,FALSE)</f>
        <v>1</v>
      </c>
      <c r="Y118">
        <f>Z89</f>
        <v>299.99999999999994</v>
      </c>
      <c r="Z118">
        <f>Y118*X118</f>
        <v>299.99999999999994</v>
      </c>
      <c r="AB118">
        <f>V118+Z118</f>
        <v>773.2050807568877</v>
      </c>
      <c r="AC118" s="1" t="s">
        <v>39</v>
      </c>
      <c r="AD118">
        <f>HLOOKUP(AD117,hAdj,2, FALSE)</f>
        <v>0</v>
      </c>
      <c r="AE118">
        <f>AB90</f>
        <v>173.20508075688775</v>
      </c>
      <c r="AF118">
        <f>AE118*AD118</f>
        <v>0</v>
      </c>
      <c r="AH118">
        <f>AB118-AF118</f>
        <v>773.2050807568877</v>
      </c>
    </row>
    <row r="124" spans="4:35" x14ac:dyDescent="0.3">
      <c r="D124" s="3"/>
      <c r="E124" s="3"/>
      <c r="F124" s="3"/>
      <c r="G124" s="3"/>
      <c r="H124" s="3"/>
      <c r="I124" s="3"/>
      <c r="J124" s="3"/>
      <c r="K124" s="2" t="s">
        <v>53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6" spans="4:35" x14ac:dyDescent="0.3">
      <c r="X126" s="2"/>
    </row>
    <row r="127" spans="4:35" x14ac:dyDescent="0.3">
      <c r="X127" s="2"/>
    </row>
    <row r="128" spans="4:35" x14ac:dyDescent="0.3">
      <c r="T128" t="s">
        <v>58</v>
      </c>
      <c r="X128" s="2"/>
    </row>
    <row r="129" spans="20:34" x14ac:dyDescent="0.3">
      <c r="T129" t="s">
        <v>43</v>
      </c>
      <c r="U129">
        <v>90</v>
      </c>
      <c r="Y129" s="1" t="s">
        <v>34</v>
      </c>
      <c r="Z129" s="2" t="s">
        <v>109</v>
      </c>
    </row>
    <row r="130" spans="20:34" x14ac:dyDescent="0.3">
      <c r="T130" t="s">
        <v>44</v>
      </c>
      <c r="U130">
        <v>0</v>
      </c>
      <c r="V130">
        <f>U129+U130</f>
        <v>90</v>
      </c>
      <c r="Y130" s="1" t="s">
        <v>51</v>
      </c>
      <c r="Z130" t="s">
        <v>48</v>
      </c>
      <c r="AB130" t="s">
        <v>47</v>
      </c>
    </row>
    <row r="131" spans="20:34" x14ac:dyDescent="0.3">
      <c r="T131" t="s">
        <v>9</v>
      </c>
      <c r="U131">
        <f>SIN(RADIANS(V130))</f>
        <v>1</v>
      </c>
      <c r="W131" t="s">
        <v>45</v>
      </c>
      <c r="X131">
        <f>height</f>
        <v>200</v>
      </c>
      <c r="Y131">
        <f>IF(AND(U129&lt;&gt;0,U130&lt;&gt;90),X132,X131)</f>
        <v>600</v>
      </c>
      <c r="Z131">
        <f>U131*Y131</f>
        <v>600</v>
      </c>
      <c r="AB131">
        <f>Y131*U132</f>
        <v>3.67544536472586E-14</v>
      </c>
    </row>
    <row r="132" spans="20:34" x14ac:dyDescent="0.3">
      <c r="T132" t="s">
        <v>8</v>
      </c>
      <c r="U132">
        <f>COS(RADIANS(V130))</f>
        <v>6.1257422745431001E-17</v>
      </c>
      <c r="W132" t="s">
        <v>46</v>
      </c>
      <c r="X132">
        <f>width</f>
        <v>600</v>
      </c>
      <c r="Y132">
        <f>IF(AND(U129&lt;&gt;0,U130&lt;&gt;90),X131,X132)</f>
        <v>200</v>
      </c>
      <c r="Z132">
        <f>Y132*U131</f>
        <v>200</v>
      </c>
      <c r="AB132">
        <f>Y132*U132</f>
        <v>1.22514845490862E-14</v>
      </c>
    </row>
    <row r="133" spans="20:34" x14ac:dyDescent="0.3">
      <c r="U133" s="2" t="s">
        <v>0</v>
      </c>
    </row>
    <row r="134" spans="20:34" x14ac:dyDescent="0.3">
      <c r="U134" s="1" t="s">
        <v>3</v>
      </c>
    </row>
    <row r="135" spans="20:34" x14ac:dyDescent="0.3">
      <c r="V135" s="2" t="s">
        <v>57</v>
      </c>
    </row>
    <row r="136" spans="20:34" x14ac:dyDescent="0.3">
      <c r="T136" t="s">
        <v>1</v>
      </c>
      <c r="U136">
        <v>2092</v>
      </c>
      <c r="V136">
        <f>IF(AND(U129=0,NOT(U130=90)),Z132,0)</f>
        <v>0</v>
      </c>
      <c r="X136">
        <f>U136-V136</f>
        <v>2092</v>
      </c>
      <c r="Y136" s="2"/>
    </row>
    <row r="137" spans="20:34" x14ac:dyDescent="0.3">
      <c r="V137" s="2"/>
    </row>
    <row r="139" spans="20:34" x14ac:dyDescent="0.3">
      <c r="T139" t="s">
        <v>2</v>
      </c>
      <c r="U139">
        <v>500</v>
      </c>
      <c r="V139">
        <f>IF(AND(U129=0,NOT(U130=90)),AB132,0)</f>
        <v>0</v>
      </c>
      <c r="X139">
        <f>U139+V139</f>
        <v>500</v>
      </c>
      <c r="Y139" s="2"/>
    </row>
    <row r="140" spans="20:34" x14ac:dyDescent="0.3">
      <c r="V140" s="2"/>
    </row>
    <row r="141" spans="20:34" x14ac:dyDescent="0.3">
      <c r="V141" t="s">
        <v>27</v>
      </c>
    </row>
    <row r="142" spans="20:34" x14ac:dyDescent="0.3">
      <c r="T142" t="s">
        <v>24</v>
      </c>
      <c r="X142" t="str">
        <f>T143</f>
        <v>R</v>
      </c>
      <c r="Y142" t="s">
        <v>32</v>
      </c>
      <c r="Z142" t="s">
        <v>33</v>
      </c>
      <c r="AB142" t="s">
        <v>38</v>
      </c>
      <c r="AD142" t="str">
        <f>T144</f>
        <v>B</v>
      </c>
      <c r="AE142" t="s">
        <v>35</v>
      </c>
      <c r="AF142" t="s">
        <v>36</v>
      </c>
      <c r="AH142" t="s">
        <v>29</v>
      </c>
    </row>
    <row r="143" spans="20:34" x14ac:dyDescent="0.3">
      <c r="T143" t="str">
        <f>LEFT(T142,1)</f>
        <v>R</v>
      </c>
      <c r="U143" t="s">
        <v>1</v>
      </c>
      <c r="V143">
        <f>X136</f>
        <v>2092</v>
      </c>
      <c r="W143" s="1" t="s">
        <v>34</v>
      </c>
      <c r="X143">
        <f>HLOOKUP(X142,wAdj,2,FALSE)</f>
        <v>1</v>
      </c>
      <c r="Y143">
        <f>AB131</f>
        <v>3.67544536472586E-14</v>
      </c>
      <c r="Z143">
        <f>X143*Y143</f>
        <v>3.67544536472586E-14</v>
      </c>
      <c r="AB143">
        <f>V143+Z143</f>
        <v>2092</v>
      </c>
      <c r="AC143" s="1" t="s">
        <v>34</v>
      </c>
      <c r="AD143">
        <f>HLOOKUP(AD142,hAdj,2, FALSE)</f>
        <v>1</v>
      </c>
      <c r="AE143">
        <f>Z132</f>
        <v>200</v>
      </c>
      <c r="AF143">
        <f>AE143*AD143</f>
        <v>200</v>
      </c>
      <c r="AH143">
        <f>V143+Z143+AF143</f>
        <v>2292</v>
      </c>
    </row>
    <row r="144" spans="20:34" x14ac:dyDescent="0.3">
      <c r="T144" t="str">
        <f>RIGHT(T142,1)</f>
        <v>B</v>
      </c>
      <c r="X144" t="str">
        <f>T143</f>
        <v>R</v>
      </c>
      <c r="Y144" t="s">
        <v>31</v>
      </c>
      <c r="Z144" t="s">
        <v>33</v>
      </c>
      <c r="AD144" t="str">
        <f>T144</f>
        <v>B</v>
      </c>
      <c r="AE144" t="s">
        <v>37</v>
      </c>
    </row>
    <row r="145" spans="20:34" x14ac:dyDescent="0.3">
      <c r="U145" t="s">
        <v>2</v>
      </c>
      <c r="V145">
        <f>X139</f>
        <v>500</v>
      </c>
      <c r="W145" s="1" t="s">
        <v>34</v>
      </c>
      <c r="X145">
        <f>HLOOKUP(X142,wAdj,2,FALSE)</f>
        <v>1</v>
      </c>
      <c r="Y145">
        <f>Z131</f>
        <v>600</v>
      </c>
      <c r="Z145">
        <f>Y145*X145</f>
        <v>600</v>
      </c>
      <c r="AB145">
        <f>V145+Z145</f>
        <v>1100</v>
      </c>
      <c r="AC145" s="1" t="s">
        <v>39</v>
      </c>
      <c r="AD145">
        <f>HLOOKUP(AD144,hAdj,2, FALSE)</f>
        <v>1</v>
      </c>
      <c r="AE145">
        <f>AB132</f>
        <v>1.22514845490862E-14</v>
      </c>
      <c r="AF145">
        <f>AE145*AD145</f>
        <v>1.22514845490862E-14</v>
      </c>
      <c r="AH145">
        <f>AB145-AF145</f>
        <v>1100</v>
      </c>
    </row>
    <row r="147" spans="20:34" x14ac:dyDescent="0.3">
      <c r="T147" t="s">
        <v>40</v>
      </c>
      <c r="X147" t="str">
        <f>T148</f>
        <v>C</v>
      </c>
      <c r="Y147" t="s">
        <v>32</v>
      </c>
      <c r="Z147" t="s">
        <v>33</v>
      </c>
      <c r="AB147" t="s">
        <v>38</v>
      </c>
      <c r="AD147" t="str">
        <f>T149</f>
        <v>M</v>
      </c>
      <c r="AE147" t="s">
        <v>35</v>
      </c>
      <c r="AF147" t="s">
        <v>36</v>
      </c>
      <c r="AH147" t="s">
        <v>29</v>
      </c>
    </row>
    <row r="148" spans="20:34" x14ac:dyDescent="0.3">
      <c r="T148" t="str">
        <f>LEFT(T147,1)</f>
        <v>C</v>
      </c>
      <c r="U148" t="s">
        <v>1</v>
      </c>
      <c r="V148">
        <f>X136</f>
        <v>2092</v>
      </c>
      <c r="W148" s="1" t="s">
        <v>34</v>
      </c>
      <c r="X148">
        <f>HLOOKUP(X147,wAdj,2,FALSE)</f>
        <v>0.5</v>
      </c>
      <c r="Y148">
        <f>AB131</f>
        <v>3.67544536472586E-14</v>
      </c>
      <c r="Z148">
        <f>X148*Y148</f>
        <v>1.83772268236293E-14</v>
      </c>
      <c r="AB148">
        <f>V148+Z148</f>
        <v>2092</v>
      </c>
      <c r="AC148" s="1" t="s">
        <v>34</v>
      </c>
      <c r="AD148">
        <f>HLOOKUP(AD147,hAdj,2, FALSE)</f>
        <v>0.5</v>
      </c>
      <c r="AE148">
        <f>Z132</f>
        <v>200</v>
      </c>
      <c r="AF148">
        <f>AE148*AD148</f>
        <v>100</v>
      </c>
      <c r="AH148">
        <f>V148+Z148+AF148</f>
        <v>2192</v>
      </c>
    </row>
    <row r="149" spans="20:34" x14ac:dyDescent="0.3">
      <c r="T149" t="str">
        <f>RIGHT(T147,1)</f>
        <v>M</v>
      </c>
      <c r="X149" t="str">
        <f>T148</f>
        <v>C</v>
      </c>
      <c r="Y149" t="s">
        <v>31</v>
      </c>
      <c r="Z149" t="s">
        <v>33</v>
      </c>
      <c r="AD149" t="str">
        <f>T149</f>
        <v>M</v>
      </c>
      <c r="AE149" t="s">
        <v>37</v>
      </c>
    </row>
    <row r="150" spans="20:34" x14ac:dyDescent="0.3">
      <c r="U150" t="s">
        <v>2</v>
      </c>
      <c r="V150">
        <f>X139</f>
        <v>500</v>
      </c>
      <c r="W150" s="1" t="s">
        <v>34</v>
      </c>
      <c r="X150">
        <f>HLOOKUP(X147,wAdj,2,FALSE)</f>
        <v>0.5</v>
      </c>
      <c r="Y150">
        <f>Z131</f>
        <v>600</v>
      </c>
      <c r="Z150">
        <f>Y150*X150</f>
        <v>300</v>
      </c>
      <c r="AB150">
        <f>V150+Z150</f>
        <v>800</v>
      </c>
      <c r="AC150" s="1" t="s">
        <v>39</v>
      </c>
      <c r="AD150">
        <f>HLOOKUP(AD149,hAdj,2, FALSE)</f>
        <v>0.5</v>
      </c>
      <c r="AE150">
        <f>AB132</f>
        <v>1.22514845490862E-14</v>
      </c>
      <c r="AF150">
        <f>AE150*AD150</f>
        <v>6.1257422745431001E-15</v>
      </c>
      <c r="AH150">
        <f>AB150-AF150</f>
        <v>800</v>
      </c>
    </row>
    <row r="152" spans="20:34" x14ac:dyDescent="0.3">
      <c r="T152" t="s">
        <v>41</v>
      </c>
      <c r="X152" t="str">
        <f>T153</f>
        <v>C</v>
      </c>
      <c r="Y152" t="s">
        <v>32</v>
      </c>
      <c r="Z152" t="s">
        <v>33</v>
      </c>
      <c r="AB152" t="s">
        <v>38</v>
      </c>
      <c r="AD152" t="str">
        <f>T154</f>
        <v>B</v>
      </c>
      <c r="AE152" t="s">
        <v>35</v>
      </c>
      <c r="AF152" t="s">
        <v>36</v>
      </c>
      <c r="AH152" t="s">
        <v>29</v>
      </c>
    </row>
    <row r="153" spans="20:34" x14ac:dyDescent="0.3">
      <c r="T153" t="str">
        <f>LEFT(T152,1)</f>
        <v>C</v>
      </c>
      <c r="U153" t="s">
        <v>1</v>
      </c>
      <c r="V153">
        <f>X136</f>
        <v>2092</v>
      </c>
      <c r="W153" s="1" t="s">
        <v>34</v>
      </c>
      <c r="X153">
        <f>HLOOKUP(X152,wAdj,2,FALSE)</f>
        <v>0.5</v>
      </c>
      <c r="Y153">
        <f>AB131</f>
        <v>3.67544536472586E-14</v>
      </c>
      <c r="Z153">
        <f>X153*Y153</f>
        <v>1.83772268236293E-14</v>
      </c>
      <c r="AB153">
        <f>V153+Z153</f>
        <v>2092</v>
      </c>
      <c r="AC153" s="1" t="s">
        <v>34</v>
      </c>
      <c r="AD153">
        <f>HLOOKUP(AD152,hAdj,2, FALSE)</f>
        <v>1</v>
      </c>
      <c r="AE153">
        <f>Z132</f>
        <v>200</v>
      </c>
      <c r="AF153">
        <f>AE153*AD153</f>
        <v>200</v>
      </c>
      <c r="AH153">
        <f>V153+Z153+AF153</f>
        <v>2292</v>
      </c>
    </row>
    <row r="154" spans="20:34" x14ac:dyDescent="0.3">
      <c r="T154" t="str">
        <f>RIGHT(T152,1)</f>
        <v>B</v>
      </c>
      <c r="X154" t="str">
        <f>T153</f>
        <v>C</v>
      </c>
      <c r="Y154" t="s">
        <v>31</v>
      </c>
      <c r="Z154" t="s">
        <v>33</v>
      </c>
      <c r="AD154" t="str">
        <f>T154</f>
        <v>B</v>
      </c>
      <c r="AE154" t="s">
        <v>37</v>
      </c>
    </row>
    <row r="155" spans="20:34" x14ac:dyDescent="0.3">
      <c r="U155" t="s">
        <v>2</v>
      </c>
      <c r="V155">
        <f>X139</f>
        <v>500</v>
      </c>
      <c r="W155" s="1" t="s">
        <v>34</v>
      </c>
      <c r="X155">
        <f>HLOOKUP(X152,wAdj,2,FALSE)</f>
        <v>0.5</v>
      </c>
      <c r="Y155">
        <f>Z131</f>
        <v>600</v>
      </c>
      <c r="Z155">
        <f>Y155*X155</f>
        <v>300</v>
      </c>
      <c r="AB155">
        <f>V155+Z155</f>
        <v>800</v>
      </c>
      <c r="AC155" s="1" t="s">
        <v>39</v>
      </c>
      <c r="AD155">
        <f>HLOOKUP(AD154,hAdj,2, FALSE)</f>
        <v>1</v>
      </c>
      <c r="AE155">
        <f>AB132</f>
        <v>1.22514845490862E-14</v>
      </c>
      <c r="AF155">
        <f>AE155*AD155</f>
        <v>1.22514845490862E-14</v>
      </c>
      <c r="AH155">
        <f>AB155-AF155</f>
        <v>800</v>
      </c>
    </row>
    <row r="157" spans="20:34" x14ac:dyDescent="0.3">
      <c r="T157" t="s">
        <v>42</v>
      </c>
      <c r="X157" t="str">
        <f>T158</f>
        <v>R</v>
      </c>
      <c r="Y157" t="s">
        <v>32</v>
      </c>
      <c r="Z157" t="s">
        <v>33</v>
      </c>
      <c r="AB157" t="s">
        <v>38</v>
      </c>
      <c r="AD157" t="str">
        <f>T159</f>
        <v>T</v>
      </c>
      <c r="AE157" t="s">
        <v>35</v>
      </c>
      <c r="AF157" t="s">
        <v>36</v>
      </c>
      <c r="AH157" t="s">
        <v>29</v>
      </c>
    </row>
    <row r="158" spans="20:34" x14ac:dyDescent="0.3">
      <c r="T158" t="str">
        <f>LEFT(T157,1)</f>
        <v>R</v>
      </c>
      <c r="U158" t="s">
        <v>1</v>
      </c>
      <c r="V158">
        <f>X136</f>
        <v>2092</v>
      </c>
      <c r="W158" s="1" t="s">
        <v>34</v>
      </c>
      <c r="X158">
        <f>HLOOKUP(X157,wAdj,2,FALSE)</f>
        <v>1</v>
      </c>
      <c r="Y158">
        <f>AB131</f>
        <v>3.67544536472586E-14</v>
      </c>
      <c r="Z158">
        <f>X158*Y158</f>
        <v>3.67544536472586E-14</v>
      </c>
      <c r="AB158">
        <f>V158+Z158</f>
        <v>2092</v>
      </c>
      <c r="AC158" s="1" t="s">
        <v>34</v>
      </c>
      <c r="AD158">
        <f>HLOOKUP(AD157,hAdj,2, FALSE)</f>
        <v>0</v>
      </c>
      <c r="AE158">
        <f>Z132</f>
        <v>200</v>
      </c>
      <c r="AF158">
        <f>AE158*AD158</f>
        <v>0</v>
      </c>
      <c r="AH158">
        <f>V158+Z158+AF158</f>
        <v>2092</v>
      </c>
    </row>
    <row r="159" spans="20:34" x14ac:dyDescent="0.3">
      <c r="T159" t="str">
        <f>RIGHT(T157,1)</f>
        <v>T</v>
      </c>
      <c r="X159" t="str">
        <f>T158</f>
        <v>R</v>
      </c>
      <c r="Y159" t="s">
        <v>31</v>
      </c>
      <c r="Z159" t="s">
        <v>33</v>
      </c>
      <c r="AD159" t="str">
        <f>T159</f>
        <v>T</v>
      </c>
      <c r="AE159" t="s">
        <v>37</v>
      </c>
    </row>
    <row r="160" spans="20:34" x14ac:dyDescent="0.3">
      <c r="U160" t="s">
        <v>2</v>
      </c>
      <c r="V160">
        <f>X139</f>
        <v>500</v>
      </c>
      <c r="W160" s="1" t="s">
        <v>34</v>
      </c>
      <c r="X160">
        <f>HLOOKUP(X157,wAdj,2,FALSE)</f>
        <v>1</v>
      </c>
      <c r="Y160">
        <f>Z131</f>
        <v>600</v>
      </c>
      <c r="Z160">
        <f>Y160*X160</f>
        <v>600</v>
      </c>
      <c r="AB160">
        <f>V160+Z160</f>
        <v>1100</v>
      </c>
      <c r="AC160" s="1" t="s">
        <v>39</v>
      </c>
      <c r="AD160">
        <f>HLOOKUP(AD159,hAdj,2, FALSE)</f>
        <v>0</v>
      </c>
      <c r="AE160">
        <f>AB132</f>
        <v>1.22514845490862E-14</v>
      </c>
      <c r="AF160">
        <f>AE160*AD160</f>
        <v>0</v>
      </c>
      <c r="AH160">
        <f>AB160-AF160</f>
        <v>1100</v>
      </c>
    </row>
    <row r="162" spans="20:34" x14ac:dyDescent="0.3">
      <c r="T162" t="s">
        <v>54</v>
      </c>
      <c r="X162" t="str">
        <f>T163</f>
        <v>L</v>
      </c>
      <c r="Y162" t="s">
        <v>32</v>
      </c>
      <c r="Z162" t="s">
        <v>33</v>
      </c>
      <c r="AB162" t="s">
        <v>38</v>
      </c>
      <c r="AD162" t="str">
        <f>T164</f>
        <v>T</v>
      </c>
      <c r="AE162" t="s">
        <v>35</v>
      </c>
      <c r="AF162" t="s">
        <v>36</v>
      </c>
      <c r="AH162" t="s">
        <v>29</v>
      </c>
    </row>
    <row r="163" spans="20:34" x14ac:dyDescent="0.3">
      <c r="T163" t="str">
        <f>LEFT(T162,1)</f>
        <v>L</v>
      </c>
      <c r="U163" t="s">
        <v>1</v>
      </c>
      <c r="V163">
        <f>X136</f>
        <v>2092</v>
      </c>
      <c r="W163" s="1" t="s">
        <v>34</v>
      </c>
      <c r="X163">
        <f>HLOOKUP(X162,wAdj,2,FALSE)</f>
        <v>0</v>
      </c>
      <c r="Y163">
        <f>AB131</f>
        <v>3.67544536472586E-14</v>
      </c>
      <c r="Z163">
        <f>X163*Y163</f>
        <v>0</v>
      </c>
      <c r="AB163">
        <f>V163+Z163</f>
        <v>2092</v>
      </c>
      <c r="AC163" s="1" t="s">
        <v>34</v>
      </c>
      <c r="AD163">
        <f>HLOOKUP(AD162,hAdj,2, FALSE)</f>
        <v>0</v>
      </c>
      <c r="AE163">
        <f>Z132</f>
        <v>200</v>
      </c>
      <c r="AF163">
        <f>AE163*AD163</f>
        <v>0</v>
      </c>
      <c r="AH163">
        <f>V163+Z163+AF163</f>
        <v>2092</v>
      </c>
    </row>
    <row r="164" spans="20:34" x14ac:dyDescent="0.3">
      <c r="T164" t="str">
        <f>RIGHT(T162,1)</f>
        <v>T</v>
      </c>
      <c r="X164" t="str">
        <f>T163</f>
        <v>L</v>
      </c>
      <c r="Y164" t="s">
        <v>31</v>
      </c>
      <c r="Z164" t="s">
        <v>33</v>
      </c>
      <c r="AD164" t="str">
        <f>T164</f>
        <v>T</v>
      </c>
      <c r="AE164" t="s">
        <v>37</v>
      </c>
    </row>
    <row r="165" spans="20:34" x14ac:dyDescent="0.3">
      <c r="U165" t="s">
        <v>2</v>
      </c>
      <c r="V165">
        <f>X139</f>
        <v>500</v>
      </c>
      <c r="W165" s="1" t="s">
        <v>34</v>
      </c>
      <c r="X165">
        <f>HLOOKUP(X162,wAdj,2,FALSE)</f>
        <v>0</v>
      </c>
      <c r="Y165">
        <f>Z131</f>
        <v>600</v>
      </c>
      <c r="Z165">
        <f>Y165*X165</f>
        <v>0</v>
      </c>
      <c r="AB165">
        <f>V165+Z165</f>
        <v>500</v>
      </c>
      <c r="AC165" s="1" t="s">
        <v>39</v>
      </c>
      <c r="AD165">
        <f>HLOOKUP(AD164,hAdj,2, FALSE)</f>
        <v>0</v>
      </c>
      <c r="AE165">
        <f>AB132</f>
        <v>1.22514845490862E-14</v>
      </c>
      <c r="AF165">
        <f>AE165*AD165</f>
        <v>0</v>
      </c>
      <c r="AH165">
        <f>AB165-AF165</f>
        <v>500</v>
      </c>
    </row>
    <row r="170" spans="20:34" x14ac:dyDescent="0.3">
      <c r="V170" t="s">
        <v>34</v>
      </c>
      <c r="X170" s="2" t="s">
        <v>64</v>
      </c>
    </row>
    <row r="171" spans="20:34" x14ac:dyDescent="0.3">
      <c r="V171" t="s">
        <v>63</v>
      </c>
      <c r="X171" s="2" t="s">
        <v>61</v>
      </c>
    </row>
    <row r="172" spans="20:34" x14ac:dyDescent="0.3">
      <c r="T172" t="s">
        <v>59</v>
      </c>
      <c r="V172" t="s">
        <v>63</v>
      </c>
      <c r="X172" s="2" t="s">
        <v>62</v>
      </c>
    </row>
    <row r="173" spans="20:34" x14ac:dyDescent="0.3">
      <c r="T173" t="s">
        <v>43</v>
      </c>
      <c r="U173">
        <v>90</v>
      </c>
      <c r="V173" t="s">
        <v>51</v>
      </c>
    </row>
    <row r="174" spans="20:34" x14ac:dyDescent="0.3">
      <c r="T174" t="s">
        <v>44</v>
      </c>
      <c r="U174">
        <v>90</v>
      </c>
      <c r="V174">
        <f>U173+U174</f>
        <v>180</v>
      </c>
      <c r="Z174" t="s">
        <v>48</v>
      </c>
      <c r="AB174" t="s">
        <v>47</v>
      </c>
    </row>
    <row r="175" spans="20:34" x14ac:dyDescent="0.3">
      <c r="T175" t="s">
        <v>9</v>
      </c>
      <c r="U175">
        <f>SIN(RADIANS(V174))</f>
        <v>1.22514845490862E-16</v>
      </c>
      <c r="W175" t="s">
        <v>45</v>
      </c>
      <c r="X175">
        <f>width</f>
        <v>600</v>
      </c>
      <c r="Y175">
        <f>IF(AND(U173&lt;&gt;0,U174&lt;&gt;90),X176,X175)</f>
        <v>600</v>
      </c>
      <c r="Z175">
        <f>U175*Y175</f>
        <v>7.3508907294517201E-14</v>
      </c>
      <c r="AB175">
        <f>Y175*U176</f>
        <v>-600</v>
      </c>
    </row>
    <row r="176" spans="20:34" x14ac:dyDescent="0.3">
      <c r="T176" t="s">
        <v>8</v>
      </c>
      <c r="U176">
        <f>COS(RADIANS(V174))</f>
        <v>-1</v>
      </c>
      <c r="W176" t="s">
        <v>46</v>
      </c>
      <c r="X176">
        <f>height</f>
        <v>200</v>
      </c>
      <c r="Y176">
        <f>IF(AND(U173&lt;&gt;0,U174&lt;&gt;90),X175,X176)</f>
        <v>200</v>
      </c>
      <c r="Z176">
        <f>Y176*U175</f>
        <v>2.45029690981724E-14</v>
      </c>
      <c r="AB176">
        <f>Y176*U176</f>
        <v>-200</v>
      </c>
    </row>
    <row r="177" spans="20:34" x14ac:dyDescent="0.3">
      <c r="U177" s="2" t="s">
        <v>0</v>
      </c>
    </row>
    <row r="178" spans="20:34" x14ac:dyDescent="0.3">
      <c r="U178" s="1" t="s">
        <v>3</v>
      </c>
    </row>
    <row r="179" spans="20:34" x14ac:dyDescent="0.3">
      <c r="V179" s="2" t="s">
        <v>57</v>
      </c>
    </row>
    <row r="180" spans="20:34" x14ac:dyDescent="0.3">
      <c r="T180" t="s">
        <v>1</v>
      </c>
      <c r="U180">
        <v>1692</v>
      </c>
      <c r="V180">
        <f>IF(AND(U173=0,NOT(U174=90)),Z176,IF(AND(U173=90,U174=90),AB175,0))</f>
        <v>-600</v>
      </c>
      <c r="X180">
        <f>U180-V180</f>
        <v>2292</v>
      </c>
      <c r="Y180" s="2" t="s">
        <v>55</v>
      </c>
    </row>
    <row r="181" spans="20:34" x14ac:dyDescent="0.3">
      <c r="V181" s="2"/>
    </row>
    <row r="183" spans="20:34" x14ac:dyDescent="0.3">
      <c r="T183" t="s">
        <v>2</v>
      </c>
      <c r="U183">
        <v>1300</v>
      </c>
      <c r="V183">
        <f>IF(AND(U173=0,NOT(U174=90)),Z176,IF(AND(U173=90,U174=90),Z175,0))</f>
        <v>7.3508907294517201E-14</v>
      </c>
      <c r="X183">
        <f>U183+V183</f>
        <v>1300</v>
      </c>
      <c r="Y183" s="2" t="s">
        <v>56</v>
      </c>
    </row>
    <row r="184" spans="20:34" x14ac:dyDescent="0.3">
      <c r="V184" s="2"/>
    </row>
    <row r="185" spans="20:34" x14ac:dyDescent="0.3">
      <c r="V185" t="s">
        <v>27</v>
      </c>
    </row>
    <row r="186" spans="20:34" x14ac:dyDescent="0.3">
      <c r="T186" t="s">
        <v>24</v>
      </c>
      <c r="X186" t="str">
        <f>T187</f>
        <v>R</v>
      </c>
      <c r="Y186" t="s">
        <v>32</v>
      </c>
      <c r="Z186" t="s">
        <v>33</v>
      </c>
      <c r="AB186" t="s">
        <v>38</v>
      </c>
      <c r="AD186" t="str">
        <f>T188</f>
        <v>B</v>
      </c>
      <c r="AE186" t="s">
        <v>35</v>
      </c>
      <c r="AF186" t="s">
        <v>36</v>
      </c>
      <c r="AH186" t="s">
        <v>29</v>
      </c>
    </row>
    <row r="187" spans="20:34" x14ac:dyDescent="0.3">
      <c r="T187" t="str">
        <f>LEFT(T186,1)</f>
        <v>R</v>
      </c>
      <c r="U187" t="s">
        <v>1</v>
      </c>
      <c r="V187">
        <f>X180</f>
        <v>2292</v>
      </c>
      <c r="W187" s="1" t="s">
        <v>34</v>
      </c>
      <c r="X187">
        <f>HLOOKUP(X186,wAdj,2,FALSE)</f>
        <v>1</v>
      </c>
      <c r="Y187">
        <f>AB175</f>
        <v>-600</v>
      </c>
      <c r="Z187">
        <f>X187*Y187</f>
        <v>-600</v>
      </c>
      <c r="AB187">
        <f>V187+Z187</f>
        <v>1692</v>
      </c>
      <c r="AC187" s="1" t="s">
        <v>34</v>
      </c>
      <c r="AD187">
        <f>HLOOKUP(AD186,hAdj,2, FALSE)</f>
        <v>1</v>
      </c>
      <c r="AE187">
        <f>Z176</f>
        <v>2.45029690981724E-14</v>
      </c>
      <c r="AF187">
        <f>AE187*AD187</f>
        <v>2.45029690981724E-14</v>
      </c>
      <c r="AH187">
        <f>V187+Z187+AF187</f>
        <v>1692</v>
      </c>
    </row>
    <row r="188" spans="20:34" x14ac:dyDescent="0.3">
      <c r="T188" t="str">
        <f>RIGHT(T186,1)</f>
        <v>B</v>
      </c>
      <c r="X188" t="str">
        <f>T187</f>
        <v>R</v>
      </c>
      <c r="Y188" t="s">
        <v>31</v>
      </c>
      <c r="Z188" t="s">
        <v>33</v>
      </c>
      <c r="AD188" t="str">
        <f>T188</f>
        <v>B</v>
      </c>
      <c r="AE188" t="s">
        <v>37</v>
      </c>
    </row>
    <row r="189" spans="20:34" x14ac:dyDescent="0.3">
      <c r="U189" t="s">
        <v>2</v>
      </c>
      <c r="V189">
        <f>X183</f>
        <v>1300</v>
      </c>
      <c r="W189" s="1" t="s">
        <v>34</v>
      </c>
      <c r="X189">
        <f>HLOOKUP(X186,wAdj,2,FALSE)</f>
        <v>1</v>
      </c>
      <c r="Y189">
        <f>Z175</f>
        <v>7.3508907294517201E-14</v>
      </c>
      <c r="Z189">
        <f>Y189*X189</f>
        <v>7.3508907294517201E-14</v>
      </c>
      <c r="AB189">
        <f>V189+Z189</f>
        <v>1300</v>
      </c>
      <c r="AC189" s="1" t="s">
        <v>39</v>
      </c>
      <c r="AD189">
        <f>HLOOKUP(AD188,hAdj,2, FALSE)</f>
        <v>1</v>
      </c>
      <c r="AE189">
        <f>AB176</f>
        <v>-200</v>
      </c>
      <c r="AF189">
        <f>AE189*AD189</f>
        <v>-200</v>
      </c>
      <c r="AH189">
        <f>AB189-AF189</f>
        <v>1500</v>
      </c>
    </row>
    <row r="191" spans="20:34" x14ac:dyDescent="0.3">
      <c r="T191" t="s">
        <v>40</v>
      </c>
      <c r="X191" t="str">
        <f>T192</f>
        <v>C</v>
      </c>
      <c r="Y191" t="s">
        <v>32</v>
      </c>
      <c r="Z191" t="s">
        <v>33</v>
      </c>
      <c r="AB191" t="s">
        <v>38</v>
      </c>
      <c r="AD191" t="str">
        <f>T193</f>
        <v>M</v>
      </c>
      <c r="AE191" t="s">
        <v>35</v>
      </c>
      <c r="AF191" t="s">
        <v>36</v>
      </c>
      <c r="AH191" t="s">
        <v>29</v>
      </c>
    </row>
    <row r="192" spans="20:34" x14ac:dyDescent="0.3">
      <c r="T192" t="str">
        <f>LEFT(T191,1)</f>
        <v>C</v>
      </c>
      <c r="U192" t="s">
        <v>1</v>
      </c>
      <c r="V192">
        <f>X180</f>
        <v>2292</v>
      </c>
      <c r="W192" s="1" t="s">
        <v>34</v>
      </c>
      <c r="X192">
        <f>HLOOKUP(X191,wAdj,2,FALSE)</f>
        <v>0.5</v>
      </c>
      <c r="Y192">
        <f>AB175</f>
        <v>-600</v>
      </c>
      <c r="Z192">
        <f>X192*Y192</f>
        <v>-300</v>
      </c>
      <c r="AB192">
        <f>V192+Z192</f>
        <v>1992</v>
      </c>
      <c r="AC192" s="1" t="s">
        <v>34</v>
      </c>
      <c r="AD192">
        <f>HLOOKUP(AD191,hAdj,2, FALSE)</f>
        <v>0.5</v>
      </c>
      <c r="AE192">
        <f>Z176</f>
        <v>2.45029690981724E-14</v>
      </c>
      <c r="AF192">
        <f>AE192*AD192</f>
        <v>1.22514845490862E-14</v>
      </c>
      <c r="AH192">
        <f>V192+Z192+AF192</f>
        <v>1992</v>
      </c>
    </row>
    <row r="193" spans="20:34" x14ac:dyDescent="0.3">
      <c r="T193" t="str">
        <f>RIGHT(T191,1)</f>
        <v>M</v>
      </c>
      <c r="X193" t="str">
        <f>T192</f>
        <v>C</v>
      </c>
      <c r="Y193" t="s">
        <v>31</v>
      </c>
      <c r="Z193" t="s">
        <v>33</v>
      </c>
      <c r="AD193" t="str">
        <f>T193</f>
        <v>M</v>
      </c>
      <c r="AE193" t="s">
        <v>37</v>
      </c>
    </row>
    <row r="194" spans="20:34" x14ac:dyDescent="0.3">
      <c r="U194" t="s">
        <v>2</v>
      </c>
      <c r="V194">
        <f>X183</f>
        <v>1300</v>
      </c>
      <c r="W194" s="1" t="s">
        <v>34</v>
      </c>
      <c r="X194">
        <f>HLOOKUP(X191,wAdj,2,FALSE)</f>
        <v>0.5</v>
      </c>
      <c r="Y194">
        <f>Z175</f>
        <v>7.3508907294517201E-14</v>
      </c>
      <c r="Z194">
        <f>Y194*X194</f>
        <v>3.67544536472586E-14</v>
      </c>
      <c r="AB194">
        <f>V194+Z194</f>
        <v>1300</v>
      </c>
      <c r="AC194" s="1" t="s">
        <v>39</v>
      </c>
      <c r="AD194">
        <f>HLOOKUP(AD193,hAdj,2, FALSE)</f>
        <v>0.5</v>
      </c>
      <c r="AE194">
        <f>AB176</f>
        <v>-200</v>
      </c>
      <c r="AF194">
        <f>AE194*AD194</f>
        <v>-100</v>
      </c>
      <c r="AH194">
        <f>AB194-AF194</f>
        <v>1400</v>
      </c>
    </row>
    <row r="196" spans="20:34" x14ac:dyDescent="0.3">
      <c r="T196" t="s">
        <v>41</v>
      </c>
      <c r="X196" t="str">
        <f>T197</f>
        <v>C</v>
      </c>
      <c r="Y196" t="s">
        <v>32</v>
      </c>
      <c r="Z196" t="s">
        <v>33</v>
      </c>
      <c r="AB196" t="s">
        <v>38</v>
      </c>
      <c r="AD196" t="str">
        <f>T198</f>
        <v>B</v>
      </c>
      <c r="AE196" t="s">
        <v>35</v>
      </c>
      <c r="AF196" t="s">
        <v>36</v>
      </c>
      <c r="AH196" t="s">
        <v>29</v>
      </c>
    </row>
    <row r="197" spans="20:34" x14ac:dyDescent="0.3">
      <c r="T197" t="str">
        <f>LEFT(T196,1)</f>
        <v>C</v>
      </c>
      <c r="U197" t="s">
        <v>1</v>
      </c>
      <c r="V197">
        <f>X180</f>
        <v>2292</v>
      </c>
      <c r="W197" s="1" t="s">
        <v>34</v>
      </c>
      <c r="X197">
        <f>HLOOKUP(X196,wAdj,2,FALSE)</f>
        <v>0.5</v>
      </c>
      <c r="Y197">
        <f>AB175</f>
        <v>-600</v>
      </c>
      <c r="Z197">
        <f>X197*Y197</f>
        <v>-300</v>
      </c>
      <c r="AB197">
        <f>V197+Z197</f>
        <v>1992</v>
      </c>
      <c r="AC197" s="1" t="s">
        <v>34</v>
      </c>
      <c r="AD197">
        <f>HLOOKUP(AD196,hAdj,2, FALSE)</f>
        <v>1</v>
      </c>
      <c r="AE197">
        <f>Z176</f>
        <v>2.45029690981724E-14</v>
      </c>
      <c r="AF197">
        <f>AE197*AD197</f>
        <v>2.45029690981724E-14</v>
      </c>
      <c r="AH197">
        <f>V197+Z197+AF197</f>
        <v>1992</v>
      </c>
    </row>
    <row r="198" spans="20:34" x14ac:dyDescent="0.3">
      <c r="T198" t="str">
        <f>RIGHT(T196,1)</f>
        <v>B</v>
      </c>
      <c r="X198" t="str">
        <f>T197</f>
        <v>C</v>
      </c>
      <c r="Y198" t="s">
        <v>31</v>
      </c>
      <c r="Z198" t="s">
        <v>33</v>
      </c>
      <c r="AD198" t="str">
        <f>T198</f>
        <v>B</v>
      </c>
      <c r="AE198" t="s">
        <v>37</v>
      </c>
    </row>
    <row r="199" spans="20:34" x14ac:dyDescent="0.3">
      <c r="U199" t="s">
        <v>2</v>
      </c>
      <c r="V199">
        <f>X183</f>
        <v>1300</v>
      </c>
      <c r="W199" s="1" t="s">
        <v>34</v>
      </c>
      <c r="X199">
        <f>HLOOKUP(X196,wAdj,2,FALSE)</f>
        <v>0.5</v>
      </c>
      <c r="Y199">
        <f>Z175</f>
        <v>7.3508907294517201E-14</v>
      </c>
      <c r="Z199">
        <f>Y199*X199</f>
        <v>3.67544536472586E-14</v>
      </c>
      <c r="AB199">
        <f>V199+Z199</f>
        <v>1300</v>
      </c>
      <c r="AC199" s="1" t="s">
        <v>39</v>
      </c>
      <c r="AD199">
        <f>HLOOKUP(AD198,hAdj,2, FALSE)</f>
        <v>1</v>
      </c>
      <c r="AE199">
        <f>AB176</f>
        <v>-200</v>
      </c>
      <c r="AF199">
        <f>AE199*AD199</f>
        <v>-200</v>
      </c>
      <c r="AH199">
        <f>AB199-AF199</f>
        <v>1500</v>
      </c>
    </row>
    <row r="201" spans="20:34" x14ac:dyDescent="0.3">
      <c r="T201" t="s">
        <v>42</v>
      </c>
      <c r="X201" t="str">
        <f>T202</f>
        <v>R</v>
      </c>
      <c r="Y201" t="s">
        <v>32</v>
      </c>
      <c r="Z201" t="s">
        <v>33</v>
      </c>
      <c r="AB201" t="s">
        <v>38</v>
      </c>
      <c r="AD201" t="str">
        <f>T203</f>
        <v>T</v>
      </c>
      <c r="AE201" t="s">
        <v>35</v>
      </c>
      <c r="AF201" t="s">
        <v>36</v>
      </c>
      <c r="AH201" t="s">
        <v>29</v>
      </c>
    </row>
    <row r="202" spans="20:34" x14ac:dyDescent="0.3">
      <c r="T202" t="str">
        <f>LEFT(T201,1)</f>
        <v>R</v>
      </c>
      <c r="U202" t="s">
        <v>1</v>
      </c>
      <c r="V202">
        <f>X180</f>
        <v>2292</v>
      </c>
      <c r="W202" s="1" t="s">
        <v>34</v>
      </c>
      <c r="X202">
        <f>HLOOKUP(X201,wAdj,2,FALSE)</f>
        <v>1</v>
      </c>
      <c r="Y202">
        <f>AB175</f>
        <v>-600</v>
      </c>
      <c r="Z202">
        <f>X202*Y202</f>
        <v>-600</v>
      </c>
      <c r="AB202">
        <f>V202+Z202</f>
        <v>1692</v>
      </c>
      <c r="AC202" s="1" t="s">
        <v>34</v>
      </c>
      <c r="AD202">
        <f>HLOOKUP(AD201,hAdj,2, FALSE)</f>
        <v>0</v>
      </c>
      <c r="AE202">
        <f>Z176</f>
        <v>2.45029690981724E-14</v>
      </c>
      <c r="AF202">
        <f>AE202*AD202</f>
        <v>0</v>
      </c>
      <c r="AH202">
        <f>V202+Z202+AF202</f>
        <v>1692</v>
      </c>
    </row>
    <row r="203" spans="20:34" x14ac:dyDescent="0.3">
      <c r="T203" t="str">
        <f>RIGHT(T201,1)</f>
        <v>T</v>
      </c>
      <c r="X203" t="str">
        <f>T202</f>
        <v>R</v>
      </c>
      <c r="Y203" t="s">
        <v>31</v>
      </c>
      <c r="Z203" t="s">
        <v>33</v>
      </c>
      <c r="AD203" t="str">
        <f>T203</f>
        <v>T</v>
      </c>
      <c r="AE203" t="s">
        <v>37</v>
      </c>
    </row>
    <row r="204" spans="20:34" x14ac:dyDescent="0.3">
      <c r="U204" t="s">
        <v>2</v>
      </c>
      <c r="V204">
        <f>X183</f>
        <v>1300</v>
      </c>
      <c r="W204" s="1" t="s">
        <v>34</v>
      </c>
      <c r="X204">
        <f>HLOOKUP(X201,wAdj,2,FALSE)</f>
        <v>1</v>
      </c>
      <c r="Y204">
        <f>Z175</f>
        <v>7.3508907294517201E-14</v>
      </c>
      <c r="Z204">
        <f>Y204*X204</f>
        <v>7.3508907294517201E-14</v>
      </c>
      <c r="AB204">
        <f>V204+Z204</f>
        <v>1300</v>
      </c>
      <c r="AC204" s="1" t="s">
        <v>39</v>
      </c>
      <c r="AD204">
        <f>HLOOKUP(AD203,hAdj,2, FALSE)</f>
        <v>0</v>
      </c>
      <c r="AE204">
        <f>AB176</f>
        <v>-200</v>
      </c>
      <c r="AF204">
        <f>AE204*AD204</f>
        <v>0</v>
      </c>
      <c r="AH204">
        <f>AB204-AF204</f>
        <v>1300</v>
      </c>
    </row>
    <row r="206" spans="20:34" x14ac:dyDescent="0.3">
      <c r="T206" t="s">
        <v>54</v>
      </c>
      <c r="X206" t="str">
        <f>T207</f>
        <v>L</v>
      </c>
      <c r="Y206" t="s">
        <v>32</v>
      </c>
      <c r="Z206" t="s">
        <v>33</v>
      </c>
      <c r="AB206" t="s">
        <v>38</v>
      </c>
      <c r="AD206" t="str">
        <f>T208</f>
        <v>T</v>
      </c>
      <c r="AE206" t="s">
        <v>35</v>
      </c>
      <c r="AF206" t="s">
        <v>36</v>
      </c>
      <c r="AH206" t="s">
        <v>29</v>
      </c>
    </row>
    <row r="207" spans="20:34" x14ac:dyDescent="0.3">
      <c r="T207" t="str">
        <f>LEFT(T206,1)</f>
        <v>L</v>
      </c>
      <c r="U207" t="s">
        <v>1</v>
      </c>
      <c r="V207">
        <f>X180</f>
        <v>2292</v>
      </c>
      <c r="W207" s="1" t="s">
        <v>34</v>
      </c>
      <c r="X207">
        <f>HLOOKUP(X206,wAdj,2,FALSE)</f>
        <v>0</v>
      </c>
      <c r="Y207">
        <f>AB175</f>
        <v>-600</v>
      </c>
      <c r="Z207">
        <f>X207*Y207</f>
        <v>0</v>
      </c>
      <c r="AB207">
        <f>V207+Z207</f>
        <v>2292</v>
      </c>
      <c r="AC207" s="1" t="s">
        <v>34</v>
      </c>
      <c r="AD207">
        <f>HLOOKUP(AD206,hAdj,2, FALSE)</f>
        <v>0</v>
      </c>
      <c r="AE207">
        <f>Z176</f>
        <v>2.45029690981724E-14</v>
      </c>
      <c r="AF207">
        <f>AE207*AD207</f>
        <v>0</v>
      </c>
      <c r="AH207">
        <f>V207+Z207+AF207</f>
        <v>2292</v>
      </c>
    </row>
    <row r="208" spans="20:34" x14ac:dyDescent="0.3">
      <c r="T208" t="str">
        <f>RIGHT(T206,1)</f>
        <v>T</v>
      </c>
      <c r="X208" t="str">
        <f>T207</f>
        <v>L</v>
      </c>
      <c r="Y208" t="s">
        <v>31</v>
      </c>
      <c r="Z208" t="s">
        <v>33</v>
      </c>
      <c r="AD208" t="str">
        <f>T208</f>
        <v>T</v>
      </c>
      <c r="AE208" t="s">
        <v>37</v>
      </c>
    </row>
    <row r="209" spans="5:34" x14ac:dyDescent="0.3">
      <c r="U209" t="s">
        <v>2</v>
      </c>
      <c r="V209">
        <f>X183</f>
        <v>1300</v>
      </c>
      <c r="W209" s="1" t="s">
        <v>34</v>
      </c>
      <c r="X209">
        <f>HLOOKUP(X206,wAdj,2,FALSE)</f>
        <v>0</v>
      </c>
      <c r="Y209">
        <f>Z175</f>
        <v>7.3508907294517201E-14</v>
      </c>
      <c r="Z209">
        <f>Y209*X209</f>
        <v>0</v>
      </c>
      <c r="AB209">
        <f>V209+Z209</f>
        <v>1300</v>
      </c>
      <c r="AC209" s="1" t="s">
        <v>39</v>
      </c>
      <c r="AD209">
        <f>HLOOKUP(AD208,hAdj,2, FALSE)</f>
        <v>0</v>
      </c>
      <c r="AE209">
        <f>AB176</f>
        <v>-200</v>
      </c>
      <c r="AF209">
        <f>AE209*AD209</f>
        <v>0</v>
      </c>
      <c r="AH209">
        <f>AB209-AF209</f>
        <v>1300</v>
      </c>
    </row>
    <row r="213" spans="5:34" x14ac:dyDescent="0.3">
      <c r="V213" t="s">
        <v>34</v>
      </c>
      <c r="X213" s="2" t="s">
        <v>64</v>
      </c>
    </row>
    <row r="214" spans="5:34" x14ac:dyDescent="0.3">
      <c r="V214" t="s">
        <v>63</v>
      </c>
      <c r="X214" s="2" t="s">
        <v>61</v>
      </c>
    </row>
    <row r="215" spans="5:34" x14ac:dyDescent="0.3">
      <c r="F215" t="str">
        <f t="shared" ref="F215:F217" si="24">T215</f>
        <v>optional 2</v>
      </c>
      <c r="T215" t="s">
        <v>60</v>
      </c>
      <c r="V215" t="s">
        <v>63</v>
      </c>
      <c r="X215" s="2" t="s">
        <v>62</v>
      </c>
    </row>
    <row r="216" spans="5:34" x14ac:dyDescent="0.3">
      <c r="F216" t="str">
        <f t="shared" si="24"/>
        <v>Page Rotation</v>
      </c>
      <c r="G216">
        <f>U216</f>
        <v>90</v>
      </c>
      <c r="T216" t="s">
        <v>43</v>
      </c>
      <c r="U216">
        <v>90</v>
      </c>
      <c r="V216" t="s">
        <v>51</v>
      </c>
    </row>
    <row r="217" spans="5:34" x14ac:dyDescent="0.3">
      <c r="F217" t="str">
        <f t="shared" si="24"/>
        <v>TB Rotation</v>
      </c>
      <c r="G217">
        <f>U217</f>
        <v>30</v>
      </c>
      <c r="T217" t="s">
        <v>44</v>
      </c>
      <c r="U217">
        <v>30</v>
      </c>
      <c r="V217">
        <f>U216+U217</f>
        <v>120</v>
      </c>
      <c r="Z217" t="s">
        <v>48</v>
      </c>
      <c r="AB217" t="s">
        <v>47</v>
      </c>
    </row>
    <row r="218" spans="5:34" x14ac:dyDescent="0.3">
      <c r="T218" t="s">
        <v>9</v>
      </c>
      <c r="U218">
        <f>SIN(RADIANS(V217))</f>
        <v>0.86602540378443871</v>
      </c>
      <c r="W218" t="s">
        <v>45</v>
      </c>
      <c r="X218">
        <f>height</f>
        <v>200</v>
      </c>
      <c r="Y218">
        <f>IF(AND(U216&lt;&gt;0,U217&lt;&gt;90),X219,X218)</f>
        <v>600</v>
      </c>
      <c r="Z218">
        <f>U218*Y218</f>
        <v>519.6152422706632</v>
      </c>
      <c r="AB218">
        <f>Y218*U219</f>
        <v>-299.99999999999989</v>
      </c>
    </row>
    <row r="219" spans="5:34" x14ac:dyDescent="0.3">
      <c r="F219" t="s">
        <v>44</v>
      </c>
      <c r="T219" t="s">
        <v>8</v>
      </c>
      <c r="U219">
        <f>COS(RADIANS(V217))</f>
        <v>-0.49999999999999978</v>
      </c>
      <c r="W219" t="s">
        <v>46</v>
      </c>
      <c r="X219">
        <f>width</f>
        <v>600</v>
      </c>
      <c r="Y219">
        <f>IF(AND(U216&lt;&gt;0,U217&lt;&gt;90),X218,X219)</f>
        <v>200</v>
      </c>
      <c r="Z219">
        <f>Y219*U218</f>
        <v>173.20508075688775</v>
      </c>
      <c r="AB219">
        <f>Y219*U219</f>
        <v>-99.999999999999957</v>
      </c>
    </row>
    <row r="220" spans="5:34" x14ac:dyDescent="0.3">
      <c r="E220" t="str">
        <f>T218</f>
        <v>Sin Angle</v>
      </c>
      <c r="F220">
        <f>G217</f>
        <v>30</v>
      </c>
      <c r="G220">
        <f>SIN(RADIANS(G217))</f>
        <v>0.49999999999999994</v>
      </c>
      <c r="U220" s="2" t="s">
        <v>0</v>
      </c>
    </row>
    <row r="221" spans="5:34" x14ac:dyDescent="0.3">
      <c r="E221" t="str">
        <f>T219</f>
        <v>Cos Angle</v>
      </c>
      <c r="F221">
        <f>G217</f>
        <v>30</v>
      </c>
      <c r="G221">
        <f>COS(RADIANS(G217))</f>
        <v>0.86602540378443871</v>
      </c>
      <c r="U221" s="1" t="s">
        <v>3</v>
      </c>
    </row>
    <row r="222" spans="5:34" x14ac:dyDescent="0.3">
      <c r="F222" t="s">
        <v>67</v>
      </c>
      <c r="V222" s="2" t="s">
        <v>57</v>
      </c>
    </row>
    <row r="223" spans="5:34" x14ac:dyDescent="0.3">
      <c r="E223" t="str">
        <f>T218</f>
        <v>Sin Angle</v>
      </c>
      <c r="F223">
        <f>G216</f>
        <v>90</v>
      </c>
      <c r="G223">
        <f>SIN(RADIANS(G216))</f>
        <v>1</v>
      </c>
      <c r="T223" t="s">
        <v>1</v>
      </c>
      <c r="U223">
        <v>1819.39</v>
      </c>
      <c r="V223">
        <f>IF(AND(U216=0,NOT(U217=90)),Z219,IF(AND(U216=90,U217=90),AB218,IF(NOT(MOD(V217,90)=0),AB218,0)))</f>
        <v>-299.99999999999989</v>
      </c>
      <c r="X223">
        <f>U223-V223</f>
        <v>2119.39</v>
      </c>
      <c r="Y223" s="2" t="s">
        <v>55</v>
      </c>
    </row>
    <row r="224" spans="5:34" x14ac:dyDescent="0.3">
      <c r="E224" t="str">
        <f>T219</f>
        <v>Cos Angle</v>
      </c>
      <c r="F224">
        <f>G216</f>
        <v>90</v>
      </c>
      <c r="G224">
        <f>COS(RADIANS(G216))</f>
        <v>6.1257422745431001E-17</v>
      </c>
      <c r="V224" s="2"/>
    </row>
    <row r="226" spans="5:34" x14ac:dyDescent="0.3">
      <c r="E226" t="s">
        <v>68</v>
      </c>
      <c r="T226" t="s">
        <v>2</v>
      </c>
      <c r="U226">
        <v>500</v>
      </c>
      <c r="V226">
        <f>IF(AND(U216=0,NOT(U217=90)),AB219,0)</f>
        <v>0</v>
      </c>
      <c r="X226">
        <f>U226+V226</f>
        <v>500</v>
      </c>
      <c r="Y226" s="2" t="s">
        <v>56</v>
      </c>
    </row>
    <row r="227" spans="5:34" x14ac:dyDescent="0.3">
      <c r="E227" t="s">
        <v>69</v>
      </c>
      <c r="F227">
        <f>U223</f>
        <v>1819.39</v>
      </c>
      <c r="V227" s="2"/>
    </row>
    <row r="228" spans="5:34" x14ac:dyDescent="0.3">
      <c r="E228" t="s">
        <v>71</v>
      </c>
      <c r="F228">
        <f>Y218</f>
        <v>600</v>
      </c>
      <c r="H228" s="2" t="s">
        <v>82</v>
      </c>
      <c r="V228" t="s">
        <v>27</v>
      </c>
    </row>
    <row r="229" spans="5:34" x14ac:dyDescent="0.3">
      <c r="E229" t="s">
        <v>74</v>
      </c>
      <c r="F229">
        <f>G223</f>
        <v>1</v>
      </c>
      <c r="G229" t="s">
        <v>75</v>
      </c>
      <c r="T229" t="s">
        <v>24</v>
      </c>
      <c r="X229" t="str">
        <f>T230</f>
        <v>R</v>
      </c>
      <c r="Y229" t="s">
        <v>32</v>
      </c>
      <c r="Z229" t="s">
        <v>33</v>
      </c>
      <c r="AB229" t="s">
        <v>38</v>
      </c>
      <c r="AD229" t="str">
        <f>T231</f>
        <v>B</v>
      </c>
      <c r="AE229" t="s">
        <v>35</v>
      </c>
      <c r="AF229" t="s">
        <v>36</v>
      </c>
      <c r="AH229" t="s">
        <v>29</v>
      </c>
    </row>
    <row r="230" spans="5:34" x14ac:dyDescent="0.3">
      <c r="E230" t="s">
        <v>76</v>
      </c>
      <c r="F230">
        <f>G220</f>
        <v>0.49999999999999994</v>
      </c>
      <c r="G230" t="s">
        <v>77</v>
      </c>
      <c r="T230" t="str">
        <f>LEFT(T229,1)</f>
        <v>R</v>
      </c>
      <c r="U230" t="s">
        <v>1</v>
      </c>
      <c r="V230">
        <f>X223</f>
        <v>2119.39</v>
      </c>
      <c r="W230" s="1" t="s">
        <v>34</v>
      </c>
      <c r="X230">
        <f>HLOOKUP(X229,wAdj,2,FALSE)</f>
        <v>1</v>
      </c>
      <c r="Y230">
        <f>AB218</f>
        <v>-299.99999999999989</v>
      </c>
      <c r="Z230">
        <f>X230*Y230</f>
        <v>-299.99999999999989</v>
      </c>
      <c r="AB230">
        <f>V230+Z230</f>
        <v>1819.3899999999999</v>
      </c>
      <c r="AC230" s="1" t="s">
        <v>34</v>
      </c>
      <c r="AD230">
        <f>HLOOKUP(AD229,hAdj,2, FALSE)</f>
        <v>1</v>
      </c>
      <c r="AE230">
        <f>Z219</f>
        <v>173.20508075688775</v>
      </c>
      <c r="AF230">
        <f>AE230*AD230</f>
        <v>173.20508075688775</v>
      </c>
      <c r="AH230">
        <f>V230+Z230+AF230</f>
        <v>1992.5950807568877</v>
      </c>
    </row>
    <row r="231" spans="5:34" x14ac:dyDescent="0.3">
      <c r="E231" t="s">
        <v>78</v>
      </c>
      <c r="F231">
        <f>F228*F229*F230</f>
        <v>299.99999999999994</v>
      </c>
      <c r="T231" t="str">
        <f>RIGHT(T229,1)</f>
        <v>B</v>
      </c>
      <c r="X231" t="str">
        <f>T230</f>
        <v>R</v>
      </c>
      <c r="Y231" t="s">
        <v>31</v>
      </c>
      <c r="Z231" t="s">
        <v>33</v>
      </c>
      <c r="AD231" t="str">
        <f>T231</f>
        <v>B</v>
      </c>
      <c r="AE231" t="s">
        <v>37</v>
      </c>
    </row>
    <row r="232" spans="5:34" x14ac:dyDescent="0.3">
      <c r="E232" t="s">
        <v>79</v>
      </c>
      <c r="F232">
        <f>F227+F231</f>
        <v>2119.39</v>
      </c>
      <c r="U232" t="s">
        <v>2</v>
      </c>
      <c r="V232">
        <f>X226</f>
        <v>500</v>
      </c>
      <c r="W232" s="1" t="s">
        <v>34</v>
      </c>
      <c r="X232">
        <f>HLOOKUP(X229,wAdj,2,FALSE)</f>
        <v>1</v>
      </c>
      <c r="Y232">
        <f>Z218</f>
        <v>519.6152422706632</v>
      </c>
      <c r="Z232">
        <f>Y232*X232</f>
        <v>519.6152422706632</v>
      </c>
      <c r="AB232">
        <f>V232+Z232</f>
        <v>1019.6152422706632</v>
      </c>
      <c r="AC232" s="1" t="s">
        <v>39</v>
      </c>
      <c r="AD232">
        <f>HLOOKUP(AD231,hAdj,2, FALSE)</f>
        <v>1</v>
      </c>
      <c r="AE232">
        <f>AB219</f>
        <v>-99.999999999999957</v>
      </c>
      <c r="AF232">
        <f>AE232*AD232</f>
        <v>-99.999999999999957</v>
      </c>
      <c r="AH232">
        <f>AB232-AF232</f>
        <v>1119.6152422706632</v>
      </c>
    </row>
    <row r="234" spans="5:34" x14ac:dyDescent="0.3">
      <c r="T234" t="s">
        <v>40</v>
      </c>
      <c r="X234" t="str">
        <f>T235</f>
        <v>C</v>
      </c>
      <c r="Y234" t="s">
        <v>32</v>
      </c>
      <c r="Z234" t="s">
        <v>33</v>
      </c>
      <c r="AB234" t="s">
        <v>38</v>
      </c>
      <c r="AD234" t="str">
        <f>T236</f>
        <v>M</v>
      </c>
      <c r="AE234" t="s">
        <v>35</v>
      </c>
      <c r="AF234" t="s">
        <v>36</v>
      </c>
      <c r="AH234" t="s">
        <v>29</v>
      </c>
    </row>
    <row r="235" spans="5:34" x14ac:dyDescent="0.3">
      <c r="E235" t="s">
        <v>70</v>
      </c>
      <c r="F235">
        <f>U226</f>
        <v>500</v>
      </c>
      <c r="T235" t="str">
        <f>LEFT(T234,1)</f>
        <v>C</v>
      </c>
      <c r="U235" t="s">
        <v>1</v>
      </c>
      <c r="V235">
        <f>X223</f>
        <v>2119.39</v>
      </c>
      <c r="W235" s="1" t="s">
        <v>34</v>
      </c>
      <c r="X235">
        <f>HLOOKUP(X234,wAdj,2,FALSE)</f>
        <v>0.5</v>
      </c>
      <c r="Y235">
        <f>AB218</f>
        <v>-299.99999999999989</v>
      </c>
      <c r="Z235">
        <f>X235*Y235</f>
        <v>-149.99999999999994</v>
      </c>
      <c r="AB235">
        <f>V235+Z235</f>
        <v>1969.3899999999999</v>
      </c>
      <c r="AC235" s="1" t="s">
        <v>34</v>
      </c>
      <c r="AD235">
        <f>HLOOKUP(AD234,hAdj,2, FALSE)</f>
        <v>0.5</v>
      </c>
      <c r="AE235">
        <f>Z219</f>
        <v>173.20508075688775</v>
      </c>
      <c r="AF235">
        <f>AE235*AD235</f>
        <v>86.602540378443877</v>
      </c>
      <c r="AH235">
        <f>V235+Z235+AF235</f>
        <v>2055.9925403784437</v>
      </c>
    </row>
    <row r="236" spans="5:34" x14ac:dyDescent="0.3">
      <c r="E236" t="s">
        <v>71</v>
      </c>
      <c r="F236">
        <f>Y218</f>
        <v>600</v>
      </c>
      <c r="H236" s="2" t="s">
        <v>82</v>
      </c>
      <c r="T236" t="str">
        <f>RIGHT(T234,1)</f>
        <v>M</v>
      </c>
      <c r="X236" t="str">
        <f>T235</f>
        <v>C</v>
      </c>
      <c r="Y236" t="s">
        <v>31</v>
      </c>
      <c r="Z236" t="s">
        <v>33</v>
      </c>
      <c r="AD236" t="str">
        <f>T236</f>
        <v>M</v>
      </c>
      <c r="AE236" t="s">
        <v>37</v>
      </c>
    </row>
    <row r="237" spans="5:34" x14ac:dyDescent="0.3">
      <c r="E237" t="s">
        <v>74</v>
      </c>
      <c r="F237">
        <f>G224</f>
        <v>6.1257422745431001E-17</v>
      </c>
      <c r="G237" t="s">
        <v>80</v>
      </c>
      <c r="U237" t="s">
        <v>2</v>
      </c>
      <c r="V237">
        <f>X226</f>
        <v>500</v>
      </c>
      <c r="W237" s="1" t="s">
        <v>34</v>
      </c>
      <c r="X237">
        <f>HLOOKUP(X234,wAdj,2,FALSE)</f>
        <v>0.5</v>
      </c>
      <c r="Y237">
        <f>Z218</f>
        <v>519.6152422706632</v>
      </c>
      <c r="Z237">
        <f>Y237*X237</f>
        <v>259.8076211353316</v>
      </c>
      <c r="AB237">
        <f>V237+Z237</f>
        <v>759.8076211353316</v>
      </c>
      <c r="AC237" s="1" t="s">
        <v>39</v>
      </c>
      <c r="AD237">
        <f>HLOOKUP(AD236,hAdj,2, FALSE)</f>
        <v>0.5</v>
      </c>
      <c r="AE237">
        <f>AB219</f>
        <v>-99.999999999999957</v>
      </c>
      <c r="AF237">
        <f>AE237*AD237</f>
        <v>-49.999999999999979</v>
      </c>
      <c r="AH237">
        <f>AB237-AF237</f>
        <v>809.8076211353316</v>
      </c>
    </row>
    <row r="238" spans="5:34" x14ac:dyDescent="0.3">
      <c r="E238" t="s">
        <v>76</v>
      </c>
      <c r="F238">
        <f>G221</f>
        <v>0.86602540378443871</v>
      </c>
      <c r="G238" t="s">
        <v>81</v>
      </c>
    </row>
    <row r="239" spans="5:34" x14ac:dyDescent="0.3">
      <c r="E239" t="s">
        <v>78</v>
      </c>
      <c r="F239">
        <f>F236*F237*F238</f>
        <v>3.1830290560743568E-14</v>
      </c>
      <c r="T239" t="s">
        <v>41</v>
      </c>
      <c r="X239" t="str">
        <f>T240</f>
        <v>C</v>
      </c>
      <c r="Y239" t="s">
        <v>32</v>
      </c>
      <c r="Z239" t="s">
        <v>33</v>
      </c>
      <c r="AB239" t="s">
        <v>38</v>
      </c>
      <c r="AD239" t="str">
        <f>T241</f>
        <v>B</v>
      </c>
      <c r="AE239" t="s">
        <v>35</v>
      </c>
      <c r="AF239" t="s">
        <v>36</v>
      </c>
      <c r="AH239" t="s">
        <v>29</v>
      </c>
    </row>
    <row r="240" spans="5:34" x14ac:dyDescent="0.3">
      <c r="E240" t="s">
        <v>79</v>
      </c>
      <c r="F240">
        <f>F235-F239</f>
        <v>499.99999999999994</v>
      </c>
      <c r="T240" t="str">
        <f>LEFT(T239,1)</f>
        <v>C</v>
      </c>
      <c r="U240" t="s">
        <v>1</v>
      </c>
      <c r="V240">
        <f>X223</f>
        <v>2119.39</v>
      </c>
      <c r="W240" s="1" t="s">
        <v>34</v>
      </c>
      <c r="X240">
        <f>HLOOKUP(X239,wAdj,2,FALSE)</f>
        <v>0.5</v>
      </c>
      <c r="Y240">
        <f>AB218</f>
        <v>-299.99999999999989</v>
      </c>
      <c r="Z240">
        <f>X240*Y240</f>
        <v>-149.99999999999994</v>
      </c>
      <c r="AB240">
        <f>V240+Z240</f>
        <v>1969.3899999999999</v>
      </c>
      <c r="AC240" s="1" t="s">
        <v>34</v>
      </c>
      <c r="AD240">
        <f>HLOOKUP(AD239,hAdj,2, FALSE)</f>
        <v>1</v>
      </c>
      <c r="AE240">
        <f>Z219</f>
        <v>173.20508075688775</v>
      </c>
      <c r="AF240">
        <f>AE240*AD240</f>
        <v>173.20508075688775</v>
      </c>
      <c r="AH240">
        <f>V240+Z240+AF240</f>
        <v>2142.5950807568875</v>
      </c>
    </row>
    <row r="241" spans="4:35" x14ac:dyDescent="0.3">
      <c r="T241" t="str">
        <f>RIGHT(T239,1)</f>
        <v>B</v>
      </c>
      <c r="X241" t="str">
        <f>T240</f>
        <v>C</v>
      </c>
      <c r="Y241" t="s">
        <v>31</v>
      </c>
      <c r="Z241" t="s">
        <v>33</v>
      </c>
      <c r="AD241" t="str">
        <f>T241</f>
        <v>B</v>
      </c>
      <c r="AE241" t="s">
        <v>37</v>
      </c>
    </row>
    <row r="242" spans="4:35" x14ac:dyDescent="0.3">
      <c r="U242" t="s">
        <v>2</v>
      </c>
      <c r="V242">
        <f>X226</f>
        <v>500</v>
      </c>
      <c r="W242" s="1" t="s">
        <v>34</v>
      </c>
      <c r="X242">
        <f>HLOOKUP(X239,wAdj,2,FALSE)</f>
        <v>0.5</v>
      </c>
      <c r="Y242">
        <f>Z218</f>
        <v>519.6152422706632</v>
      </c>
      <c r="Z242">
        <f>Y242*X242</f>
        <v>259.8076211353316</v>
      </c>
      <c r="AB242">
        <f>V242+Z242</f>
        <v>759.8076211353316</v>
      </c>
      <c r="AC242" s="1" t="s">
        <v>39</v>
      </c>
      <c r="AD242">
        <f>HLOOKUP(AD241,hAdj,2, FALSE)</f>
        <v>1</v>
      </c>
      <c r="AE242">
        <f>AB219</f>
        <v>-99.999999999999957</v>
      </c>
      <c r="AF242">
        <f>AE242*AD242</f>
        <v>-99.999999999999957</v>
      </c>
      <c r="AH242">
        <f>AB242-AF242</f>
        <v>859.8076211353316</v>
      </c>
    </row>
    <row r="244" spans="4:35" x14ac:dyDescent="0.3">
      <c r="T244" t="s">
        <v>42</v>
      </c>
      <c r="X244" t="str">
        <f>T245</f>
        <v>R</v>
      </c>
      <c r="Y244" t="s">
        <v>32</v>
      </c>
      <c r="Z244" t="s">
        <v>33</v>
      </c>
      <c r="AB244" t="s">
        <v>38</v>
      </c>
      <c r="AD244" t="str">
        <f>T246</f>
        <v>T</v>
      </c>
      <c r="AE244" t="s">
        <v>35</v>
      </c>
      <c r="AF244" t="s">
        <v>36</v>
      </c>
      <c r="AH244" t="s">
        <v>29</v>
      </c>
    </row>
    <row r="245" spans="4:35" x14ac:dyDescent="0.3">
      <c r="T245" t="str">
        <f>LEFT(T244,1)</f>
        <v>R</v>
      </c>
      <c r="U245" t="s">
        <v>1</v>
      </c>
      <c r="V245">
        <f>X223</f>
        <v>2119.39</v>
      </c>
      <c r="W245" s="1" t="s">
        <v>34</v>
      </c>
      <c r="X245">
        <f>HLOOKUP(X244,wAdj,2,FALSE)</f>
        <v>1</v>
      </c>
      <c r="Y245">
        <f>AB218</f>
        <v>-299.99999999999989</v>
      </c>
      <c r="Z245">
        <f>X245*Y245</f>
        <v>-299.99999999999989</v>
      </c>
      <c r="AB245">
        <f>V245+Z245</f>
        <v>1819.3899999999999</v>
      </c>
      <c r="AC245" s="1" t="s">
        <v>34</v>
      </c>
      <c r="AD245">
        <f>HLOOKUP(AD244,hAdj,2, FALSE)</f>
        <v>0</v>
      </c>
      <c r="AE245">
        <f>Z219</f>
        <v>173.20508075688775</v>
      </c>
      <c r="AF245">
        <f>AE245*AD245</f>
        <v>0</v>
      </c>
      <c r="AH245">
        <f>V245+Z245+AF245</f>
        <v>1819.3899999999999</v>
      </c>
    </row>
    <row r="246" spans="4:35" x14ac:dyDescent="0.3">
      <c r="T246" t="str">
        <f>RIGHT(T244,1)</f>
        <v>T</v>
      </c>
      <c r="X246" t="str">
        <f>T245</f>
        <v>R</v>
      </c>
      <c r="Y246" t="s">
        <v>31</v>
      </c>
      <c r="Z246" t="s">
        <v>33</v>
      </c>
      <c r="AD246" t="str">
        <f>T246</f>
        <v>T</v>
      </c>
      <c r="AE246" t="s">
        <v>37</v>
      </c>
    </row>
    <row r="247" spans="4:35" x14ac:dyDescent="0.3">
      <c r="U247" t="s">
        <v>2</v>
      </c>
      <c r="V247">
        <f>X226</f>
        <v>500</v>
      </c>
      <c r="W247" s="1" t="s">
        <v>34</v>
      </c>
      <c r="X247">
        <f>HLOOKUP(X244,wAdj,2,FALSE)</f>
        <v>1</v>
      </c>
      <c r="Y247">
        <f>Z218</f>
        <v>519.6152422706632</v>
      </c>
      <c r="Z247">
        <f>Y247*X247</f>
        <v>519.6152422706632</v>
      </c>
      <c r="AB247">
        <f>V247+Z247</f>
        <v>1019.6152422706632</v>
      </c>
      <c r="AC247" s="1" t="s">
        <v>39</v>
      </c>
      <c r="AD247">
        <f>HLOOKUP(AD246,hAdj,2, FALSE)</f>
        <v>0</v>
      </c>
      <c r="AE247">
        <f>AB219</f>
        <v>-99.999999999999957</v>
      </c>
      <c r="AF247">
        <f>AE247*AD247</f>
        <v>0</v>
      </c>
      <c r="AH247">
        <f>AB247-AF247</f>
        <v>1019.6152422706632</v>
      </c>
    </row>
    <row r="255" spans="4:35" x14ac:dyDescent="0.3">
      <c r="D255" s="3"/>
      <c r="E255" s="3"/>
      <c r="F255" s="3"/>
      <c r="G255" s="3"/>
      <c r="H255" s="3"/>
      <c r="I255" s="3"/>
      <c r="J255" s="3"/>
      <c r="K255" s="2" t="s">
        <v>66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9" spans="20:28" x14ac:dyDescent="0.3">
      <c r="V259" t="s">
        <v>34</v>
      </c>
      <c r="X259" s="2" t="s">
        <v>64</v>
      </c>
    </row>
    <row r="260" spans="20:28" x14ac:dyDescent="0.3">
      <c r="V260" t="s">
        <v>63</v>
      </c>
      <c r="X260" s="2" t="s">
        <v>61</v>
      </c>
    </row>
    <row r="261" spans="20:28" x14ac:dyDescent="0.3">
      <c r="T261" t="s">
        <v>58</v>
      </c>
      <c r="V261" t="s">
        <v>63</v>
      </c>
      <c r="X261" s="2" t="s">
        <v>62</v>
      </c>
    </row>
    <row r="262" spans="20:28" x14ac:dyDescent="0.3">
      <c r="T262" t="s">
        <v>43</v>
      </c>
      <c r="U262">
        <v>270</v>
      </c>
      <c r="V262" t="s">
        <v>51</v>
      </c>
    </row>
    <row r="263" spans="20:28" x14ac:dyDescent="0.3">
      <c r="T263" t="s">
        <v>44</v>
      </c>
      <c r="U263">
        <v>0</v>
      </c>
      <c r="V263">
        <v>270</v>
      </c>
      <c r="Z263" t="s">
        <v>48</v>
      </c>
      <c r="AB263" t="s">
        <v>47</v>
      </c>
    </row>
    <row r="264" spans="20:28" x14ac:dyDescent="0.3">
      <c r="T264" t="s">
        <v>9</v>
      </c>
      <c r="U264">
        <f>SIN(RADIANS(V263))</f>
        <v>-1</v>
      </c>
      <c r="W264" t="s">
        <v>45</v>
      </c>
      <c r="X264">
        <f>height</f>
        <v>200</v>
      </c>
      <c r="Y264">
        <f>IF(AND(U262&lt;&gt;0,U263&lt;&gt;90),X265,X264)</f>
        <v>600</v>
      </c>
      <c r="Z264">
        <f>U264*Y264</f>
        <v>-600</v>
      </c>
      <c r="AB264">
        <f>Y264*U265</f>
        <v>-1.102633609417758E-13</v>
      </c>
    </row>
    <row r="265" spans="20:28" x14ac:dyDescent="0.3">
      <c r="T265" t="s">
        <v>8</v>
      </c>
      <c r="U265">
        <f>COS(RADIANS(V263))</f>
        <v>-1.83772268236293E-16</v>
      </c>
      <c r="W265" t="s">
        <v>46</v>
      </c>
      <c r="X265">
        <f>width</f>
        <v>600</v>
      </c>
      <c r="Y265">
        <f>IF(AND(U262&lt;&gt;0,U263&lt;&gt;90),X264,X265)</f>
        <v>200</v>
      </c>
      <c r="Z265">
        <f>Y265*U264</f>
        <v>-200</v>
      </c>
      <c r="AB265">
        <f>Y265*U265</f>
        <v>-3.67544536472586E-14</v>
      </c>
    </row>
    <row r="266" spans="20:28" x14ac:dyDescent="0.3">
      <c r="U266" s="2" t="s">
        <v>0</v>
      </c>
    </row>
    <row r="267" spans="20:28" x14ac:dyDescent="0.3">
      <c r="U267" s="1" t="s">
        <v>3</v>
      </c>
    </row>
    <row r="268" spans="20:28" x14ac:dyDescent="0.3">
      <c r="V268" s="2" t="s">
        <v>57</v>
      </c>
    </row>
    <row r="269" spans="20:28" x14ac:dyDescent="0.3">
      <c r="T269" t="s">
        <v>1</v>
      </c>
      <c r="U269">
        <v>300</v>
      </c>
      <c r="V269">
        <f>Z265</f>
        <v>-200</v>
      </c>
      <c r="X269">
        <f>U269-V269</f>
        <v>500</v>
      </c>
      <c r="Y269" s="2"/>
    </row>
    <row r="270" spans="20:28" x14ac:dyDescent="0.3">
      <c r="V270" s="2"/>
    </row>
    <row r="272" spans="20:28" x14ac:dyDescent="0.3">
      <c r="T272" t="s">
        <v>2</v>
      </c>
      <c r="U272">
        <v>2356</v>
      </c>
      <c r="V272">
        <f>Z264*-1</f>
        <v>600</v>
      </c>
      <c r="X272">
        <f>U272+V272</f>
        <v>2956</v>
      </c>
      <c r="Y272" s="2"/>
    </row>
    <row r="273" spans="20:34" x14ac:dyDescent="0.3">
      <c r="V273" s="2"/>
    </row>
    <row r="274" spans="20:34" x14ac:dyDescent="0.3">
      <c r="V274" t="s">
        <v>27</v>
      </c>
    </row>
    <row r="275" spans="20:34" x14ac:dyDescent="0.3">
      <c r="T275" t="s">
        <v>24</v>
      </c>
      <c r="X275" t="str">
        <f>T276</f>
        <v>R</v>
      </c>
      <c r="Y275" t="s">
        <v>32</v>
      </c>
      <c r="Z275" t="s">
        <v>33</v>
      </c>
      <c r="AB275" t="s">
        <v>38</v>
      </c>
      <c r="AD275" t="str">
        <f>T277</f>
        <v>B</v>
      </c>
      <c r="AE275" t="s">
        <v>35</v>
      </c>
      <c r="AF275" t="s">
        <v>36</v>
      </c>
      <c r="AH275" t="s">
        <v>29</v>
      </c>
    </row>
    <row r="276" spans="20:34" x14ac:dyDescent="0.3">
      <c r="T276" t="str">
        <f>LEFT(T275,1)</f>
        <v>R</v>
      </c>
      <c r="U276" t="s">
        <v>1</v>
      </c>
      <c r="V276">
        <f>X269</f>
        <v>500</v>
      </c>
      <c r="W276" s="1" t="s">
        <v>34</v>
      </c>
      <c r="X276">
        <f>HLOOKUP(X275,wAdj,2,FALSE)</f>
        <v>1</v>
      </c>
      <c r="Y276">
        <f>AB264</f>
        <v>-1.102633609417758E-13</v>
      </c>
      <c r="Z276">
        <f>X276*Y276</f>
        <v>-1.102633609417758E-13</v>
      </c>
      <c r="AB276">
        <f>V276+Z276</f>
        <v>499.99999999999989</v>
      </c>
      <c r="AC276" s="1" t="s">
        <v>34</v>
      </c>
      <c r="AD276">
        <f>HLOOKUP(AD275,hAdj,2, FALSE)</f>
        <v>1</v>
      </c>
      <c r="AE276">
        <f>Z265</f>
        <v>-200</v>
      </c>
      <c r="AF276">
        <f>AE276*AD276</f>
        <v>-200</v>
      </c>
      <c r="AH276">
        <f>V276+Z276+AF276</f>
        <v>299.99999999999989</v>
      </c>
    </row>
    <row r="277" spans="20:34" x14ac:dyDescent="0.3">
      <c r="T277" t="str">
        <f>RIGHT(T275,1)</f>
        <v>B</v>
      </c>
      <c r="X277" t="str">
        <f>T276</f>
        <v>R</v>
      </c>
      <c r="Y277" t="s">
        <v>31</v>
      </c>
      <c r="Z277" t="s">
        <v>33</v>
      </c>
      <c r="AD277" t="str">
        <f>T277</f>
        <v>B</v>
      </c>
      <c r="AE277" t="s">
        <v>37</v>
      </c>
    </row>
    <row r="278" spans="20:34" x14ac:dyDescent="0.3">
      <c r="U278" t="s">
        <v>2</v>
      </c>
      <c r="V278">
        <f>X272</f>
        <v>2956</v>
      </c>
      <c r="W278" s="1" t="s">
        <v>34</v>
      </c>
      <c r="X278">
        <f>HLOOKUP(X275,wAdj,2,FALSE)</f>
        <v>1</v>
      </c>
      <c r="Y278">
        <f>Z264</f>
        <v>-600</v>
      </c>
      <c r="Z278">
        <f>Y278*X278</f>
        <v>-600</v>
      </c>
      <c r="AB278">
        <f>V278+Z278</f>
        <v>2356</v>
      </c>
      <c r="AC278" s="1" t="s">
        <v>39</v>
      </c>
      <c r="AD278">
        <f>HLOOKUP(AD277,hAdj,2, FALSE)</f>
        <v>1</v>
      </c>
      <c r="AE278">
        <f>AB265</f>
        <v>-3.67544536472586E-14</v>
      </c>
      <c r="AF278">
        <f>AE278*AD278</f>
        <v>-3.67544536472586E-14</v>
      </c>
      <c r="AH278">
        <f>AB278-AF278</f>
        <v>2356</v>
      </c>
    </row>
    <row r="280" spans="20:34" x14ac:dyDescent="0.3">
      <c r="T280" t="s">
        <v>40</v>
      </c>
      <c r="X280" t="str">
        <f>T281</f>
        <v>C</v>
      </c>
      <c r="Y280" t="s">
        <v>32</v>
      </c>
      <c r="Z280" t="s">
        <v>33</v>
      </c>
      <c r="AB280" t="s">
        <v>38</v>
      </c>
      <c r="AD280" t="str">
        <f>T282</f>
        <v>M</v>
      </c>
      <c r="AE280" t="s">
        <v>35</v>
      </c>
      <c r="AF280" t="s">
        <v>36</v>
      </c>
      <c r="AH280" t="s">
        <v>29</v>
      </c>
    </row>
    <row r="281" spans="20:34" x14ac:dyDescent="0.3">
      <c r="T281" t="str">
        <f>LEFT(T280,1)</f>
        <v>C</v>
      </c>
      <c r="U281" t="s">
        <v>1</v>
      </c>
      <c r="V281">
        <f>X269</f>
        <v>500</v>
      </c>
      <c r="W281" s="1" t="s">
        <v>34</v>
      </c>
      <c r="X281">
        <f>HLOOKUP(X280,wAdj,2,FALSE)</f>
        <v>0.5</v>
      </c>
      <c r="Y281">
        <f>AB264</f>
        <v>-1.102633609417758E-13</v>
      </c>
      <c r="Z281">
        <f>X281*Y281</f>
        <v>-5.51316804708879E-14</v>
      </c>
      <c r="AB281">
        <f>V281+Z281</f>
        <v>499.99999999999994</v>
      </c>
      <c r="AC281" s="1" t="s">
        <v>34</v>
      </c>
      <c r="AD281">
        <f>HLOOKUP(AD280,hAdj,2, FALSE)</f>
        <v>0.5</v>
      </c>
      <c r="AE281">
        <f>Z265</f>
        <v>-200</v>
      </c>
      <c r="AF281">
        <f>AE281*AD281</f>
        <v>-100</v>
      </c>
      <c r="AH281">
        <f>V281+Z281+AF281</f>
        <v>399.99999999999994</v>
      </c>
    </row>
    <row r="282" spans="20:34" x14ac:dyDescent="0.3">
      <c r="T282" t="str">
        <f>RIGHT(T280,1)</f>
        <v>M</v>
      </c>
      <c r="X282" t="str">
        <f>T281</f>
        <v>C</v>
      </c>
      <c r="Y282" t="s">
        <v>31</v>
      </c>
      <c r="Z282" t="s">
        <v>33</v>
      </c>
      <c r="AD282" t="str">
        <f>T282</f>
        <v>M</v>
      </c>
      <c r="AE282" t="s">
        <v>37</v>
      </c>
    </row>
    <row r="283" spans="20:34" x14ac:dyDescent="0.3">
      <c r="U283" t="s">
        <v>2</v>
      </c>
      <c r="V283">
        <f>X272</f>
        <v>2956</v>
      </c>
      <c r="W283" s="1" t="s">
        <v>34</v>
      </c>
      <c r="X283">
        <f>HLOOKUP(X280,wAdj,2,FALSE)</f>
        <v>0.5</v>
      </c>
      <c r="Y283">
        <f>Z264</f>
        <v>-600</v>
      </c>
      <c r="Z283">
        <f>Y283*X283</f>
        <v>-300</v>
      </c>
      <c r="AB283">
        <f>V283+Z283</f>
        <v>2656</v>
      </c>
      <c r="AC283" s="1" t="s">
        <v>39</v>
      </c>
      <c r="AD283">
        <f>HLOOKUP(AD282,hAdj,2, FALSE)</f>
        <v>0.5</v>
      </c>
      <c r="AE283">
        <f>AB265</f>
        <v>-3.67544536472586E-14</v>
      </c>
      <c r="AF283">
        <f>AE283*AD283</f>
        <v>-1.83772268236293E-14</v>
      </c>
      <c r="AH283">
        <f>AB283-AF283</f>
        <v>2656</v>
      </c>
    </row>
    <row r="285" spans="20:34" x14ac:dyDescent="0.3">
      <c r="T285" t="s">
        <v>41</v>
      </c>
      <c r="X285" t="str">
        <f>T286</f>
        <v>C</v>
      </c>
      <c r="Y285" t="s">
        <v>32</v>
      </c>
      <c r="Z285" t="s">
        <v>33</v>
      </c>
      <c r="AB285" t="s">
        <v>38</v>
      </c>
      <c r="AD285" t="str">
        <f>T287</f>
        <v>B</v>
      </c>
      <c r="AE285" t="s">
        <v>35</v>
      </c>
      <c r="AF285" t="s">
        <v>36</v>
      </c>
      <c r="AH285" t="s">
        <v>29</v>
      </c>
    </row>
    <row r="286" spans="20:34" x14ac:dyDescent="0.3">
      <c r="T286" t="str">
        <f>LEFT(T285,1)</f>
        <v>C</v>
      </c>
      <c r="U286" t="s">
        <v>1</v>
      </c>
      <c r="V286">
        <f>X269</f>
        <v>500</v>
      </c>
      <c r="W286" s="1" t="s">
        <v>34</v>
      </c>
      <c r="X286">
        <f>HLOOKUP(X285,wAdj,2,FALSE)</f>
        <v>0.5</v>
      </c>
      <c r="Y286">
        <f>AB264</f>
        <v>-1.102633609417758E-13</v>
      </c>
      <c r="Z286">
        <f>X286*Y286</f>
        <v>-5.51316804708879E-14</v>
      </c>
      <c r="AB286">
        <f>V286+Z286</f>
        <v>499.99999999999994</v>
      </c>
      <c r="AC286" s="1" t="s">
        <v>34</v>
      </c>
      <c r="AD286">
        <f>HLOOKUP(AD285,hAdj,2, FALSE)</f>
        <v>1</v>
      </c>
      <c r="AE286">
        <f>Z265</f>
        <v>-200</v>
      </c>
      <c r="AF286">
        <f>AE286*AD286</f>
        <v>-200</v>
      </c>
      <c r="AH286">
        <f>V286+Z286+AF286</f>
        <v>299.99999999999994</v>
      </c>
    </row>
    <row r="287" spans="20:34" x14ac:dyDescent="0.3">
      <c r="T287" t="str">
        <f>RIGHT(T285,1)</f>
        <v>B</v>
      </c>
      <c r="X287" t="str">
        <f>T286</f>
        <v>C</v>
      </c>
      <c r="Y287" t="s">
        <v>31</v>
      </c>
      <c r="Z287" t="s">
        <v>33</v>
      </c>
      <c r="AD287" t="str">
        <f>T287</f>
        <v>B</v>
      </c>
      <c r="AE287" t="s">
        <v>37</v>
      </c>
    </row>
    <row r="288" spans="20:34" x14ac:dyDescent="0.3">
      <c r="U288" t="s">
        <v>2</v>
      </c>
      <c r="V288">
        <f>X272</f>
        <v>2956</v>
      </c>
      <c r="W288" s="1" t="s">
        <v>34</v>
      </c>
      <c r="X288">
        <f>HLOOKUP(X285,wAdj,2,FALSE)</f>
        <v>0.5</v>
      </c>
      <c r="Y288">
        <f>Z264</f>
        <v>-600</v>
      </c>
      <c r="Z288">
        <f>Y288*X288</f>
        <v>-300</v>
      </c>
      <c r="AB288">
        <f>V288+Z288</f>
        <v>2656</v>
      </c>
      <c r="AC288" s="1" t="s">
        <v>39</v>
      </c>
      <c r="AD288">
        <f>HLOOKUP(AD287,hAdj,2, FALSE)</f>
        <v>1</v>
      </c>
      <c r="AE288">
        <f>AB265</f>
        <v>-3.67544536472586E-14</v>
      </c>
      <c r="AF288">
        <f>AE288*AD288</f>
        <v>-3.67544536472586E-14</v>
      </c>
      <c r="AH288">
        <f>AB288-AF288</f>
        <v>2656</v>
      </c>
    </row>
    <row r="290" spans="20:34" x14ac:dyDescent="0.3">
      <c r="T290" t="s">
        <v>42</v>
      </c>
      <c r="X290" t="str">
        <f>T291</f>
        <v>R</v>
      </c>
      <c r="Y290" t="s">
        <v>32</v>
      </c>
      <c r="Z290" t="s">
        <v>33</v>
      </c>
      <c r="AB290" t="s">
        <v>38</v>
      </c>
      <c r="AD290" t="str">
        <f>T292</f>
        <v>T</v>
      </c>
      <c r="AE290" t="s">
        <v>35</v>
      </c>
      <c r="AF290" t="s">
        <v>36</v>
      </c>
      <c r="AH290" t="s">
        <v>29</v>
      </c>
    </row>
    <row r="291" spans="20:34" x14ac:dyDescent="0.3">
      <c r="T291" t="str">
        <f>LEFT(T290,1)</f>
        <v>R</v>
      </c>
      <c r="U291" t="s">
        <v>1</v>
      </c>
      <c r="V291">
        <f>X269</f>
        <v>500</v>
      </c>
      <c r="W291" s="1" t="s">
        <v>34</v>
      </c>
      <c r="X291">
        <f>HLOOKUP(X290,wAdj,2,FALSE)</f>
        <v>1</v>
      </c>
      <c r="Y291">
        <f>AB264</f>
        <v>-1.102633609417758E-13</v>
      </c>
      <c r="Z291">
        <f>X291*Y291</f>
        <v>-1.102633609417758E-13</v>
      </c>
      <c r="AB291">
        <f>V291+Z291</f>
        <v>499.99999999999989</v>
      </c>
      <c r="AC291" s="1" t="s">
        <v>34</v>
      </c>
      <c r="AD291">
        <f>HLOOKUP(AD290,hAdj,2, FALSE)</f>
        <v>0</v>
      </c>
      <c r="AE291">
        <f>Z265</f>
        <v>-200</v>
      </c>
      <c r="AF291">
        <f>AE291*AD291</f>
        <v>0</v>
      </c>
      <c r="AH291">
        <f>V291+Z291+AF291</f>
        <v>499.99999999999989</v>
      </c>
    </row>
    <row r="292" spans="20:34" x14ac:dyDescent="0.3">
      <c r="T292" t="str">
        <f>RIGHT(T290,1)</f>
        <v>T</v>
      </c>
      <c r="X292" t="str">
        <f>T291</f>
        <v>R</v>
      </c>
      <c r="Y292" t="s">
        <v>31</v>
      </c>
      <c r="Z292" t="s">
        <v>33</v>
      </c>
      <c r="AD292" t="str">
        <f>T292</f>
        <v>T</v>
      </c>
      <c r="AE292" t="s">
        <v>37</v>
      </c>
    </row>
    <row r="293" spans="20:34" x14ac:dyDescent="0.3">
      <c r="U293" t="s">
        <v>2</v>
      </c>
      <c r="V293">
        <f>X272</f>
        <v>2956</v>
      </c>
      <c r="W293" s="1" t="s">
        <v>34</v>
      </c>
      <c r="X293">
        <f>HLOOKUP(X290,wAdj,2,FALSE)</f>
        <v>1</v>
      </c>
      <c r="Y293">
        <f>Z264</f>
        <v>-600</v>
      </c>
      <c r="Z293">
        <f>Y293*X293</f>
        <v>-600</v>
      </c>
      <c r="AB293">
        <f>V293+Z293</f>
        <v>2356</v>
      </c>
      <c r="AC293" s="1" t="s">
        <v>39</v>
      </c>
      <c r="AD293">
        <f>HLOOKUP(AD292,hAdj,2, FALSE)</f>
        <v>0</v>
      </c>
      <c r="AE293">
        <f>AB265</f>
        <v>-3.67544536472586E-14</v>
      </c>
      <c r="AF293">
        <f>AE293*AD293</f>
        <v>0</v>
      </c>
      <c r="AH293">
        <f>AB293-AF293</f>
        <v>2356</v>
      </c>
    </row>
    <row r="301" spans="20:34" x14ac:dyDescent="0.3">
      <c r="V301" t="s">
        <v>34</v>
      </c>
      <c r="X301" s="2" t="s">
        <v>64</v>
      </c>
    </row>
    <row r="302" spans="20:34" x14ac:dyDescent="0.3">
      <c r="V302" t="s">
        <v>63</v>
      </c>
      <c r="X302" s="2" t="s">
        <v>61</v>
      </c>
    </row>
    <row r="303" spans="20:34" x14ac:dyDescent="0.3">
      <c r="T303" t="s">
        <v>65</v>
      </c>
      <c r="V303" t="s">
        <v>63</v>
      </c>
      <c r="X303" s="2" t="s">
        <v>62</v>
      </c>
    </row>
    <row r="304" spans="20:34" x14ac:dyDescent="0.3">
      <c r="T304" t="s">
        <v>43</v>
      </c>
      <c r="U304">
        <v>270</v>
      </c>
      <c r="V304" t="s">
        <v>51</v>
      </c>
    </row>
    <row r="305" spans="20:34" x14ac:dyDescent="0.3">
      <c r="T305" t="s">
        <v>44</v>
      </c>
      <c r="U305">
        <v>90</v>
      </c>
      <c r="V305">
        <v>0</v>
      </c>
      <c r="Z305" t="s">
        <v>48</v>
      </c>
      <c r="AB305" t="s">
        <v>47</v>
      </c>
    </row>
    <row r="306" spans="20:34" x14ac:dyDescent="0.3">
      <c r="T306" t="s">
        <v>9</v>
      </c>
      <c r="U306">
        <f>SIN(RADIANS(V305))</f>
        <v>0</v>
      </c>
      <c r="W306" t="s">
        <v>45</v>
      </c>
      <c r="X306">
        <f>width</f>
        <v>600</v>
      </c>
      <c r="Y306">
        <f>IF(AND(U304&lt;&gt;0,U305&lt;&gt;90),X307,X306)</f>
        <v>600</v>
      </c>
      <c r="Z306">
        <f>U306*Y306</f>
        <v>0</v>
      </c>
      <c r="AB306">
        <f>Y306*U307</f>
        <v>600</v>
      </c>
    </row>
    <row r="307" spans="20:34" x14ac:dyDescent="0.3">
      <c r="T307" t="s">
        <v>8</v>
      </c>
      <c r="U307">
        <f>COS(RADIANS(V305))</f>
        <v>1</v>
      </c>
      <c r="W307" t="s">
        <v>46</v>
      </c>
      <c r="X307">
        <f>height</f>
        <v>200</v>
      </c>
      <c r="Y307">
        <f>IF(AND(U304&lt;&gt;0,U305&lt;&gt;90),X306,X307)</f>
        <v>200</v>
      </c>
      <c r="Z307">
        <f>Y307*U306</f>
        <v>0</v>
      </c>
      <c r="AB307">
        <f>Y307*U307</f>
        <v>200</v>
      </c>
    </row>
    <row r="308" spans="20:34" x14ac:dyDescent="0.3">
      <c r="U308" s="2" t="s">
        <v>0</v>
      </c>
    </row>
    <row r="309" spans="20:34" x14ac:dyDescent="0.3">
      <c r="U309" s="1" t="s">
        <v>3</v>
      </c>
    </row>
    <row r="310" spans="20:34" x14ac:dyDescent="0.3">
      <c r="V310" s="2" t="s">
        <v>57</v>
      </c>
    </row>
    <row r="311" spans="20:34" x14ac:dyDescent="0.3">
      <c r="T311" t="s">
        <v>1</v>
      </c>
      <c r="U311">
        <v>300</v>
      </c>
      <c r="V311">
        <f>Z307</f>
        <v>0</v>
      </c>
      <c r="X311">
        <f>U311-V311</f>
        <v>300</v>
      </c>
      <c r="Y311" s="2"/>
    </row>
    <row r="312" spans="20:34" x14ac:dyDescent="0.3">
      <c r="V312" s="2"/>
    </row>
    <row r="314" spans="20:34" x14ac:dyDescent="0.3">
      <c r="T314" t="s">
        <v>2</v>
      </c>
      <c r="U314">
        <v>1956</v>
      </c>
      <c r="V314">
        <f>AB307</f>
        <v>200</v>
      </c>
      <c r="X314">
        <f>U314+V314</f>
        <v>2156</v>
      </c>
      <c r="Y314" s="2"/>
    </row>
    <row r="315" spans="20:34" x14ac:dyDescent="0.3">
      <c r="V315" s="2"/>
    </row>
    <row r="316" spans="20:34" x14ac:dyDescent="0.3">
      <c r="V316" t="s">
        <v>27</v>
      </c>
    </row>
    <row r="317" spans="20:34" x14ac:dyDescent="0.3">
      <c r="T317" t="s">
        <v>24</v>
      </c>
      <c r="X317" t="str">
        <f>T318</f>
        <v>R</v>
      </c>
      <c r="Y317" t="s">
        <v>32</v>
      </c>
      <c r="Z317" t="s">
        <v>33</v>
      </c>
      <c r="AB317" t="s">
        <v>38</v>
      </c>
      <c r="AD317" t="str">
        <f>T319</f>
        <v>B</v>
      </c>
      <c r="AE317" t="s">
        <v>35</v>
      </c>
      <c r="AF317" t="s">
        <v>36</v>
      </c>
      <c r="AH317" t="s">
        <v>29</v>
      </c>
    </row>
    <row r="318" spans="20:34" x14ac:dyDescent="0.3">
      <c r="T318" t="str">
        <f>LEFT(T317,1)</f>
        <v>R</v>
      </c>
      <c r="U318" t="s">
        <v>1</v>
      </c>
      <c r="V318">
        <f>X311</f>
        <v>300</v>
      </c>
      <c r="W318" s="1" t="s">
        <v>34</v>
      </c>
      <c r="X318">
        <f>HLOOKUP(X317,wAdj,2,FALSE)</f>
        <v>1</v>
      </c>
      <c r="Y318">
        <f>AB306</f>
        <v>600</v>
      </c>
      <c r="Z318">
        <f>X318*Y318</f>
        <v>600</v>
      </c>
      <c r="AB318">
        <f>V318+Z318</f>
        <v>900</v>
      </c>
      <c r="AC318" s="1" t="s">
        <v>34</v>
      </c>
      <c r="AD318">
        <f>HLOOKUP(AD317,hAdj,2, FALSE)</f>
        <v>1</v>
      </c>
      <c r="AE318">
        <f>Z307</f>
        <v>0</v>
      </c>
      <c r="AF318">
        <f>AE318*AD318</f>
        <v>0</v>
      </c>
      <c r="AH318">
        <f>V318+Z318+AF318</f>
        <v>900</v>
      </c>
    </row>
    <row r="319" spans="20:34" x14ac:dyDescent="0.3">
      <c r="T319" t="str">
        <f>RIGHT(T317,1)</f>
        <v>B</v>
      </c>
      <c r="X319" t="str">
        <f>T318</f>
        <v>R</v>
      </c>
      <c r="Y319" t="s">
        <v>31</v>
      </c>
      <c r="Z319" t="s">
        <v>33</v>
      </c>
      <c r="AD319" t="str">
        <f>T319</f>
        <v>B</v>
      </c>
      <c r="AE319" t="s">
        <v>37</v>
      </c>
    </row>
    <row r="320" spans="20:34" x14ac:dyDescent="0.3">
      <c r="U320" t="s">
        <v>2</v>
      </c>
      <c r="V320">
        <f>X314</f>
        <v>2156</v>
      </c>
      <c r="W320" s="1" t="s">
        <v>34</v>
      </c>
      <c r="X320">
        <f>HLOOKUP(X317,wAdj,2,FALSE)</f>
        <v>1</v>
      </c>
      <c r="Y320">
        <f>Z306</f>
        <v>0</v>
      </c>
      <c r="Z320">
        <f>Y320*X320</f>
        <v>0</v>
      </c>
      <c r="AB320">
        <f>V320+Z320</f>
        <v>2156</v>
      </c>
      <c r="AC320" s="1" t="s">
        <v>39</v>
      </c>
      <c r="AD320">
        <f>HLOOKUP(AD319,hAdj,2, FALSE)</f>
        <v>1</v>
      </c>
      <c r="AE320">
        <f>AB307</f>
        <v>200</v>
      </c>
      <c r="AF320">
        <f>AE320*AD320</f>
        <v>200</v>
      </c>
      <c r="AH320">
        <f>AB320-AF320</f>
        <v>1956</v>
      </c>
    </row>
    <row r="322" spans="20:34" x14ac:dyDescent="0.3">
      <c r="T322" t="s">
        <v>40</v>
      </c>
      <c r="X322" t="str">
        <f>T323</f>
        <v>C</v>
      </c>
      <c r="Y322" t="s">
        <v>32</v>
      </c>
      <c r="Z322" t="s">
        <v>33</v>
      </c>
      <c r="AB322" t="s">
        <v>38</v>
      </c>
      <c r="AD322" t="str">
        <f>T324</f>
        <v>M</v>
      </c>
      <c r="AE322" t="s">
        <v>35</v>
      </c>
      <c r="AF322" t="s">
        <v>36</v>
      </c>
      <c r="AH322" t="s">
        <v>29</v>
      </c>
    </row>
    <row r="323" spans="20:34" x14ac:dyDescent="0.3">
      <c r="T323" t="str">
        <f>LEFT(T322,1)</f>
        <v>C</v>
      </c>
      <c r="U323" t="s">
        <v>1</v>
      </c>
      <c r="V323">
        <f>X311</f>
        <v>300</v>
      </c>
      <c r="W323" s="1" t="s">
        <v>34</v>
      </c>
      <c r="X323">
        <f>HLOOKUP(X322,wAdj,2,FALSE)</f>
        <v>0.5</v>
      </c>
      <c r="Y323">
        <f>AB306</f>
        <v>600</v>
      </c>
      <c r="Z323">
        <f>X323*Y323</f>
        <v>300</v>
      </c>
      <c r="AB323">
        <f>V323+Z323</f>
        <v>600</v>
      </c>
      <c r="AC323" s="1" t="s">
        <v>34</v>
      </c>
      <c r="AD323">
        <f>HLOOKUP(AD322,hAdj,2, FALSE)</f>
        <v>0.5</v>
      </c>
      <c r="AE323">
        <f>Z307</f>
        <v>0</v>
      </c>
      <c r="AF323">
        <f>AE323*AD323</f>
        <v>0</v>
      </c>
      <c r="AH323">
        <f>V323+Z323+AF323</f>
        <v>600</v>
      </c>
    </row>
    <row r="324" spans="20:34" x14ac:dyDescent="0.3">
      <c r="T324" t="str">
        <f>RIGHT(T322,1)</f>
        <v>M</v>
      </c>
      <c r="X324" t="str">
        <f>T323</f>
        <v>C</v>
      </c>
      <c r="Y324" t="s">
        <v>31</v>
      </c>
      <c r="Z324" t="s">
        <v>33</v>
      </c>
      <c r="AD324" t="str">
        <f>T324</f>
        <v>M</v>
      </c>
      <c r="AE324" t="s">
        <v>37</v>
      </c>
    </row>
    <row r="325" spans="20:34" x14ac:dyDescent="0.3">
      <c r="U325" t="s">
        <v>2</v>
      </c>
      <c r="V325">
        <f>X314</f>
        <v>2156</v>
      </c>
      <c r="W325" s="1" t="s">
        <v>34</v>
      </c>
      <c r="X325">
        <f>HLOOKUP(X322,wAdj,2,FALSE)</f>
        <v>0.5</v>
      </c>
      <c r="Y325">
        <f>Z306</f>
        <v>0</v>
      </c>
      <c r="Z325">
        <f>Y325*X325</f>
        <v>0</v>
      </c>
      <c r="AB325">
        <f>V325+Z325</f>
        <v>2156</v>
      </c>
      <c r="AC325" s="1" t="s">
        <v>39</v>
      </c>
      <c r="AD325">
        <f>HLOOKUP(AD324,hAdj,2, FALSE)</f>
        <v>0.5</v>
      </c>
      <c r="AE325">
        <f>AB307</f>
        <v>200</v>
      </c>
      <c r="AF325">
        <f>AE325*AD325</f>
        <v>100</v>
      </c>
      <c r="AH325">
        <f>AB325-AF325</f>
        <v>2056</v>
      </c>
    </row>
    <row r="327" spans="20:34" x14ac:dyDescent="0.3">
      <c r="T327" t="s">
        <v>41</v>
      </c>
      <c r="X327" t="str">
        <f>T328</f>
        <v>C</v>
      </c>
      <c r="Y327" t="s">
        <v>32</v>
      </c>
      <c r="Z327" t="s">
        <v>33</v>
      </c>
      <c r="AB327" t="s">
        <v>38</v>
      </c>
      <c r="AD327" t="str">
        <f>T329</f>
        <v>B</v>
      </c>
      <c r="AE327" t="s">
        <v>35</v>
      </c>
      <c r="AF327" t="s">
        <v>36</v>
      </c>
      <c r="AH327" t="s">
        <v>29</v>
      </c>
    </row>
    <row r="328" spans="20:34" x14ac:dyDescent="0.3">
      <c r="T328" t="str">
        <f>LEFT(T327,1)</f>
        <v>C</v>
      </c>
      <c r="U328" t="s">
        <v>1</v>
      </c>
      <c r="V328">
        <f>X311</f>
        <v>300</v>
      </c>
      <c r="W328" s="1" t="s">
        <v>34</v>
      </c>
      <c r="X328">
        <f>HLOOKUP(X327,wAdj,2,FALSE)</f>
        <v>0.5</v>
      </c>
      <c r="Y328">
        <f>AB306</f>
        <v>600</v>
      </c>
      <c r="Z328">
        <f>X328*Y328</f>
        <v>300</v>
      </c>
      <c r="AB328">
        <f>V328+Z328</f>
        <v>600</v>
      </c>
      <c r="AC328" s="1" t="s">
        <v>34</v>
      </c>
      <c r="AD328">
        <f>HLOOKUP(AD327,hAdj,2, FALSE)</f>
        <v>1</v>
      </c>
      <c r="AE328">
        <f>Z307</f>
        <v>0</v>
      </c>
      <c r="AF328">
        <f>AE328*AD328</f>
        <v>0</v>
      </c>
      <c r="AH328">
        <f>V328+Z328+AF328</f>
        <v>600</v>
      </c>
    </row>
    <row r="329" spans="20:34" x14ac:dyDescent="0.3">
      <c r="T329" t="str">
        <f>RIGHT(T327,1)</f>
        <v>B</v>
      </c>
      <c r="X329" t="str">
        <f>T328</f>
        <v>C</v>
      </c>
      <c r="Y329" t="s">
        <v>31</v>
      </c>
      <c r="Z329" t="s">
        <v>33</v>
      </c>
      <c r="AD329" t="str">
        <f>T329</f>
        <v>B</v>
      </c>
      <c r="AE329" t="s">
        <v>37</v>
      </c>
    </row>
    <row r="330" spans="20:34" x14ac:dyDescent="0.3">
      <c r="U330" t="s">
        <v>2</v>
      </c>
      <c r="V330">
        <f>X314</f>
        <v>2156</v>
      </c>
      <c r="W330" s="1" t="s">
        <v>34</v>
      </c>
      <c r="X330">
        <f>HLOOKUP(X327,wAdj,2,FALSE)</f>
        <v>0.5</v>
      </c>
      <c r="Y330">
        <f>Z306</f>
        <v>0</v>
      </c>
      <c r="Z330">
        <f>Y330*X330</f>
        <v>0</v>
      </c>
      <c r="AB330">
        <f>V330+Z330</f>
        <v>2156</v>
      </c>
      <c r="AC330" s="1" t="s">
        <v>39</v>
      </c>
      <c r="AD330">
        <f>HLOOKUP(AD329,hAdj,2, FALSE)</f>
        <v>1</v>
      </c>
      <c r="AE330">
        <f>AB307</f>
        <v>200</v>
      </c>
      <c r="AF330">
        <f>AE330*AD330</f>
        <v>200</v>
      </c>
      <c r="AH330">
        <f>AB330-AF330</f>
        <v>1956</v>
      </c>
    </row>
    <row r="332" spans="20:34" x14ac:dyDescent="0.3">
      <c r="T332" t="s">
        <v>42</v>
      </c>
      <c r="X332" t="str">
        <f>T333</f>
        <v>R</v>
      </c>
      <c r="Y332" t="s">
        <v>32</v>
      </c>
      <c r="Z332" t="s">
        <v>33</v>
      </c>
      <c r="AB332" t="s">
        <v>38</v>
      </c>
      <c r="AD332" t="str">
        <f>T334</f>
        <v>T</v>
      </c>
      <c r="AE332" t="s">
        <v>35</v>
      </c>
      <c r="AF332" t="s">
        <v>36</v>
      </c>
      <c r="AH332" t="s">
        <v>29</v>
      </c>
    </row>
    <row r="333" spans="20:34" x14ac:dyDescent="0.3">
      <c r="T333" t="str">
        <f>LEFT(T332,1)</f>
        <v>R</v>
      </c>
      <c r="U333" t="s">
        <v>1</v>
      </c>
      <c r="V333">
        <f>X311</f>
        <v>300</v>
      </c>
      <c r="W333" s="1" t="s">
        <v>34</v>
      </c>
      <c r="X333">
        <f>HLOOKUP(X332,wAdj,2,FALSE)</f>
        <v>1</v>
      </c>
      <c r="Y333">
        <f>AB306</f>
        <v>600</v>
      </c>
      <c r="Z333">
        <f>X333*Y333</f>
        <v>600</v>
      </c>
      <c r="AB333">
        <f>V333+Z333</f>
        <v>900</v>
      </c>
      <c r="AC333" s="1" t="s">
        <v>34</v>
      </c>
      <c r="AD333">
        <f>HLOOKUP(AD332,hAdj,2, FALSE)</f>
        <v>0</v>
      </c>
      <c r="AE333">
        <f>Z307</f>
        <v>0</v>
      </c>
      <c r="AF333">
        <f>AE333*AD333</f>
        <v>0</v>
      </c>
      <c r="AH333">
        <f>V333+Z333+AF333</f>
        <v>900</v>
      </c>
    </row>
    <row r="334" spans="20:34" x14ac:dyDescent="0.3">
      <c r="T334" t="str">
        <f>RIGHT(T332,1)</f>
        <v>T</v>
      </c>
      <c r="X334" t="str">
        <f>T333</f>
        <v>R</v>
      </c>
      <c r="Y334" t="s">
        <v>31</v>
      </c>
      <c r="Z334" t="s">
        <v>33</v>
      </c>
      <c r="AD334" t="str">
        <f>T334</f>
        <v>T</v>
      </c>
      <c r="AE334" t="s">
        <v>37</v>
      </c>
    </row>
    <row r="335" spans="20:34" x14ac:dyDescent="0.3">
      <c r="U335" t="s">
        <v>2</v>
      </c>
      <c r="V335">
        <f>X314</f>
        <v>2156</v>
      </c>
      <c r="W335" s="1" t="s">
        <v>34</v>
      </c>
      <c r="X335">
        <f>HLOOKUP(X332,wAdj,2,FALSE)</f>
        <v>1</v>
      </c>
      <c r="Y335">
        <f>Z306</f>
        <v>0</v>
      </c>
      <c r="Z335">
        <f>Y335*X335</f>
        <v>0</v>
      </c>
      <c r="AB335">
        <f>V335+Z335</f>
        <v>2156</v>
      </c>
      <c r="AC335" s="1" t="s">
        <v>39</v>
      </c>
      <c r="AD335">
        <f>HLOOKUP(AD334,hAdj,2, FALSE)</f>
        <v>0</v>
      </c>
      <c r="AE335">
        <f>AB307</f>
        <v>200</v>
      </c>
      <c r="AF335">
        <f>AE335*AD335</f>
        <v>0</v>
      </c>
      <c r="AH335">
        <f>AB335-AF335</f>
        <v>2156</v>
      </c>
    </row>
    <row r="345" spans="5:28" x14ac:dyDescent="0.3">
      <c r="V345" t="s">
        <v>34</v>
      </c>
      <c r="X345" s="2" t="s">
        <v>64</v>
      </c>
    </row>
    <row r="346" spans="5:28" x14ac:dyDescent="0.3">
      <c r="V346" t="s">
        <v>63</v>
      </c>
      <c r="X346" s="2" t="s">
        <v>61</v>
      </c>
    </row>
    <row r="347" spans="5:28" x14ac:dyDescent="0.3">
      <c r="F347" t="str">
        <f t="shared" ref="F347:F349" si="25">T347</f>
        <v>optional 2</v>
      </c>
      <c r="T347" t="s">
        <v>60</v>
      </c>
      <c r="V347" t="s">
        <v>63</v>
      </c>
      <c r="X347" s="2" t="s">
        <v>62</v>
      </c>
    </row>
    <row r="348" spans="5:28" x14ac:dyDescent="0.3">
      <c r="F348" t="str">
        <f t="shared" si="25"/>
        <v>Page Rotation</v>
      </c>
      <c r="G348">
        <v>270</v>
      </c>
      <c r="T348" t="s">
        <v>43</v>
      </c>
      <c r="U348">
        <v>270</v>
      </c>
      <c r="V348" t="s">
        <v>51</v>
      </c>
    </row>
    <row r="349" spans="5:28" x14ac:dyDescent="0.3">
      <c r="F349" t="str">
        <f t="shared" si="25"/>
        <v>TB Rotation</v>
      </c>
      <c r="G349">
        <f>U349</f>
        <v>30</v>
      </c>
      <c r="T349" t="s">
        <v>44</v>
      </c>
      <c r="U349">
        <v>30</v>
      </c>
      <c r="V349">
        <f>U348+U349</f>
        <v>300</v>
      </c>
      <c r="Z349" t="s">
        <v>48</v>
      </c>
      <c r="AB349" t="s">
        <v>47</v>
      </c>
    </row>
    <row r="350" spans="5:28" x14ac:dyDescent="0.3">
      <c r="T350" t="s">
        <v>9</v>
      </c>
      <c r="U350">
        <f>SIN(RADIANS(V349))</f>
        <v>-0.8660254037844386</v>
      </c>
      <c r="W350" t="s">
        <v>45</v>
      </c>
      <c r="X350">
        <f>height</f>
        <v>200</v>
      </c>
      <c r="Y350">
        <f>IF(AND(U348&lt;&gt;0,U349&lt;&gt;90),X351,X350)</f>
        <v>600</v>
      </c>
      <c r="Z350">
        <f>U350*Y350</f>
        <v>-519.6152422706632</v>
      </c>
      <c r="AB350">
        <f>Y350*U351</f>
        <v>300.00000000000006</v>
      </c>
    </row>
    <row r="351" spans="5:28" x14ac:dyDescent="0.3">
      <c r="F351" t="s">
        <v>44</v>
      </c>
      <c r="T351" t="s">
        <v>8</v>
      </c>
      <c r="U351">
        <f>COS(RADIANS(V349))</f>
        <v>0.50000000000000011</v>
      </c>
      <c r="W351" t="s">
        <v>46</v>
      </c>
      <c r="X351">
        <f>width</f>
        <v>600</v>
      </c>
      <c r="Y351">
        <f>IF(AND(U348&lt;&gt;0,U349&lt;&gt;90),X350,X351)</f>
        <v>200</v>
      </c>
      <c r="Z351">
        <f>Y351*U350</f>
        <v>-173.20508075688772</v>
      </c>
      <c r="AB351">
        <f>Y351*U351</f>
        <v>100.00000000000003</v>
      </c>
    </row>
    <row r="352" spans="5:28" x14ac:dyDescent="0.3">
      <c r="E352" t="str">
        <f>T350</f>
        <v>Sin Angle</v>
      </c>
      <c r="F352">
        <f>G349</f>
        <v>30</v>
      </c>
      <c r="G352">
        <f>SIN(RADIANS(G349))</f>
        <v>0.49999999999999994</v>
      </c>
      <c r="U352" s="2" t="s">
        <v>0</v>
      </c>
    </row>
    <row r="353" spans="5:34" x14ac:dyDescent="0.3">
      <c r="E353" t="str">
        <f>T351</f>
        <v>Cos Angle</v>
      </c>
      <c r="F353">
        <f>G349</f>
        <v>30</v>
      </c>
      <c r="G353">
        <f>COS(RADIANS(G349))</f>
        <v>0.86602540378443871</v>
      </c>
      <c r="U353" s="1" t="s">
        <v>3</v>
      </c>
    </row>
    <row r="354" spans="5:34" x14ac:dyDescent="0.3">
      <c r="F354" t="s">
        <v>67</v>
      </c>
      <c r="V354" s="2" t="s">
        <v>57</v>
      </c>
    </row>
    <row r="355" spans="5:34" x14ac:dyDescent="0.3">
      <c r="E355" t="str">
        <f>T350</f>
        <v>Sin Angle</v>
      </c>
      <c r="F355">
        <f>G348</f>
        <v>270</v>
      </c>
      <c r="G355">
        <f>SIN(RADIANS(G348))</f>
        <v>-1</v>
      </c>
      <c r="T355" t="s">
        <v>1</v>
      </c>
      <c r="U355">
        <v>300</v>
      </c>
      <c r="V355">
        <f>Z351</f>
        <v>-173.20508075688772</v>
      </c>
      <c r="X355">
        <f>U355-V355</f>
        <v>473.2050807568877</v>
      </c>
      <c r="Y355" s="2"/>
    </row>
    <row r="356" spans="5:34" x14ac:dyDescent="0.3">
      <c r="E356" t="str">
        <f>T351</f>
        <v>Cos Angle</v>
      </c>
      <c r="F356">
        <f>G348</f>
        <v>270</v>
      </c>
      <c r="G356">
        <f>COS(RADIANS(G348))</f>
        <v>-1.83772268236293E-16</v>
      </c>
      <c r="V356" s="2"/>
    </row>
    <row r="358" spans="5:34" x14ac:dyDescent="0.3">
      <c r="E358" t="s">
        <v>68</v>
      </c>
      <c r="T358" t="s">
        <v>2</v>
      </c>
      <c r="U358">
        <v>2336.64</v>
      </c>
      <c r="V358">
        <f>Z350</f>
        <v>-519.6152422706632</v>
      </c>
      <c r="X358">
        <f>U358-V358+AB351</f>
        <v>2956.2552422706631</v>
      </c>
      <c r="Y358" s="2"/>
    </row>
    <row r="359" spans="5:34" x14ac:dyDescent="0.3">
      <c r="E359" t="s">
        <v>69</v>
      </c>
      <c r="F359">
        <f>U355</f>
        <v>300</v>
      </c>
      <c r="V359" s="2"/>
    </row>
    <row r="360" spans="5:34" x14ac:dyDescent="0.3">
      <c r="E360" t="s">
        <v>83</v>
      </c>
      <c r="F360">
        <f>Y351</f>
        <v>200</v>
      </c>
      <c r="G360" t="s">
        <v>82</v>
      </c>
      <c r="V360" t="s">
        <v>27</v>
      </c>
    </row>
    <row r="361" spans="5:34" x14ac:dyDescent="0.3">
      <c r="E361" t="s">
        <v>28</v>
      </c>
      <c r="F361">
        <f>G353</f>
        <v>0.86602540378443871</v>
      </c>
      <c r="G361" t="s">
        <v>81</v>
      </c>
      <c r="T361" t="s">
        <v>24</v>
      </c>
      <c r="X361" t="str">
        <f>T362</f>
        <v>R</v>
      </c>
      <c r="Y361" t="s">
        <v>32</v>
      </c>
      <c r="Z361" t="s">
        <v>33</v>
      </c>
      <c r="AB361" t="s">
        <v>38</v>
      </c>
      <c r="AD361" t="str">
        <f>T363</f>
        <v>B</v>
      </c>
      <c r="AE361" t="s">
        <v>35</v>
      </c>
      <c r="AF361" t="s">
        <v>36</v>
      </c>
      <c r="AH361" t="s">
        <v>29</v>
      </c>
    </row>
    <row r="362" spans="5:34" x14ac:dyDescent="0.3">
      <c r="E362" t="s">
        <v>88</v>
      </c>
      <c r="F362">
        <f>F360*F361</f>
        <v>173.20508075688775</v>
      </c>
      <c r="T362" t="str">
        <f>LEFT(T361,1)</f>
        <v>R</v>
      </c>
      <c r="U362" t="s">
        <v>1</v>
      </c>
      <c r="V362">
        <f>X355</f>
        <v>473.2050807568877</v>
      </c>
      <c r="W362" s="1" t="s">
        <v>34</v>
      </c>
      <c r="X362">
        <f>HLOOKUP(X361,wAdj,2,FALSE)</f>
        <v>1</v>
      </c>
      <c r="Y362">
        <f>AB350</f>
        <v>300.00000000000006</v>
      </c>
      <c r="Z362">
        <f>X362*Y362</f>
        <v>300.00000000000006</v>
      </c>
      <c r="AB362">
        <f>V362+Z362</f>
        <v>773.20508075688781</v>
      </c>
      <c r="AC362" s="1" t="s">
        <v>34</v>
      </c>
      <c r="AD362">
        <f>HLOOKUP(AD361,hAdj,2, FALSE)</f>
        <v>1</v>
      </c>
      <c r="AE362">
        <f>Z351</f>
        <v>-173.20508075688772</v>
      </c>
      <c r="AF362">
        <f>AE362*AD362</f>
        <v>-173.20508075688772</v>
      </c>
      <c r="AH362">
        <f>V362+Z362+AF362</f>
        <v>600.00000000000011</v>
      </c>
    </row>
    <row r="363" spans="5:34" x14ac:dyDescent="0.3">
      <c r="E363" t="s">
        <v>78</v>
      </c>
      <c r="F363">
        <f>F359+F362</f>
        <v>473.20508075688775</v>
      </c>
      <c r="T363" t="str">
        <f>RIGHT(T361,1)</f>
        <v>B</v>
      </c>
      <c r="X363" t="str">
        <f>T362</f>
        <v>R</v>
      </c>
      <c r="Y363" t="s">
        <v>31</v>
      </c>
      <c r="Z363" t="s">
        <v>33</v>
      </c>
      <c r="AD363" t="str">
        <f>T363</f>
        <v>B</v>
      </c>
      <c r="AE363" t="s">
        <v>37</v>
      </c>
    </row>
    <row r="364" spans="5:34" x14ac:dyDescent="0.3">
      <c r="U364" t="s">
        <v>2</v>
      </c>
      <c r="V364">
        <f>X358</f>
        <v>2956.2552422706631</v>
      </c>
      <c r="W364" s="1" t="s">
        <v>34</v>
      </c>
      <c r="X364">
        <f>HLOOKUP(X361,wAdj,2,FALSE)</f>
        <v>1</v>
      </c>
      <c r="Y364">
        <f>Z350</f>
        <v>-519.6152422706632</v>
      </c>
      <c r="Z364">
        <f>Y364*X364</f>
        <v>-519.6152422706632</v>
      </c>
      <c r="AB364">
        <f>V364+Z364</f>
        <v>2436.64</v>
      </c>
      <c r="AC364" s="1" t="s">
        <v>39</v>
      </c>
      <c r="AD364">
        <f>HLOOKUP(AD363,hAdj,2, FALSE)</f>
        <v>1</v>
      </c>
      <c r="AE364">
        <f>AB351</f>
        <v>100.00000000000003</v>
      </c>
      <c r="AF364">
        <f>AE364*AD364</f>
        <v>100.00000000000003</v>
      </c>
      <c r="AH364">
        <f>AB364-AF364</f>
        <v>2336.64</v>
      </c>
    </row>
    <row r="365" spans="5:34" x14ac:dyDescent="0.3">
      <c r="E365" t="s">
        <v>87</v>
      </c>
      <c r="F365">
        <f>U358</f>
        <v>2336.64</v>
      </c>
    </row>
    <row r="366" spans="5:34" x14ac:dyDescent="0.3">
      <c r="E366" t="s">
        <v>84</v>
      </c>
      <c r="F366">
        <f>Y350</f>
        <v>600</v>
      </c>
      <c r="H366" t="s">
        <v>82</v>
      </c>
      <c r="T366" t="s">
        <v>40</v>
      </c>
      <c r="X366" t="str">
        <f>T367</f>
        <v>C</v>
      </c>
      <c r="Y366" t="s">
        <v>32</v>
      </c>
      <c r="Z366" t="s">
        <v>33</v>
      </c>
      <c r="AB366" t="s">
        <v>38</v>
      </c>
      <c r="AD366" t="str">
        <f>T368</f>
        <v>M</v>
      </c>
      <c r="AE366" t="s">
        <v>35</v>
      </c>
      <c r="AF366" t="s">
        <v>36</v>
      </c>
      <c r="AH366" t="s">
        <v>29</v>
      </c>
    </row>
    <row r="367" spans="5:34" x14ac:dyDescent="0.3">
      <c r="E367" t="s">
        <v>74</v>
      </c>
      <c r="F367">
        <v>1</v>
      </c>
      <c r="G367" t="s">
        <v>75</v>
      </c>
      <c r="T367" t="str">
        <f>LEFT(T366,1)</f>
        <v>C</v>
      </c>
      <c r="U367" t="s">
        <v>1</v>
      </c>
      <c r="V367">
        <f>X355</f>
        <v>473.2050807568877</v>
      </c>
      <c r="W367" s="1" t="s">
        <v>34</v>
      </c>
      <c r="X367">
        <f>HLOOKUP(X366,wAdj,2,FALSE)</f>
        <v>0.5</v>
      </c>
      <c r="Y367">
        <f>AB350</f>
        <v>300.00000000000006</v>
      </c>
      <c r="Z367">
        <f>X367*Y367</f>
        <v>150.00000000000003</v>
      </c>
      <c r="AB367">
        <f>V367+Z367</f>
        <v>623.2050807568877</v>
      </c>
      <c r="AC367" s="1" t="s">
        <v>34</v>
      </c>
      <c r="AD367">
        <f>HLOOKUP(AD366,hAdj,2, FALSE)</f>
        <v>0.5</v>
      </c>
      <c r="AE367">
        <f>Z351</f>
        <v>-173.20508075688772</v>
      </c>
      <c r="AF367">
        <f>AE367*AD367</f>
        <v>-86.602540378443862</v>
      </c>
      <c r="AH367">
        <f>V367+Z367+AF367</f>
        <v>536.60254037844379</v>
      </c>
    </row>
    <row r="368" spans="5:34" x14ac:dyDescent="0.3">
      <c r="E368" t="s">
        <v>76</v>
      </c>
      <c r="F368">
        <f>G353</f>
        <v>0.86602540378443871</v>
      </c>
      <c r="G368" t="s">
        <v>81</v>
      </c>
      <c r="T368" t="str">
        <f>RIGHT(T366,1)</f>
        <v>M</v>
      </c>
      <c r="X368" t="str">
        <f>T367</f>
        <v>C</v>
      </c>
      <c r="Y368" t="s">
        <v>31</v>
      </c>
      <c r="Z368" t="s">
        <v>33</v>
      </c>
      <c r="AD368" t="str">
        <f>T368</f>
        <v>M</v>
      </c>
      <c r="AE368" t="s">
        <v>37</v>
      </c>
    </row>
    <row r="369" spans="5:34" x14ac:dyDescent="0.3">
      <c r="F369">
        <f>F366*F367*F368</f>
        <v>519.6152422706632</v>
      </c>
      <c r="U369" t="s">
        <v>2</v>
      </c>
      <c r="V369">
        <f>X358</f>
        <v>2956.2552422706631</v>
      </c>
      <c r="W369" s="1" t="s">
        <v>34</v>
      </c>
      <c r="X369">
        <f>HLOOKUP(X366,wAdj,2,FALSE)</f>
        <v>0.5</v>
      </c>
      <c r="Y369">
        <f>Z350</f>
        <v>-519.6152422706632</v>
      </c>
      <c r="Z369">
        <f>Y369*X369</f>
        <v>-259.8076211353316</v>
      </c>
      <c r="AB369">
        <f>V369+Z369</f>
        <v>2696.4476211353312</v>
      </c>
      <c r="AC369" s="1" t="s">
        <v>39</v>
      </c>
      <c r="AD369">
        <f>HLOOKUP(AD368,hAdj,2, FALSE)</f>
        <v>0.5</v>
      </c>
      <c r="AE369">
        <f>AB351</f>
        <v>100.00000000000003</v>
      </c>
      <c r="AF369">
        <f>AE369*AD369</f>
        <v>50.000000000000014</v>
      </c>
      <c r="AH369">
        <f>AB369-AF369</f>
        <v>2646.4476211353312</v>
      </c>
    </row>
    <row r="370" spans="5:34" x14ac:dyDescent="0.3">
      <c r="E370" t="s">
        <v>85</v>
      </c>
      <c r="F370">
        <f>Y351</f>
        <v>200</v>
      </c>
      <c r="H370" t="s">
        <v>86</v>
      </c>
    </row>
    <row r="371" spans="5:34" x14ac:dyDescent="0.3">
      <c r="E371" t="s">
        <v>74</v>
      </c>
      <c r="F371">
        <v>1</v>
      </c>
      <c r="G371" t="s">
        <v>80</v>
      </c>
      <c r="T371" t="s">
        <v>41</v>
      </c>
      <c r="X371" t="str">
        <f>T372</f>
        <v>C</v>
      </c>
      <c r="Y371" t="s">
        <v>32</v>
      </c>
      <c r="Z371" t="s">
        <v>33</v>
      </c>
      <c r="AB371" t="s">
        <v>38</v>
      </c>
      <c r="AD371" t="str">
        <f>T373</f>
        <v>B</v>
      </c>
      <c r="AE371" t="s">
        <v>35</v>
      </c>
      <c r="AF371" t="s">
        <v>36</v>
      </c>
      <c r="AH371" t="s">
        <v>29</v>
      </c>
    </row>
    <row r="372" spans="5:34" x14ac:dyDescent="0.3">
      <c r="E372" t="s">
        <v>76</v>
      </c>
      <c r="F372">
        <f>G352</f>
        <v>0.49999999999999994</v>
      </c>
      <c r="G372" t="s">
        <v>77</v>
      </c>
      <c r="T372" t="str">
        <f>LEFT(T371,1)</f>
        <v>C</v>
      </c>
      <c r="U372" t="s">
        <v>1</v>
      </c>
      <c r="V372">
        <f>X355</f>
        <v>473.2050807568877</v>
      </c>
      <c r="W372" s="1" t="s">
        <v>34</v>
      </c>
      <c r="X372">
        <f>HLOOKUP(X371,wAdj,2,FALSE)</f>
        <v>0.5</v>
      </c>
      <c r="Y372">
        <f>AB350</f>
        <v>300.00000000000006</v>
      </c>
      <c r="Z372">
        <f>X372*Y372</f>
        <v>150.00000000000003</v>
      </c>
      <c r="AB372">
        <f>V372+Z372</f>
        <v>623.2050807568877</v>
      </c>
      <c r="AC372" s="1" t="s">
        <v>34</v>
      </c>
      <c r="AD372">
        <f>HLOOKUP(AD371,hAdj,2, FALSE)</f>
        <v>1</v>
      </c>
      <c r="AE372">
        <f>Z351</f>
        <v>-173.20508075688772</v>
      </c>
      <c r="AF372">
        <f>AE372*AD372</f>
        <v>-173.20508075688772</v>
      </c>
      <c r="AH372">
        <f>V372+Z372+AF372</f>
        <v>450</v>
      </c>
    </row>
    <row r="373" spans="5:34" x14ac:dyDescent="0.3">
      <c r="F373">
        <f>F370*F371*F372</f>
        <v>99.999999999999986</v>
      </c>
      <c r="T373" t="str">
        <f>RIGHT(T371,1)</f>
        <v>B</v>
      </c>
      <c r="X373" t="str">
        <f>T372</f>
        <v>C</v>
      </c>
      <c r="Y373" t="s">
        <v>31</v>
      </c>
      <c r="Z373" t="s">
        <v>33</v>
      </c>
      <c r="AD373" t="str">
        <f>T373</f>
        <v>B</v>
      </c>
      <c r="AE373" t="s">
        <v>37</v>
      </c>
    </row>
    <row r="374" spans="5:34" x14ac:dyDescent="0.3">
      <c r="E374" t="s">
        <v>78</v>
      </c>
      <c r="F374">
        <f>F365+F369+F373</f>
        <v>2956.2552422706631</v>
      </c>
      <c r="U374" t="s">
        <v>2</v>
      </c>
      <c r="V374">
        <f>X358</f>
        <v>2956.2552422706631</v>
      </c>
      <c r="W374" s="1" t="s">
        <v>34</v>
      </c>
      <c r="X374">
        <f>HLOOKUP(X371,wAdj,2,FALSE)</f>
        <v>0.5</v>
      </c>
      <c r="Y374">
        <f>Z350</f>
        <v>-519.6152422706632</v>
      </c>
      <c r="Z374">
        <f>Y374*X374</f>
        <v>-259.8076211353316</v>
      </c>
      <c r="AB374">
        <f>V374+Z374</f>
        <v>2696.4476211353312</v>
      </c>
      <c r="AC374" s="1" t="s">
        <v>39</v>
      </c>
      <c r="AD374">
        <f>HLOOKUP(AD373,hAdj,2, FALSE)</f>
        <v>1</v>
      </c>
      <c r="AE374">
        <f>AB351</f>
        <v>100.00000000000003</v>
      </c>
      <c r="AF374">
        <f>AE374*AD374</f>
        <v>100.00000000000003</v>
      </c>
      <c r="AH374">
        <f>AB374-AF374</f>
        <v>2596.4476211353312</v>
      </c>
    </row>
    <row r="376" spans="5:34" x14ac:dyDescent="0.3">
      <c r="T376" t="s">
        <v>42</v>
      </c>
      <c r="X376" t="str">
        <f>T377</f>
        <v>R</v>
      </c>
      <c r="Y376" t="s">
        <v>32</v>
      </c>
      <c r="Z376" t="s">
        <v>33</v>
      </c>
      <c r="AB376" t="s">
        <v>38</v>
      </c>
      <c r="AD376" t="str">
        <f>T378</f>
        <v>T</v>
      </c>
      <c r="AE376" t="s">
        <v>35</v>
      </c>
      <c r="AF376" t="s">
        <v>36</v>
      </c>
      <c r="AH376" t="s">
        <v>29</v>
      </c>
    </row>
    <row r="377" spans="5:34" x14ac:dyDescent="0.3">
      <c r="T377" t="str">
        <f>LEFT(T376,1)</f>
        <v>R</v>
      </c>
      <c r="U377" t="s">
        <v>1</v>
      </c>
      <c r="V377">
        <f>X355</f>
        <v>473.2050807568877</v>
      </c>
      <c r="W377" s="1" t="s">
        <v>34</v>
      </c>
      <c r="X377">
        <f>HLOOKUP(X376,wAdj,2,FALSE)</f>
        <v>1</v>
      </c>
      <c r="Y377">
        <f>AB350</f>
        <v>300.00000000000006</v>
      </c>
      <c r="Z377">
        <f>X377*Y377</f>
        <v>300.00000000000006</v>
      </c>
      <c r="AB377">
        <f>V377+Z377</f>
        <v>773.20508075688781</v>
      </c>
      <c r="AC377" s="1" t="s">
        <v>34</v>
      </c>
      <c r="AD377">
        <f>HLOOKUP(AD376,hAdj,2, FALSE)</f>
        <v>0</v>
      </c>
      <c r="AE377">
        <f>Z351</f>
        <v>-173.20508075688772</v>
      </c>
      <c r="AF377">
        <f>AE377*AD377</f>
        <v>0</v>
      </c>
      <c r="AH377">
        <f>V377+Z377+AF377</f>
        <v>773.20508075688781</v>
      </c>
    </row>
    <row r="378" spans="5:34" x14ac:dyDescent="0.3">
      <c r="T378" t="str">
        <f>RIGHT(T376,1)</f>
        <v>T</v>
      </c>
      <c r="X378" t="str">
        <f>T377</f>
        <v>R</v>
      </c>
      <c r="Y378" t="s">
        <v>31</v>
      </c>
      <c r="Z378" t="s">
        <v>33</v>
      </c>
      <c r="AD378" t="str">
        <f>T378</f>
        <v>T</v>
      </c>
      <c r="AE378" t="s">
        <v>37</v>
      </c>
    </row>
    <row r="379" spans="5:34" x14ac:dyDescent="0.3">
      <c r="U379" t="s">
        <v>2</v>
      </c>
      <c r="V379">
        <f>X358</f>
        <v>2956.2552422706631</v>
      </c>
      <c r="W379" s="1" t="s">
        <v>34</v>
      </c>
      <c r="X379">
        <f>HLOOKUP(X376,wAdj,2,FALSE)</f>
        <v>1</v>
      </c>
      <c r="Y379">
        <f>Z350</f>
        <v>-519.6152422706632</v>
      </c>
      <c r="Z379">
        <f>Y379*X379</f>
        <v>-519.6152422706632</v>
      </c>
      <c r="AB379">
        <f>V379+Z379</f>
        <v>2436.64</v>
      </c>
      <c r="AC379" s="1" t="s">
        <v>39</v>
      </c>
      <c r="AD379">
        <f>HLOOKUP(AD378,hAdj,2, FALSE)</f>
        <v>0</v>
      </c>
      <c r="AE379">
        <f>AB351</f>
        <v>100.00000000000003</v>
      </c>
      <c r="AF379">
        <f>AE379*AD379</f>
        <v>0</v>
      </c>
      <c r="AH379">
        <f>AB379-AF379</f>
        <v>2436.64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D935-2167-4551-99D9-0A4278688BE5}">
  <dimension ref="A3:AH196"/>
  <sheetViews>
    <sheetView tabSelected="1" topLeftCell="E164" zoomScale="115" zoomScaleNormal="115" workbookViewId="0">
      <selection activeCell="S170" sqref="S170"/>
    </sheetView>
  </sheetViews>
  <sheetFormatPr defaultRowHeight="14.4" x14ac:dyDescent="0.3"/>
  <cols>
    <col min="18" max="18" width="3" customWidth="1"/>
    <col min="22" max="22" width="3.21875" customWidth="1"/>
    <col min="26" max="26" width="2.88671875" customWidth="1"/>
    <col min="28" max="28" width="3.44140625" customWidth="1"/>
    <col min="30" max="30" width="3.44140625" customWidth="1"/>
    <col min="32" max="32" width="3.44140625" customWidth="1"/>
  </cols>
  <sheetData>
    <row r="3" spans="1:34" x14ac:dyDescent="0.3">
      <c r="B3" s="2" t="s">
        <v>25</v>
      </c>
      <c r="D3" s="2" t="s">
        <v>147</v>
      </c>
    </row>
    <row r="4" spans="1:34" x14ac:dyDescent="0.3">
      <c r="B4" t="s">
        <v>19</v>
      </c>
      <c r="C4" t="s">
        <v>18</v>
      </c>
      <c r="D4" t="s">
        <v>20</v>
      </c>
      <c r="F4" t="s">
        <v>23</v>
      </c>
      <c r="G4" t="s">
        <v>19</v>
      </c>
      <c r="H4" t="s">
        <v>18</v>
      </c>
      <c r="I4" t="s">
        <v>22</v>
      </c>
      <c r="J4" t="s">
        <v>20</v>
      </c>
      <c r="K4" t="s">
        <v>21</v>
      </c>
    </row>
    <row r="5" spans="1:34" x14ac:dyDescent="0.3">
      <c r="A5" t="s">
        <v>16</v>
      </c>
      <c r="B5">
        <v>0.5</v>
      </c>
      <c r="C5">
        <v>0</v>
      </c>
      <c r="D5">
        <v>1</v>
      </c>
      <c r="F5">
        <v>0</v>
      </c>
      <c r="G5">
        <v>0.5</v>
      </c>
      <c r="H5">
        <v>0</v>
      </c>
      <c r="I5">
        <v>0.5</v>
      </c>
      <c r="J5">
        <v>1</v>
      </c>
      <c r="K5">
        <v>1</v>
      </c>
    </row>
    <row r="6" spans="1:34" x14ac:dyDescent="0.3">
      <c r="B6" t="s">
        <v>23</v>
      </c>
      <c r="C6" t="s">
        <v>22</v>
      </c>
      <c r="D6" t="s">
        <v>21</v>
      </c>
    </row>
    <row r="7" spans="1:34" x14ac:dyDescent="0.3">
      <c r="A7" t="s">
        <v>17</v>
      </c>
      <c r="B7">
        <v>0</v>
      </c>
      <c r="C7">
        <v>0.5</v>
      </c>
      <c r="D7">
        <v>1</v>
      </c>
    </row>
    <row r="8" spans="1:34" x14ac:dyDescent="0.3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spans="1:34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 t="s">
        <v>148</v>
      </c>
      <c r="N9" s="9" t="s">
        <v>149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1" spans="1:34" x14ac:dyDescent="0.3">
      <c r="O11" t="s">
        <v>58</v>
      </c>
    </row>
    <row r="12" spans="1:34" x14ac:dyDescent="0.3">
      <c r="O12" t="s">
        <v>150</v>
      </c>
      <c r="P12">
        <v>0</v>
      </c>
    </row>
    <row r="13" spans="1:34" x14ac:dyDescent="0.3">
      <c r="O13" t="s">
        <v>44</v>
      </c>
      <c r="P13">
        <v>0</v>
      </c>
      <c r="S13">
        <f>P12+P13</f>
        <v>0</v>
      </c>
      <c r="U13" t="s">
        <v>49</v>
      </c>
      <c r="W13" t="s">
        <v>152</v>
      </c>
      <c r="X13" t="b">
        <v>0</v>
      </c>
      <c r="AA13" t="s">
        <v>48</v>
      </c>
      <c r="AE13" t="s">
        <v>47</v>
      </c>
    </row>
    <row r="14" spans="1:34" x14ac:dyDescent="0.3">
      <c r="O14" t="s">
        <v>9</v>
      </c>
      <c r="P14">
        <f>SIN(RADIANS(S13))</f>
        <v>0</v>
      </c>
      <c r="T14" t="s">
        <v>45</v>
      </c>
      <c r="U14">
        <v>600</v>
      </c>
      <c r="W14" t="b">
        <f>X13</f>
        <v>0</v>
      </c>
      <c r="X14">
        <f>IF(X13,U15,U14)</f>
        <v>600</v>
      </c>
      <c r="Y14" t="s">
        <v>31</v>
      </c>
      <c r="AA14">
        <f>X14*P14</f>
        <v>0</v>
      </c>
      <c r="AC14" t="s">
        <v>32</v>
      </c>
      <c r="AE14">
        <f>X14*P15</f>
        <v>600</v>
      </c>
    </row>
    <row r="15" spans="1:34" x14ac:dyDescent="0.3">
      <c r="O15" t="s">
        <v>8</v>
      </c>
      <c r="P15">
        <f>COS(RADIANS(S13))</f>
        <v>1</v>
      </c>
      <c r="T15" t="s">
        <v>46</v>
      </c>
      <c r="U15">
        <v>200</v>
      </c>
      <c r="W15" t="b">
        <f>X13</f>
        <v>0</v>
      </c>
      <c r="X15">
        <f>IF(X13,U14,U15)</f>
        <v>200</v>
      </c>
      <c r="Y15" t="s">
        <v>35</v>
      </c>
      <c r="AA15">
        <f>X15*P14</f>
        <v>0</v>
      </c>
      <c r="AC15" t="s">
        <v>37</v>
      </c>
      <c r="AE15">
        <f>X15*P15</f>
        <v>200</v>
      </c>
    </row>
    <row r="17" spans="15:34" x14ac:dyDescent="0.3">
      <c r="O17" t="s">
        <v>151</v>
      </c>
    </row>
    <row r="18" spans="15:34" x14ac:dyDescent="0.3">
      <c r="O18" t="s">
        <v>1</v>
      </c>
      <c r="P18">
        <v>500</v>
      </c>
    </row>
    <row r="19" spans="15:34" x14ac:dyDescent="0.3">
      <c r="O19" t="s">
        <v>2</v>
      </c>
      <c r="P19">
        <v>300</v>
      </c>
    </row>
    <row r="21" spans="15:34" x14ac:dyDescent="0.3">
      <c r="O21" s="1" t="s">
        <v>42</v>
      </c>
      <c r="P21" s="1"/>
      <c r="Q21" s="1" t="s">
        <v>90</v>
      </c>
      <c r="R21" s="1"/>
      <c r="S21" s="1" t="str">
        <f>O22</f>
        <v>R</v>
      </c>
      <c r="T21" s="1" t="s">
        <v>32</v>
      </c>
      <c r="U21" s="26" t="s">
        <v>153</v>
      </c>
      <c r="V21" s="1"/>
      <c r="W21" s="1" t="str">
        <f>O24</f>
        <v>T</v>
      </c>
      <c r="X21" s="1" t="s">
        <v>35</v>
      </c>
      <c r="Y21" s="26" t="s">
        <v>154</v>
      </c>
      <c r="Z21" s="1"/>
      <c r="AA21" s="1" t="s">
        <v>27</v>
      </c>
      <c r="AB21" s="1"/>
      <c r="AC21" s="1" t="s">
        <v>153</v>
      </c>
      <c r="AD21" s="1"/>
      <c r="AE21" s="1" t="s">
        <v>154</v>
      </c>
      <c r="AF21" s="1"/>
      <c r="AG21" s="1" t="s">
        <v>29</v>
      </c>
    </row>
    <row r="22" spans="15:34" x14ac:dyDescent="0.3">
      <c r="O22" s="1" t="str">
        <f>LEFT(O21,1)</f>
        <v>R</v>
      </c>
      <c r="P22" s="1" t="s">
        <v>1</v>
      </c>
      <c r="Q22" s="1">
        <v>1100</v>
      </c>
      <c r="R22" s="1"/>
      <c r="S22" s="1">
        <f>HLOOKUP(S21,alignAdjust,2,FALSE)</f>
        <v>1</v>
      </c>
      <c r="T22" s="1">
        <f>AE$14</f>
        <v>600</v>
      </c>
      <c r="U22" s="1">
        <f>S22*T22</f>
        <v>600</v>
      </c>
      <c r="V22" s="1"/>
      <c r="W22" s="1">
        <f>HLOOKUP(W21,alignAdjust,2,FALSE)</f>
        <v>1</v>
      </c>
      <c r="X22" s="1">
        <f>AA$15</f>
        <v>0</v>
      </c>
      <c r="Y22" s="1">
        <f>W22*X22</f>
        <v>0</v>
      </c>
      <c r="Z22" s="1"/>
      <c r="AA22" s="1">
        <f>P$18</f>
        <v>500</v>
      </c>
      <c r="AB22" s="1" t="s">
        <v>34</v>
      </c>
      <c r="AC22" s="1">
        <f>U22</f>
        <v>600</v>
      </c>
      <c r="AD22" s="1" t="s">
        <v>39</v>
      </c>
      <c r="AE22" s="1">
        <f>Y22</f>
        <v>0</v>
      </c>
      <c r="AF22" s="1" t="s">
        <v>146</v>
      </c>
      <c r="AG22" s="1">
        <f>ROUND(AA22+AC22-AE22,2)</f>
        <v>1100</v>
      </c>
      <c r="AH22" t="str">
        <f>IF(AG22=Q22,"good","fail")</f>
        <v>good</v>
      </c>
    </row>
    <row r="23" spans="15:34" x14ac:dyDescent="0.3">
      <c r="O23" s="1"/>
      <c r="P23" s="1"/>
      <c r="Q23" s="1"/>
      <c r="R23" s="1"/>
      <c r="S23" s="1" t="str">
        <f>O22</f>
        <v>R</v>
      </c>
      <c r="T23" s="1" t="s">
        <v>31</v>
      </c>
      <c r="U23" s="1"/>
      <c r="V23" s="1"/>
      <c r="W23" s="1" t="str">
        <f>O24</f>
        <v>T</v>
      </c>
      <c r="X23" s="1" t="s">
        <v>37</v>
      </c>
      <c r="Y23" s="1"/>
      <c r="Z23" s="1"/>
      <c r="AA23" s="1"/>
      <c r="AB23" s="1"/>
      <c r="AC23" s="1"/>
      <c r="AD23" s="1"/>
      <c r="AE23" s="1"/>
      <c r="AF23" s="1"/>
      <c r="AG23" s="1"/>
    </row>
    <row r="24" spans="15:34" x14ac:dyDescent="0.3">
      <c r="O24" s="1" t="str">
        <f>RIGHT(O21,1)</f>
        <v>T</v>
      </c>
      <c r="P24" s="1" t="s">
        <v>2</v>
      </c>
      <c r="Q24" s="1">
        <v>500</v>
      </c>
      <c r="R24" s="1"/>
      <c r="S24" s="1">
        <f>HLOOKUP(S23,alignAdjust,2,FALSE)</f>
        <v>1</v>
      </c>
      <c r="T24" s="1">
        <f>AA$14</f>
        <v>0</v>
      </c>
      <c r="U24" s="1">
        <f>S24*T24</f>
        <v>0</v>
      </c>
      <c r="V24" s="1"/>
      <c r="W24" s="1">
        <f>HLOOKUP(W23,alignAdjust,2,FALSE)</f>
        <v>1</v>
      </c>
      <c r="X24" s="1">
        <f>AE$15</f>
        <v>200</v>
      </c>
      <c r="Y24" s="1">
        <f>W24*X24</f>
        <v>200</v>
      </c>
      <c r="Z24" s="1"/>
      <c r="AA24" s="1">
        <f>P$19</f>
        <v>300</v>
      </c>
      <c r="AB24" s="1" t="s">
        <v>34</v>
      </c>
      <c r="AC24" s="1">
        <f>U24</f>
        <v>0</v>
      </c>
      <c r="AD24" s="1" t="s">
        <v>34</v>
      </c>
      <c r="AE24" s="1">
        <f>Y24</f>
        <v>200</v>
      </c>
      <c r="AF24" s="1" t="s">
        <v>146</v>
      </c>
      <c r="AG24" s="1">
        <f>ROUND(AA24+AC24+AE24,2)</f>
        <v>500</v>
      </c>
      <c r="AH24" t="str">
        <f>IF(AG24=Q24,"good","fail")</f>
        <v>good</v>
      </c>
    </row>
    <row r="26" spans="15:34" x14ac:dyDescent="0.3">
      <c r="O26" s="1" t="s">
        <v>24</v>
      </c>
      <c r="P26" s="1"/>
      <c r="Q26" s="1" t="s">
        <v>90</v>
      </c>
      <c r="R26" s="1"/>
      <c r="S26" s="1" t="str">
        <f>O27</f>
        <v>R</v>
      </c>
      <c r="T26" s="1" t="s">
        <v>32</v>
      </c>
      <c r="U26" s="26" t="s">
        <v>153</v>
      </c>
      <c r="V26" s="1"/>
      <c r="W26" s="1" t="str">
        <f>O29</f>
        <v>B</v>
      </c>
      <c r="X26" s="1" t="s">
        <v>35</v>
      </c>
      <c r="Y26" s="26" t="s">
        <v>154</v>
      </c>
      <c r="Z26" s="1"/>
      <c r="AA26" s="1" t="s">
        <v>27</v>
      </c>
      <c r="AB26" s="1"/>
      <c r="AC26" s="1" t="s">
        <v>153</v>
      </c>
      <c r="AD26" s="1"/>
      <c r="AE26" s="1" t="s">
        <v>154</v>
      </c>
      <c r="AF26" s="1"/>
      <c r="AG26" s="1" t="s">
        <v>29</v>
      </c>
    </row>
    <row r="27" spans="15:34" x14ac:dyDescent="0.3">
      <c r="O27" s="1" t="str">
        <f>LEFT(O26,1)</f>
        <v>R</v>
      </c>
      <c r="P27" s="1" t="s">
        <v>1</v>
      </c>
      <c r="Q27" s="1">
        <v>1100</v>
      </c>
      <c r="R27" s="1"/>
      <c r="S27" s="1">
        <f>HLOOKUP(S26,alignAdjust,2,FALSE)</f>
        <v>1</v>
      </c>
      <c r="T27" s="1">
        <f>AE$14</f>
        <v>600</v>
      </c>
      <c r="U27" s="1">
        <f>S27*T27</f>
        <v>600</v>
      </c>
      <c r="V27" s="1"/>
      <c r="W27" s="1">
        <f>HLOOKUP(W26,alignAdjust,2,FALSE)</f>
        <v>0</v>
      </c>
      <c r="X27" s="1">
        <f>AA$15</f>
        <v>0</v>
      </c>
      <c r="Y27" s="1">
        <f>W27*X27</f>
        <v>0</v>
      </c>
      <c r="Z27" s="1"/>
      <c r="AA27" s="1">
        <f>P$18</f>
        <v>500</v>
      </c>
      <c r="AB27" s="1" t="s">
        <v>34</v>
      </c>
      <c r="AC27" s="1">
        <f>U27</f>
        <v>600</v>
      </c>
      <c r="AD27" s="1" t="s">
        <v>39</v>
      </c>
      <c r="AE27" s="1">
        <f>Y27</f>
        <v>0</v>
      </c>
      <c r="AF27" s="1" t="s">
        <v>146</v>
      </c>
      <c r="AG27" s="1">
        <f t="shared" ref="AG27" si="0">ROUND(AA27+AC27-AE27,2)</f>
        <v>1100</v>
      </c>
      <c r="AH27" t="str">
        <f>IF(AG27=Q27,"good","fail")</f>
        <v>good</v>
      </c>
    </row>
    <row r="28" spans="15:34" x14ac:dyDescent="0.3">
      <c r="O28" s="1"/>
      <c r="P28" s="1"/>
      <c r="Q28" s="1"/>
      <c r="R28" s="1"/>
      <c r="S28" s="1" t="str">
        <f>O27</f>
        <v>R</v>
      </c>
      <c r="T28" s="1" t="s">
        <v>31</v>
      </c>
      <c r="U28" s="1"/>
      <c r="V28" s="1"/>
      <c r="W28" s="1" t="str">
        <f>O29</f>
        <v>B</v>
      </c>
      <c r="X28" s="1" t="s">
        <v>37</v>
      </c>
      <c r="Y28" s="1"/>
      <c r="Z28" s="1"/>
      <c r="AA28" s="1"/>
      <c r="AB28" s="1"/>
      <c r="AC28" s="1"/>
      <c r="AD28" s="1"/>
      <c r="AE28" s="1"/>
      <c r="AF28" s="1"/>
      <c r="AG28" s="1"/>
    </row>
    <row r="29" spans="15:34" x14ac:dyDescent="0.3">
      <c r="O29" s="1" t="str">
        <f>RIGHT(O26,1)</f>
        <v>B</v>
      </c>
      <c r="P29" s="1" t="s">
        <v>2</v>
      </c>
      <c r="Q29" s="1">
        <v>300</v>
      </c>
      <c r="R29" s="1"/>
      <c r="S29" s="1">
        <f>HLOOKUP(S28,alignAdjust,2,FALSE)</f>
        <v>1</v>
      </c>
      <c r="T29" s="1">
        <f>AA$14</f>
        <v>0</v>
      </c>
      <c r="U29" s="1">
        <f>S29*T29</f>
        <v>0</v>
      </c>
      <c r="V29" s="1"/>
      <c r="W29" s="1">
        <f>HLOOKUP(W28,alignAdjust,2,FALSE)</f>
        <v>0</v>
      </c>
      <c r="X29" s="1">
        <f>AE$15</f>
        <v>200</v>
      </c>
      <c r="Y29" s="1">
        <f>W29*X29</f>
        <v>0</v>
      </c>
      <c r="Z29" s="1"/>
      <c r="AA29" s="1">
        <f>P$19</f>
        <v>300</v>
      </c>
      <c r="AB29" s="1" t="s">
        <v>34</v>
      </c>
      <c r="AC29" s="1">
        <f>U29</f>
        <v>0</v>
      </c>
      <c r="AD29" s="1" t="s">
        <v>34</v>
      </c>
      <c r="AE29" s="1">
        <f>Y29</f>
        <v>0</v>
      </c>
      <c r="AF29" s="1" t="s">
        <v>146</v>
      </c>
      <c r="AG29" s="1">
        <f t="shared" ref="AG29" si="1">ROUND(AA29+AC29+AE29,2)</f>
        <v>300</v>
      </c>
      <c r="AH29" t="str">
        <f>IF(AG29=Q29,"good","fail")</f>
        <v>good</v>
      </c>
    </row>
    <row r="31" spans="15:34" x14ac:dyDescent="0.3">
      <c r="O31" s="1" t="s">
        <v>40</v>
      </c>
      <c r="P31" s="1"/>
      <c r="Q31" s="1" t="s">
        <v>90</v>
      </c>
      <c r="R31" s="1"/>
      <c r="S31" s="1" t="str">
        <f>O32</f>
        <v>C</v>
      </c>
      <c r="T31" s="1" t="s">
        <v>32</v>
      </c>
      <c r="U31" s="26" t="s">
        <v>153</v>
      </c>
      <c r="V31" s="1"/>
      <c r="W31" s="1" t="str">
        <f>O34</f>
        <v>M</v>
      </c>
      <c r="X31" s="1" t="s">
        <v>35</v>
      </c>
      <c r="Y31" s="26" t="s">
        <v>154</v>
      </c>
      <c r="Z31" s="1"/>
      <c r="AA31" s="1" t="s">
        <v>27</v>
      </c>
      <c r="AB31" s="1"/>
      <c r="AC31" s="1" t="s">
        <v>153</v>
      </c>
      <c r="AD31" s="1"/>
      <c r="AE31" s="1" t="s">
        <v>154</v>
      </c>
      <c r="AF31" s="1"/>
      <c r="AG31" s="1" t="s">
        <v>29</v>
      </c>
    </row>
    <row r="32" spans="15:34" x14ac:dyDescent="0.3">
      <c r="O32" s="1" t="str">
        <f>LEFT(O31,1)</f>
        <v>C</v>
      </c>
      <c r="P32" s="1" t="s">
        <v>1</v>
      </c>
      <c r="Q32" s="1">
        <v>800</v>
      </c>
      <c r="R32" s="1"/>
      <c r="S32" s="1">
        <f>HLOOKUP(S31,alignAdjust,2,FALSE)</f>
        <v>0.5</v>
      </c>
      <c r="T32" s="1">
        <f>AE$14</f>
        <v>600</v>
      </c>
      <c r="U32" s="1">
        <f>S32*T32</f>
        <v>300</v>
      </c>
      <c r="V32" s="1"/>
      <c r="W32" s="1">
        <f>HLOOKUP(W31,alignAdjust,2,FALSE)</f>
        <v>0.5</v>
      </c>
      <c r="X32" s="1">
        <f>AA$15</f>
        <v>0</v>
      </c>
      <c r="Y32" s="1">
        <f>W32*X32</f>
        <v>0</v>
      </c>
      <c r="Z32" s="1"/>
      <c r="AA32" s="1">
        <f>P$18</f>
        <v>500</v>
      </c>
      <c r="AB32" s="1" t="s">
        <v>34</v>
      </c>
      <c r="AC32" s="1">
        <f>U32</f>
        <v>300</v>
      </c>
      <c r="AD32" s="1" t="s">
        <v>39</v>
      </c>
      <c r="AE32" s="1">
        <f>Y32</f>
        <v>0</v>
      </c>
      <c r="AF32" s="1" t="s">
        <v>146</v>
      </c>
      <c r="AG32" s="1">
        <f t="shared" ref="AG32" si="2">ROUND(AA32+AC32-AE32,2)</f>
        <v>800</v>
      </c>
      <c r="AH32" t="str">
        <f>IF(AG32=Q32,"good","fail")</f>
        <v>good</v>
      </c>
    </row>
    <row r="33" spans="15:34" x14ac:dyDescent="0.3">
      <c r="O33" s="1"/>
      <c r="P33" s="1"/>
      <c r="Q33" s="1"/>
      <c r="R33" s="1"/>
      <c r="S33" s="1" t="str">
        <f>O32</f>
        <v>C</v>
      </c>
      <c r="T33" s="1" t="s">
        <v>31</v>
      </c>
      <c r="U33" s="1"/>
      <c r="V33" s="1"/>
      <c r="W33" s="1" t="str">
        <f>O34</f>
        <v>M</v>
      </c>
      <c r="X33" s="1" t="s">
        <v>37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5:34" x14ac:dyDescent="0.3">
      <c r="O34" s="1" t="str">
        <f>RIGHT(O31,1)</f>
        <v>M</v>
      </c>
      <c r="P34" s="1" t="s">
        <v>2</v>
      </c>
      <c r="Q34" s="1">
        <v>400</v>
      </c>
      <c r="R34" s="1"/>
      <c r="S34" s="1">
        <f>HLOOKUP(S33,alignAdjust,2,FALSE)</f>
        <v>0.5</v>
      </c>
      <c r="T34" s="1">
        <f>AA$14</f>
        <v>0</v>
      </c>
      <c r="U34" s="1">
        <f>S34*T34</f>
        <v>0</v>
      </c>
      <c r="V34" s="1"/>
      <c r="W34" s="1">
        <f>HLOOKUP(W33,alignAdjust,2,FALSE)</f>
        <v>0.5</v>
      </c>
      <c r="X34" s="1">
        <f>AE$15</f>
        <v>200</v>
      </c>
      <c r="Y34" s="1">
        <f>W34*X34</f>
        <v>100</v>
      </c>
      <c r="Z34" s="1"/>
      <c r="AA34" s="1">
        <f>P$19</f>
        <v>300</v>
      </c>
      <c r="AB34" s="1" t="s">
        <v>34</v>
      </c>
      <c r="AC34" s="1">
        <f>U34</f>
        <v>0</v>
      </c>
      <c r="AD34" s="1" t="s">
        <v>34</v>
      </c>
      <c r="AE34" s="1">
        <f>Y34</f>
        <v>100</v>
      </c>
      <c r="AF34" s="1" t="s">
        <v>146</v>
      </c>
      <c r="AG34" s="1">
        <f t="shared" ref="AG34" si="3">ROUND(AA34+AC34+AE34,2)</f>
        <v>400</v>
      </c>
      <c r="AH34" t="str">
        <f>IF(AG34=Q34,"good","fail")</f>
        <v>good</v>
      </c>
    </row>
    <row r="46" spans="15:34" x14ac:dyDescent="0.3">
      <c r="O46" t="s">
        <v>59</v>
      </c>
    </row>
    <row r="47" spans="15:34" x14ac:dyDescent="0.3">
      <c r="O47" t="s">
        <v>150</v>
      </c>
      <c r="P47">
        <v>0</v>
      </c>
    </row>
    <row r="48" spans="15:34" x14ac:dyDescent="0.3">
      <c r="O48" t="s">
        <v>44</v>
      </c>
      <c r="P48">
        <v>90</v>
      </c>
      <c r="S48">
        <f>P47+P48</f>
        <v>90</v>
      </c>
      <c r="U48" t="s">
        <v>49</v>
      </c>
      <c r="W48" t="s">
        <v>152</v>
      </c>
      <c r="X48" t="b">
        <v>1</v>
      </c>
      <c r="AA48" t="s">
        <v>48</v>
      </c>
      <c r="AE48" t="s">
        <v>47</v>
      </c>
    </row>
    <row r="49" spans="14:34" x14ac:dyDescent="0.3">
      <c r="O49" t="s">
        <v>9</v>
      </c>
      <c r="P49">
        <f>SIN(RADIANS(S48))</f>
        <v>1</v>
      </c>
      <c r="T49" t="s">
        <v>45</v>
      </c>
      <c r="U49">
        <v>200</v>
      </c>
      <c r="W49" t="b">
        <f>X48</f>
        <v>1</v>
      </c>
      <c r="X49">
        <f>IF(X48,U50,U49)</f>
        <v>600</v>
      </c>
      <c r="Y49" t="s">
        <v>31</v>
      </c>
      <c r="AA49">
        <f>X49*P49</f>
        <v>600</v>
      </c>
      <c r="AC49" t="s">
        <v>32</v>
      </c>
      <c r="AE49">
        <f>X49*P50</f>
        <v>3.67544536472586E-14</v>
      </c>
    </row>
    <row r="50" spans="14:34" x14ac:dyDescent="0.3">
      <c r="O50" t="s">
        <v>8</v>
      </c>
      <c r="P50">
        <f>COS(RADIANS(S48))</f>
        <v>6.1257422745431001E-17</v>
      </c>
      <c r="T50" t="s">
        <v>46</v>
      </c>
      <c r="U50">
        <v>600</v>
      </c>
      <c r="W50" t="b">
        <f>X48</f>
        <v>1</v>
      </c>
      <c r="X50">
        <f>IF(X48,U49,U50)</f>
        <v>200</v>
      </c>
      <c r="Y50" t="s">
        <v>35</v>
      </c>
      <c r="AA50">
        <f>X50*P49</f>
        <v>200</v>
      </c>
      <c r="AC50" t="s">
        <v>37</v>
      </c>
      <c r="AE50">
        <f>X50*P50</f>
        <v>1.22514845490862E-14</v>
      </c>
    </row>
    <row r="52" spans="14:34" x14ac:dyDescent="0.3">
      <c r="O52" t="s">
        <v>151</v>
      </c>
    </row>
    <row r="53" spans="14:34" x14ac:dyDescent="0.3">
      <c r="O53" t="s">
        <v>1</v>
      </c>
      <c r="P53">
        <v>1500</v>
      </c>
    </row>
    <row r="54" spans="14:34" x14ac:dyDescent="0.3">
      <c r="O54" t="s">
        <v>2</v>
      </c>
      <c r="P54">
        <v>300</v>
      </c>
    </row>
    <row r="56" spans="14:34" x14ac:dyDescent="0.3">
      <c r="N56" s="1" t="s">
        <v>42</v>
      </c>
      <c r="O56" t="s">
        <v>152</v>
      </c>
      <c r="P56" t="b">
        <v>0</v>
      </c>
      <c r="Q56" s="1" t="s">
        <v>90</v>
      </c>
      <c r="R56" s="1"/>
      <c r="S56" s="1" t="str">
        <f>O57</f>
        <v>R</v>
      </c>
      <c r="T56" s="1" t="s">
        <v>32</v>
      </c>
      <c r="U56" s="26" t="s">
        <v>153</v>
      </c>
      <c r="V56" s="1"/>
      <c r="W56" s="1" t="str">
        <f>O59</f>
        <v>T</v>
      </c>
      <c r="X56" s="1" t="s">
        <v>35</v>
      </c>
      <c r="Y56" s="26" t="s">
        <v>154</v>
      </c>
      <c r="Z56" s="1"/>
      <c r="AA56" s="1" t="s">
        <v>27</v>
      </c>
      <c r="AB56" s="1"/>
      <c r="AC56" s="1" t="s">
        <v>153</v>
      </c>
      <c r="AD56" s="1"/>
      <c r="AE56" s="1" t="s">
        <v>154</v>
      </c>
      <c r="AF56" s="1"/>
      <c r="AG56" s="1" t="s">
        <v>29</v>
      </c>
    </row>
    <row r="57" spans="14:34" x14ac:dyDescent="0.3">
      <c r="N57" s="1" t="str">
        <f>LEFT(N56,1)</f>
        <v>R</v>
      </c>
      <c r="O57" s="1" t="str">
        <f>IF(P56,N59,N57)</f>
        <v>R</v>
      </c>
      <c r="P57" s="1" t="s">
        <v>1</v>
      </c>
      <c r="Q57" s="1">
        <v>1300</v>
      </c>
      <c r="R57" s="1"/>
      <c r="S57" s="1">
        <f>HLOOKUP(S56,alignAdjust,2,FALSE)</f>
        <v>1</v>
      </c>
      <c r="T57" s="1">
        <f>AE$49</f>
        <v>3.67544536472586E-14</v>
      </c>
      <c r="U57" s="1">
        <f>S57*T57</f>
        <v>3.67544536472586E-14</v>
      </c>
      <c r="V57" s="1"/>
      <c r="W57" s="1">
        <f>HLOOKUP(W56,alignAdjust,2,FALSE)</f>
        <v>1</v>
      </c>
      <c r="X57" s="1">
        <f>AA$50</f>
        <v>200</v>
      </c>
      <c r="Y57" s="1">
        <f>W57*X57</f>
        <v>200</v>
      </c>
      <c r="Z57" s="1"/>
      <c r="AA57" s="1">
        <f>P$53</f>
        <v>1500</v>
      </c>
      <c r="AB57" s="1" t="s">
        <v>34</v>
      </c>
      <c r="AC57" s="1">
        <f>U57</f>
        <v>3.67544536472586E-14</v>
      </c>
      <c r="AD57" s="1" t="s">
        <v>39</v>
      </c>
      <c r="AE57" s="1">
        <f>Y57</f>
        <v>200</v>
      </c>
      <c r="AF57" s="1" t="s">
        <v>146</v>
      </c>
      <c r="AG57" s="1">
        <f>ROUND(AA57+AC57-AE57,2)</f>
        <v>1300</v>
      </c>
      <c r="AH57" t="str">
        <f>IF(AG57=Q57,"good","fail")</f>
        <v>good</v>
      </c>
    </row>
    <row r="58" spans="14:34" x14ac:dyDescent="0.3">
      <c r="N58" s="1"/>
      <c r="O58" s="1"/>
      <c r="P58" s="1"/>
      <c r="Q58" s="1"/>
      <c r="R58" s="1"/>
      <c r="S58" s="1" t="str">
        <f>O57</f>
        <v>R</v>
      </c>
      <c r="T58" s="1" t="s">
        <v>31</v>
      </c>
      <c r="U58" s="1"/>
      <c r="V58" s="1"/>
      <c r="W58" s="1" t="str">
        <f>O59</f>
        <v>T</v>
      </c>
      <c r="X58" s="1" t="s">
        <v>37</v>
      </c>
      <c r="Y58" s="1"/>
      <c r="Z58" s="1"/>
      <c r="AA58" s="1"/>
      <c r="AB58" s="1"/>
      <c r="AC58" s="1"/>
      <c r="AD58" s="1"/>
      <c r="AE58" s="1"/>
      <c r="AF58" s="1"/>
      <c r="AG58" s="1"/>
    </row>
    <row r="59" spans="14:34" x14ac:dyDescent="0.3">
      <c r="N59" s="1" t="str">
        <f>RIGHT(N56,1)</f>
        <v>T</v>
      </c>
      <c r="O59" s="1" t="str">
        <f>IF(P56,N57,N59)</f>
        <v>T</v>
      </c>
      <c r="P59" s="1" t="s">
        <v>2</v>
      </c>
      <c r="Q59" s="1">
        <v>900</v>
      </c>
      <c r="R59" s="1"/>
      <c r="S59" s="1">
        <f>HLOOKUP(S58,alignAdjust,2,FALSE)</f>
        <v>1</v>
      </c>
      <c r="T59" s="1">
        <f>AA$49</f>
        <v>600</v>
      </c>
      <c r="U59" s="1">
        <f>S59*T59</f>
        <v>600</v>
      </c>
      <c r="V59" s="1"/>
      <c r="W59" s="1">
        <f>HLOOKUP(W58,alignAdjust,2,FALSE)</f>
        <v>1</v>
      </c>
      <c r="X59" s="1">
        <f>AE$50</f>
        <v>1.22514845490862E-14</v>
      </c>
      <c r="Y59" s="1">
        <f>W59*X59</f>
        <v>1.22514845490862E-14</v>
      </c>
      <c r="Z59" s="1"/>
      <c r="AA59" s="1">
        <f>P$54</f>
        <v>300</v>
      </c>
      <c r="AB59" s="1" t="s">
        <v>34</v>
      </c>
      <c r="AC59" s="1">
        <f>U59</f>
        <v>600</v>
      </c>
      <c r="AD59" s="1" t="s">
        <v>34</v>
      </c>
      <c r="AE59" s="1">
        <f>Y59</f>
        <v>1.22514845490862E-14</v>
      </c>
      <c r="AF59" s="1" t="s">
        <v>146</v>
      </c>
      <c r="AG59" s="1">
        <f>ROUND(AA59+AC59+AE59,2)</f>
        <v>900</v>
      </c>
      <c r="AH59" t="str">
        <f>IF(AG59=Q59,"good","fail")</f>
        <v>good</v>
      </c>
    </row>
    <row r="61" spans="14:34" x14ac:dyDescent="0.3">
      <c r="N61" s="1" t="s">
        <v>24</v>
      </c>
      <c r="O61" t="s">
        <v>152</v>
      </c>
      <c r="P61" t="b">
        <v>0</v>
      </c>
      <c r="Q61" s="1" t="s">
        <v>90</v>
      </c>
      <c r="R61" s="1"/>
      <c r="S61" s="1" t="str">
        <f>O62</f>
        <v>R</v>
      </c>
      <c r="T61" s="1" t="s">
        <v>32</v>
      </c>
      <c r="U61" s="26" t="s">
        <v>153</v>
      </c>
      <c r="V61" s="1"/>
      <c r="W61" s="1" t="str">
        <f>O64</f>
        <v>B</v>
      </c>
      <c r="X61" s="1" t="s">
        <v>35</v>
      </c>
      <c r="Y61" s="26" t="s">
        <v>154</v>
      </c>
      <c r="Z61" s="1"/>
      <c r="AA61" s="1" t="s">
        <v>27</v>
      </c>
      <c r="AB61" s="1"/>
      <c r="AC61" s="1" t="s">
        <v>153</v>
      </c>
      <c r="AD61" s="1"/>
      <c r="AE61" s="1" t="s">
        <v>154</v>
      </c>
      <c r="AF61" s="1"/>
      <c r="AG61" s="1" t="s">
        <v>29</v>
      </c>
    </row>
    <row r="62" spans="14:34" x14ac:dyDescent="0.3">
      <c r="N62" s="1" t="str">
        <f>LEFT(N61,1)</f>
        <v>R</v>
      </c>
      <c r="O62" s="1" t="str">
        <f>IF(P61,N64,N62)</f>
        <v>R</v>
      </c>
      <c r="P62" s="1" t="s">
        <v>1</v>
      </c>
      <c r="Q62" s="1">
        <v>1500</v>
      </c>
      <c r="R62" s="1"/>
      <c r="S62" s="1">
        <f>HLOOKUP(S61,alignAdjust,2,FALSE)</f>
        <v>1</v>
      </c>
      <c r="T62" s="1">
        <f>AE$49</f>
        <v>3.67544536472586E-14</v>
      </c>
      <c r="U62" s="1">
        <f>S62*T62</f>
        <v>3.67544536472586E-14</v>
      </c>
      <c r="V62" s="1"/>
      <c r="W62" s="1">
        <f>HLOOKUP(W61,alignAdjust,2,FALSE)</f>
        <v>0</v>
      </c>
      <c r="X62" s="1">
        <f>AA$50</f>
        <v>200</v>
      </c>
      <c r="Y62" s="1">
        <f>W62*X62</f>
        <v>0</v>
      </c>
      <c r="Z62" s="1"/>
      <c r="AA62" s="1">
        <f>P$53</f>
        <v>1500</v>
      </c>
      <c r="AB62" s="1" t="s">
        <v>34</v>
      </c>
      <c r="AC62" s="1">
        <f>U62</f>
        <v>3.67544536472586E-14</v>
      </c>
      <c r="AD62" s="1" t="s">
        <v>39</v>
      </c>
      <c r="AE62" s="1">
        <f>Y62</f>
        <v>0</v>
      </c>
      <c r="AF62" s="1" t="s">
        <v>146</v>
      </c>
      <c r="AG62" s="1">
        <f t="shared" ref="AG62" si="4">ROUND(AA62+AC62-AE62,2)</f>
        <v>1500</v>
      </c>
      <c r="AH62" t="str">
        <f>IF(AG62=Q62,"good","fail")</f>
        <v>good</v>
      </c>
    </row>
    <row r="63" spans="14:34" x14ac:dyDescent="0.3">
      <c r="N63" s="1"/>
      <c r="O63" s="1"/>
      <c r="P63" s="1"/>
      <c r="Q63" s="1"/>
      <c r="R63" s="1"/>
      <c r="S63" s="1" t="str">
        <f>O62</f>
        <v>R</v>
      </c>
      <c r="T63" s="1" t="s">
        <v>31</v>
      </c>
      <c r="U63" s="1"/>
      <c r="V63" s="1"/>
      <c r="W63" s="1" t="str">
        <f>O64</f>
        <v>B</v>
      </c>
      <c r="X63" s="1" t="s">
        <v>37</v>
      </c>
      <c r="Y63" s="1"/>
      <c r="Z63" s="1"/>
      <c r="AA63" s="1"/>
      <c r="AB63" s="1"/>
      <c r="AC63" s="1"/>
      <c r="AD63" s="1"/>
      <c r="AE63" s="1"/>
      <c r="AF63" s="1"/>
      <c r="AG63" s="1"/>
    </row>
    <row r="64" spans="14:34" x14ac:dyDescent="0.3">
      <c r="N64" s="1" t="str">
        <f>RIGHT(N61,1)</f>
        <v>B</v>
      </c>
      <c r="O64" s="1" t="str">
        <f>IF(P61,N62,N64)</f>
        <v>B</v>
      </c>
      <c r="P64" s="1" t="s">
        <v>2</v>
      </c>
      <c r="Q64" s="1">
        <v>900</v>
      </c>
      <c r="R64" s="1"/>
      <c r="S64" s="1">
        <f>HLOOKUP(S63,alignAdjust,2,FALSE)</f>
        <v>1</v>
      </c>
      <c r="T64" s="1">
        <f>AA$49</f>
        <v>600</v>
      </c>
      <c r="U64" s="1">
        <f>S64*T64</f>
        <v>600</v>
      </c>
      <c r="V64" s="1"/>
      <c r="W64" s="1">
        <f>HLOOKUP(W63,alignAdjust,2,FALSE)</f>
        <v>0</v>
      </c>
      <c r="X64" s="1">
        <f>AE$50</f>
        <v>1.22514845490862E-14</v>
      </c>
      <c r="Y64" s="1">
        <f>W64*X64</f>
        <v>0</v>
      </c>
      <c r="Z64" s="1"/>
      <c r="AA64" s="1">
        <f>P$54</f>
        <v>300</v>
      </c>
      <c r="AB64" s="1" t="s">
        <v>34</v>
      </c>
      <c r="AC64" s="1">
        <f>U64</f>
        <v>600</v>
      </c>
      <c r="AD64" s="1" t="s">
        <v>34</v>
      </c>
      <c r="AE64" s="1">
        <f>Y64</f>
        <v>0</v>
      </c>
      <c r="AF64" s="1" t="s">
        <v>146</v>
      </c>
      <c r="AG64" s="1">
        <f t="shared" ref="AG64" si="5">ROUND(AA64+AC64+AE64,2)</f>
        <v>900</v>
      </c>
      <c r="AH64" t="str">
        <f>IF(AG64=Q64,"good","fail")</f>
        <v>good</v>
      </c>
    </row>
    <row r="66" spans="14:34" x14ac:dyDescent="0.3">
      <c r="N66" s="1" t="s">
        <v>40</v>
      </c>
      <c r="O66" t="s">
        <v>152</v>
      </c>
      <c r="P66" t="b">
        <v>0</v>
      </c>
      <c r="Q66" s="1" t="s">
        <v>90</v>
      </c>
      <c r="R66" s="1"/>
      <c r="S66" s="1" t="str">
        <f>O67</f>
        <v>C</v>
      </c>
      <c r="T66" s="1" t="s">
        <v>32</v>
      </c>
      <c r="U66" s="26" t="s">
        <v>153</v>
      </c>
      <c r="V66" s="1"/>
      <c r="W66" s="1" t="str">
        <f>O69</f>
        <v>M</v>
      </c>
      <c r="X66" s="1" t="s">
        <v>35</v>
      </c>
      <c r="Y66" s="26" t="s">
        <v>154</v>
      </c>
      <c r="Z66" s="1"/>
      <c r="AA66" s="1" t="s">
        <v>27</v>
      </c>
      <c r="AB66" s="1"/>
      <c r="AC66" s="1" t="s">
        <v>153</v>
      </c>
      <c r="AD66" s="1"/>
      <c r="AE66" s="1" t="s">
        <v>154</v>
      </c>
      <c r="AF66" s="1"/>
      <c r="AG66" s="1" t="s">
        <v>29</v>
      </c>
    </row>
    <row r="67" spans="14:34" x14ac:dyDescent="0.3">
      <c r="N67" s="1" t="str">
        <f>LEFT(N66,1)</f>
        <v>C</v>
      </c>
      <c r="O67" s="1" t="str">
        <f>IF(P66,N69,N67)</f>
        <v>C</v>
      </c>
      <c r="P67" s="1" t="s">
        <v>1</v>
      </c>
      <c r="Q67" s="1">
        <v>1400</v>
      </c>
      <c r="R67" s="1"/>
      <c r="S67" s="1">
        <f>HLOOKUP(S66,alignAdjust,2,FALSE)</f>
        <v>0.5</v>
      </c>
      <c r="T67" s="1">
        <f>AE$49</f>
        <v>3.67544536472586E-14</v>
      </c>
      <c r="U67" s="1">
        <f>S67*T67</f>
        <v>1.83772268236293E-14</v>
      </c>
      <c r="V67" s="1"/>
      <c r="W67" s="1">
        <f>HLOOKUP(W66,alignAdjust,2,FALSE)</f>
        <v>0.5</v>
      </c>
      <c r="X67" s="1">
        <f>AA$50</f>
        <v>200</v>
      </c>
      <c r="Y67" s="1">
        <f>W67*X67</f>
        <v>100</v>
      </c>
      <c r="Z67" s="1"/>
      <c r="AA67" s="1">
        <f>P$53</f>
        <v>1500</v>
      </c>
      <c r="AB67" s="1" t="s">
        <v>34</v>
      </c>
      <c r="AC67" s="1">
        <f>U67</f>
        <v>1.83772268236293E-14</v>
      </c>
      <c r="AD67" s="1" t="s">
        <v>39</v>
      </c>
      <c r="AE67" s="1">
        <f>Y67</f>
        <v>100</v>
      </c>
      <c r="AF67" s="1" t="s">
        <v>146</v>
      </c>
      <c r="AG67" s="1">
        <f t="shared" ref="AG67" si="6">ROUND(AA67+AC67-AE67,2)</f>
        <v>1400</v>
      </c>
      <c r="AH67" t="str">
        <f>IF(AG67=Q67,"good","fail")</f>
        <v>good</v>
      </c>
    </row>
    <row r="68" spans="14:34" x14ac:dyDescent="0.3">
      <c r="N68" s="1"/>
      <c r="O68" s="1"/>
      <c r="P68" s="1"/>
      <c r="Q68" s="1"/>
      <c r="R68" s="1"/>
      <c r="S68" s="1" t="str">
        <f>O67</f>
        <v>C</v>
      </c>
      <c r="T68" s="1" t="s">
        <v>31</v>
      </c>
      <c r="U68" s="1"/>
      <c r="V68" s="1"/>
      <c r="W68" s="1" t="str">
        <f>O69</f>
        <v>M</v>
      </c>
      <c r="X68" s="1" t="s">
        <v>37</v>
      </c>
      <c r="Y68" s="1"/>
      <c r="Z68" s="1"/>
      <c r="AA68" s="1"/>
      <c r="AB68" s="1"/>
      <c r="AC68" s="1"/>
      <c r="AD68" s="1"/>
      <c r="AE68" s="1"/>
      <c r="AF68" s="1"/>
      <c r="AG68" s="1"/>
    </row>
    <row r="69" spans="14:34" x14ac:dyDescent="0.3">
      <c r="N69" s="1" t="str">
        <f>RIGHT(N66,1)</f>
        <v>M</v>
      </c>
      <c r="O69" s="1" t="str">
        <f>IF(P66,N67,N69)</f>
        <v>M</v>
      </c>
      <c r="P69" s="1" t="s">
        <v>2</v>
      </c>
      <c r="Q69" s="1">
        <v>600</v>
      </c>
      <c r="R69" s="1"/>
      <c r="S69" s="1">
        <f>HLOOKUP(S68,alignAdjust,2,FALSE)</f>
        <v>0.5</v>
      </c>
      <c r="T69" s="1">
        <f>AA$49</f>
        <v>600</v>
      </c>
      <c r="U69" s="1">
        <f>S69*T69</f>
        <v>300</v>
      </c>
      <c r="V69" s="1"/>
      <c r="W69" s="1">
        <f>HLOOKUP(W68,alignAdjust,2,FALSE)</f>
        <v>0.5</v>
      </c>
      <c r="X69" s="1">
        <f>AE$50</f>
        <v>1.22514845490862E-14</v>
      </c>
      <c r="Y69" s="1">
        <f>W69*X69</f>
        <v>6.1257422745431001E-15</v>
      </c>
      <c r="Z69" s="1"/>
      <c r="AA69" s="1">
        <f>P$54</f>
        <v>300</v>
      </c>
      <c r="AB69" s="1" t="s">
        <v>34</v>
      </c>
      <c r="AC69" s="1">
        <f>U69</f>
        <v>300</v>
      </c>
      <c r="AD69" s="1" t="s">
        <v>34</v>
      </c>
      <c r="AE69" s="1">
        <f>Y69</f>
        <v>6.1257422745431001E-15</v>
      </c>
      <c r="AF69" s="1" t="s">
        <v>146</v>
      </c>
      <c r="AG69" s="1">
        <f t="shared" ref="AG69" si="7">ROUND(AA69+AC69+AE69,2)</f>
        <v>600</v>
      </c>
      <c r="AH69" t="str">
        <f>IF(AG69=Q69,"good","fail")</f>
        <v>good</v>
      </c>
    </row>
    <row r="85" spans="14:34" x14ac:dyDescent="0.3">
      <c r="O85" t="s">
        <v>60</v>
      </c>
    </row>
    <row r="86" spans="14:34" x14ac:dyDescent="0.3">
      <c r="O86" t="s">
        <v>150</v>
      </c>
      <c r="P86">
        <v>0</v>
      </c>
    </row>
    <row r="87" spans="14:34" x14ac:dyDescent="0.3">
      <c r="O87" t="s">
        <v>44</v>
      </c>
      <c r="P87">
        <v>30</v>
      </c>
      <c r="S87">
        <f>P86+P87</f>
        <v>30</v>
      </c>
      <c r="U87" t="s">
        <v>49</v>
      </c>
      <c r="W87" t="s">
        <v>152</v>
      </c>
      <c r="X87" t="b">
        <v>0</v>
      </c>
      <c r="AA87" t="s">
        <v>48</v>
      </c>
      <c r="AE87" t="s">
        <v>47</v>
      </c>
    </row>
    <row r="88" spans="14:34" x14ac:dyDescent="0.3">
      <c r="O88" t="s">
        <v>9</v>
      </c>
      <c r="P88">
        <f>SIN(RADIANS(S87))</f>
        <v>0.49999999999999994</v>
      </c>
      <c r="T88" t="s">
        <v>45</v>
      </c>
      <c r="U88">
        <v>600</v>
      </c>
      <c r="W88" t="b">
        <f>X87</f>
        <v>0</v>
      </c>
      <c r="X88">
        <f>IF(X87,U89,U88)</f>
        <v>600</v>
      </c>
      <c r="Y88" t="s">
        <v>31</v>
      </c>
      <c r="AA88">
        <f>X88*P88</f>
        <v>299.99999999999994</v>
      </c>
      <c r="AC88" t="s">
        <v>32</v>
      </c>
      <c r="AE88">
        <f>X88*P89</f>
        <v>519.6152422706632</v>
      </c>
    </row>
    <row r="89" spans="14:34" x14ac:dyDescent="0.3">
      <c r="O89" t="s">
        <v>8</v>
      </c>
      <c r="P89">
        <f>COS(RADIANS(S87))</f>
        <v>0.86602540378443871</v>
      </c>
      <c r="T89" t="s">
        <v>46</v>
      </c>
      <c r="U89">
        <v>200</v>
      </c>
      <c r="W89" t="b">
        <f>X87</f>
        <v>0</v>
      </c>
      <c r="X89">
        <f>IF(X87,U88,U89)</f>
        <v>200</v>
      </c>
      <c r="Y89" t="s">
        <v>35</v>
      </c>
      <c r="AA89">
        <f>X89*P88</f>
        <v>99.999999999999986</v>
      </c>
      <c r="AC89" t="s">
        <v>37</v>
      </c>
      <c r="AE89">
        <f>X89*P89</f>
        <v>173.20508075688775</v>
      </c>
    </row>
    <row r="91" spans="14:34" x14ac:dyDescent="0.3">
      <c r="O91" t="s">
        <v>151</v>
      </c>
    </row>
    <row r="92" spans="14:34" x14ac:dyDescent="0.3">
      <c r="O92" t="s">
        <v>1</v>
      </c>
      <c r="P92">
        <v>600</v>
      </c>
    </row>
    <row r="93" spans="14:34" x14ac:dyDescent="0.3">
      <c r="O93" t="s">
        <v>2</v>
      </c>
      <c r="P93">
        <v>300</v>
      </c>
    </row>
    <row r="95" spans="14:34" x14ac:dyDescent="0.3">
      <c r="N95" s="1" t="s">
        <v>42</v>
      </c>
      <c r="O95" t="s">
        <v>152</v>
      </c>
      <c r="P95" t="b">
        <v>0</v>
      </c>
      <c r="Q95" s="1" t="s">
        <v>90</v>
      </c>
      <c r="R95" s="1"/>
      <c r="S95" s="1" t="str">
        <f>O96</f>
        <v>R</v>
      </c>
      <c r="T95" s="1" t="s">
        <v>32</v>
      </c>
      <c r="U95" s="26" t="s">
        <v>153</v>
      </c>
      <c r="V95" s="1"/>
      <c r="W95" s="1" t="str">
        <f>O98</f>
        <v>T</v>
      </c>
      <c r="X95" s="1" t="s">
        <v>35</v>
      </c>
      <c r="Y95" s="26" t="s">
        <v>154</v>
      </c>
      <c r="Z95" s="1"/>
      <c r="AA95" s="1" t="s">
        <v>27</v>
      </c>
      <c r="AB95" s="1"/>
      <c r="AC95" s="1" t="s">
        <v>153</v>
      </c>
      <c r="AD95" s="1"/>
      <c r="AE95" s="1" t="s">
        <v>154</v>
      </c>
      <c r="AF95" s="1"/>
      <c r="AG95" s="1" t="s">
        <v>29</v>
      </c>
    </row>
    <row r="96" spans="14:34" x14ac:dyDescent="0.3">
      <c r="N96" s="1" t="str">
        <f>LEFT(N95,1)</f>
        <v>R</v>
      </c>
      <c r="O96" s="1" t="str">
        <f>IF(P95,N98,N96)</f>
        <v>R</v>
      </c>
      <c r="P96" s="1" t="s">
        <v>1</v>
      </c>
      <c r="Q96" s="1">
        <v>1019.62</v>
      </c>
      <c r="R96" s="1"/>
      <c r="S96" s="1">
        <f>HLOOKUP(S95,alignAdjust,2,FALSE)</f>
        <v>1</v>
      </c>
      <c r="T96" s="1">
        <f>AE$88</f>
        <v>519.6152422706632</v>
      </c>
      <c r="U96" s="1">
        <f>S96*T96</f>
        <v>519.6152422706632</v>
      </c>
      <c r="V96" s="1"/>
      <c r="W96" s="1">
        <f>HLOOKUP(W95,alignAdjust,2,FALSE)</f>
        <v>1</v>
      </c>
      <c r="X96" s="1">
        <f>AA$89</f>
        <v>99.999999999999986</v>
      </c>
      <c r="Y96" s="1">
        <f>W96*X96</f>
        <v>99.999999999999986</v>
      </c>
      <c r="Z96" s="1"/>
      <c r="AA96" s="1">
        <f>P$92</f>
        <v>600</v>
      </c>
      <c r="AB96" s="1" t="s">
        <v>34</v>
      </c>
      <c r="AC96" s="1">
        <f>U96</f>
        <v>519.6152422706632</v>
      </c>
      <c r="AD96" s="1" t="s">
        <v>39</v>
      </c>
      <c r="AE96" s="1">
        <f>Y96</f>
        <v>99.999999999999986</v>
      </c>
      <c r="AF96" s="1" t="s">
        <v>146</v>
      </c>
      <c r="AG96" s="1">
        <f>ROUND(AA96+AC96-AE96,2)</f>
        <v>1019.62</v>
      </c>
      <c r="AH96" t="str">
        <f>IF(AG96=Q96,"good","fail")</f>
        <v>good</v>
      </c>
    </row>
    <row r="97" spans="14:34" x14ac:dyDescent="0.3">
      <c r="N97" s="1"/>
      <c r="O97" s="1"/>
      <c r="P97" s="1"/>
      <c r="Q97" s="1"/>
      <c r="R97" s="1"/>
      <c r="S97" s="1" t="str">
        <f>O96</f>
        <v>R</v>
      </c>
      <c r="T97" s="1" t="s">
        <v>31</v>
      </c>
      <c r="U97" s="1"/>
      <c r="V97" s="1"/>
      <c r="W97" s="1" t="str">
        <f>O98</f>
        <v>T</v>
      </c>
      <c r="X97" s="1" t="s">
        <v>37</v>
      </c>
      <c r="Y97" s="1"/>
      <c r="Z97" s="1"/>
      <c r="AA97" s="1"/>
      <c r="AB97" s="1"/>
      <c r="AC97" s="1"/>
      <c r="AD97" s="1"/>
      <c r="AE97" s="1"/>
      <c r="AF97" s="1"/>
      <c r="AG97" s="1"/>
    </row>
    <row r="98" spans="14:34" x14ac:dyDescent="0.3">
      <c r="N98" s="1" t="str">
        <f>RIGHT(N95,1)</f>
        <v>T</v>
      </c>
      <c r="O98" s="1" t="str">
        <f>IF(P95,N96,N98)</f>
        <v>T</v>
      </c>
      <c r="P98" s="1" t="s">
        <v>2</v>
      </c>
      <c r="Q98" s="1">
        <v>773.21</v>
      </c>
      <c r="R98" s="1"/>
      <c r="S98" s="1">
        <f>HLOOKUP(S97,alignAdjust,2,FALSE)</f>
        <v>1</v>
      </c>
      <c r="T98" s="1">
        <f>AA$88</f>
        <v>299.99999999999994</v>
      </c>
      <c r="U98" s="1">
        <f>S98*T98</f>
        <v>299.99999999999994</v>
      </c>
      <c r="V98" s="1"/>
      <c r="W98" s="1">
        <f>HLOOKUP(W97,alignAdjust,2,FALSE)</f>
        <v>1</v>
      </c>
      <c r="X98" s="1">
        <f>AE$89</f>
        <v>173.20508075688775</v>
      </c>
      <c r="Y98" s="1">
        <f>W98*X98</f>
        <v>173.20508075688775</v>
      </c>
      <c r="Z98" s="1"/>
      <c r="AA98" s="1">
        <f>P$93</f>
        <v>300</v>
      </c>
      <c r="AB98" s="1" t="s">
        <v>34</v>
      </c>
      <c r="AC98" s="1">
        <f>U98</f>
        <v>299.99999999999994</v>
      </c>
      <c r="AD98" s="1" t="s">
        <v>34</v>
      </c>
      <c r="AE98" s="1">
        <f>Y98</f>
        <v>173.20508075688775</v>
      </c>
      <c r="AF98" s="1" t="s">
        <v>146</v>
      </c>
      <c r="AG98" s="1">
        <f>ROUND(AA98+AC98+AE98,2)</f>
        <v>773.21</v>
      </c>
      <c r="AH98" t="str">
        <f>IF(AG98=Q98,"good","fail")</f>
        <v>good</v>
      </c>
    </row>
    <row r="100" spans="14:34" x14ac:dyDescent="0.3">
      <c r="N100" s="1" t="s">
        <v>24</v>
      </c>
      <c r="O100" t="s">
        <v>152</v>
      </c>
      <c r="P100" t="b">
        <v>0</v>
      </c>
      <c r="Q100" s="1" t="s">
        <v>90</v>
      </c>
      <c r="R100" s="1"/>
      <c r="S100" s="1" t="str">
        <f>O101</f>
        <v>R</v>
      </c>
      <c r="T100" s="1" t="s">
        <v>32</v>
      </c>
      <c r="U100" s="26" t="s">
        <v>153</v>
      </c>
      <c r="V100" s="1"/>
      <c r="W100" s="1" t="str">
        <f>O103</f>
        <v>B</v>
      </c>
      <c r="X100" s="1" t="s">
        <v>35</v>
      </c>
      <c r="Y100" s="26" t="s">
        <v>154</v>
      </c>
      <c r="Z100" s="1"/>
      <c r="AA100" s="1" t="s">
        <v>27</v>
      </c>
      <c r="AB100" s="1"/>
      <c r="AC100" s="1" t="s">
        <v>153</v>
      </c>
      <c r="AD100" s="1"/>
      <c r="AE100" s="1" t="s">
        <v>154</v>
      </c>
      <c r="AF100" s="1"/>
      <c r="AG100" s="1" t="s">
        <v>29</v>
      </c>
    </row>
    <row r="101" spans="14:34" x14ac:dyDescent="0.3">
      <c r="N101" s="1" t="str">
        <f>LEFT(N100,1)</f>
        <v>R</v>
      </c>
      <c r="O101" s="1" t="str">
        <f>IF(P100,N103,N101)</f>
        <v>R</v>
      </c>
      <c r="P101" s="1" t="s">
        <v>1</v>
      </c>
      <c r="Q101" s="1">
        <v>1119.6199999999999</v>
      </c>
      <c r="R101" s="1"/>
      <c r="S101" s="1">
        <f>HLOOKUP(S100,alignAdjust,2,FALSE)</f>
        <v>1</v>
      </c>
      <c r="T101" s="1">
        <f>AE$88</f>
        <v>519.6152422706632</v>
      </c>
      <c r="U101" s="1">
        <f>S101*T101</f>
        <v>519.6152422706632</v>
      </c>
      <c r="V101" s="1"/>
      <c r="W101" s="1">
        <f>HLOOKUP(W100,alignAdjust,2,FALSE)</f>
        <v>0</v>
      </c>
      <c r="X101" s="1">
        <f>AA$89</f>
        <v>99.999999999999986</v>
      </c>
      <c r="Y101" s="1">
        <f>W101*X101</f>
        <v>0</v>
      </c>
      <c r="Z101" s="1"/>
      <c r="AA101" s="1">
        <f>P$92</f>
        <v>600</v>
      </c>
      <c r="AB101" s="1" t="s">
        <v>34</v>
      </c>
      <c r="AC101" s="1">
        <f>U101</f>
        <v>519.6152422706632</v>
      </c>
      <c r="AD101" s="1" t="s">
        <v>39</v>
      </c>
      <c r="AE101" s="1">
        <f>Y101</f>
        <v>0</v>
      </c>
      <c r="AF101" s="1" t="s">
        <v>146</v>
      </c>
      <c r="AG101" s="1">
        <f t="shared" ref="AG101" si="8">ROUND(AA101+AC101-AE101,2)</f>
        <v>1119.6199999999999</v>
      </c>
      <c r="AH101" t="str">
        <f>IF(AG101=Q101,"good","fail")</f>
        <v>good</v>
      </c>
    </row>
    <row r="102" spans="14:34" x14ac:dyDescent="0.3">
      <c r="N102" s="1"/>
      <c r="O102" s="1"/>
      <c r="P102" s="1"/>
      <c r="Q102" s="1"/>
      <c r="R102" s="1"/>
      <c r="S102" s="1" t="str">
        <f>O101</f>
        <v>R</v>
      </c>
      <c r="T102" s="1" t="s">
        <v>31</v>
      </c>
      <c r="U102" s="1"/>
      <c r="V102" s="1"/>
      <c r="W102" s="1" t="str">
        <f>O103</f>
        <v>B</v>
      </c>
      <c r="X102" s="1" t="s">
        <v>37</v>
      </c>
      <c r="Y102" s="1"/>
      <c r="Z102" s="1"/>
      <c r="AA102" s="1"/>
      <c r="AB102" s="1"/>
      <c r="AC102" s="1"/>
      <c r="AD102" s="1"/>
      <c r="AE102" s="1"/>
      <c r="AF102" s="1"/>
      <c r="AG102" s="1"/>
    </row>
    <row r="103" spans="14:34" x14ac:dyDescent="0.3">
      <c r="N103" s="1" t="str">
        <f>RIGHT(N100,1)</f>
        <v>B</v>
      </c>
      <c r="O103" s="1" t="str">
        <f>IF(P100,N101,N103)</f>
        <v>B</v>
      </c>
      <c r="P103" s="1" t="s">
        <v>2</v>
      </c>
      <c r="Q103" s="1">
        <v>600</v>
      </c>
      <c r="R103" s="1"/>
      <c r="S103" s="1">
        <f>HLOOKUP(S102,alignAdjust,2,FALSE)</f>
        <v>1</v>
      </c>
      <c r="T103" s="1">
        <f>AA$88</f>
        <v>299.99999999999994</v>
      </c>
      <c r="U103" s="1">
        <f>S103*T103</f>
        <v>299.99999999999994</v>
      </c>
      <c r="V103" s="1"/>
      <c r="W103" s="1">
        <f>HLOOKUP(W102,alignAdjust,2,FALSE)</f>
        <v>0</v>
      </c>
      <c r="X103" s="1">
        <f>AE$89</f>
        <v>173.20508075688775</v>
      </c>
      <c r="Y103" s="1">
        <f>W103*X103</f>
        <v>0</v>
      </c>
      <c r="Z103" s="1"/>
      <c r="AA103" s="1">
        <f>P$93</f>
        <v>300</v>
      </c>
      <c r="AB103" s="1" t="s">
        <v>34</v>
      </c>
      <c r="AC103" s="1">
        <f>U103</f>
        <v>299.99999999999994</v>
      </c>
      <c r="AD103" s="1" t="s">
        <v>34</v>
      </c>
      <c r="AE103" s="1">
        <f>Y103</f>
        <v>0</v>
      </c>
      <c r="AF103" s="1" t="s">
        <v>146</v>
      </c>
      <c r="AG103" s="1">
        <f t="shared" ref="AG103" si="9">ROUND(AA103+AC103+AE103,2)</f>
        <v>600</v>
      </c>
      <c r="AH103" t="str">
        <f>IF(AG103=Q103,"good","fail")</f>
        <v>good</v>
      </c>
    </row>
    <row r="105" spans="14:34" x14ac:dyDescent="0.3">
      <c r="N105" s="1" t="s">
        <v>40</v>
      </c>
      <c r="O105" t="s">
        <v>152</v>
      </c>
      <c r="P105" t="b">
        <v>0</v>
      </c>
      <c r="Q105" s="1" t="s">
        <v>90</v>
      </c>
      <c r="R105" s="1"/>
      <c r="S105" s="1" t="str">
        <f>O106</f>
        <v>C</v>
      </c>
      <c r="T105" s="1" t="s">
        <v>32</v>
      </c>
      <c r="U105" s="26" t="s">
        <v>153</v>
      </c>
      <c r="V105" s="1"/>
      <c r="W105" s="1" t="str">
        <f>O108</f>
        <v>M</v>
      </c>
      <c r="X105" s="1" t="s">
        <v>35</v>
      </c>
      <c r="Y105" s="26" t="s">
        <v>154</v>
      </c>
      <c r="Z105" s="1"/>
      <c r="AA105" s="1" t="s">
        <v>27</v>
      </c>
      <c r="AB105" s="1"/>
      <c r="AC105" s="1" t="s">
        <v>153</v>
      </c>
      <c r="AD105" s="1"/>
      <c r="AE105" s="1" t="s">
        <v>154</v>
      </c>
      <c r="AF105" s="1"/>
      <c r="AG105" s="1" t="s">
        <v>29</v>
      </c>
    </row>
    <row r="106" spans="14:34" x14ac:dyDescent="0.3">
      <c r="N106" s="1" t="str">
        <f>LEFT(N105,1)</f>
        <v>C</v>
      </c>
      <c r="O106" s="1" t="str">
        <f>IF(P105,N108,N106)</f>
        <v>C</v>
      </c>
      <c r="P106" s="1" t="s">
        <v>1</v>
      </c>
      <c r="Q106" s="1">
        <v>809.81</v>
      </c>
      <c r="R106" s="1"/>
      <c r="S106" s="1">
        <f>HLOOKUP(S105,alignAdjust,2,FALSE)</f>
        <v>0.5</v>
      </c>
      <c r="T106" s="1">
        <f>AE$88</f>
        <v>519.6152422706632</v>
      </c>
      <c r="U106" s="1">
        <f>S106*T106</f>
        <v>259.8076211353316</v>
      </c>
      <c r="V106" s="1"/>
      <c r="W106" s="1">
        <f>HLOOKUP(W105,alignAdjust,2,FALSE)</f>
        <v>0.5</v>
      </c>
      <c r="X106" s="1">
        <f>AA$89</f>
        <v>99.999999999999986</v>
      </c>
      <c r="Y106" s="1">
        <f>W106*X106</f>
        <v>49.999999999999993</v>
      </c>
      <c r="Z106" s="1"/>
      <c r="AA106" s="1">
        <f>P$92</f>
        <v>600</v>
      </c>
      <c r="AB106" s="1" t="s">
        <v>34</v>
      </c>
      <c r="AC106" s="1">
        <f>U106</f>
        <v>259.8076211353316</v>
      </c>
      <c r="AD106" s="1" t="s">
        <v>39</v>
      </c>
      <c r="AE106" s="1">
        <f>Y106</f>
        <v>49.999999999999993</v>
      </c>
      <c r="AF106" s="1" t="s">
        <v>146</v>
      </c>
      <c r="AG106" s="1">
        <f t="shared" ref="AG106" si="10">ROUND(AA106+AC106-AE106,2)</f>
        <v>809.81</v>
      </c>
      <c r="AH106" t="str">
        <f>IF(AG106=Q106,"good","fail")</f>
        <v>good</v>
      </c>
    </row>
    <row r="107" spans="14:34" x14ac:dyDescent="0.3">
      <c r="N107" s="1"/>
      <c r="O107" s="1"/>
      <c r="P107" s="1"/>
      <c r="Q107" s="1"/>
      <c r="R107" s="1"/>
      <c r="S107" s="1" t="str">
        <f>O106</f>
        <v>C</v>
      </c>
      <c r="T107" s="1" t="s">
        <v>31</v>
      </c>
      <c r="U107" s="1"/>
      <c r="V107" s="1"/>
      <c r="W107" s="1" t="str">
        <f>O108</f>
        <v>M</v>
      </c>
      <c r="X107" s="1" t="s">
        <v>37</v>
      </c>
      <c r="Y107" s="1"/>
      <c r="Z107" s="1"/>
      <c r="AA107" s="1"/>
      <c r="AB107" s="1"/>
      <c r="AC107" s="1"/>
      <c r="AD107" s="1"/>
      <c r="AE107" s="1"/>
      <c r="AF107" s="1"/>
      <c r="AG107" s="1"/>
    </row>
    <row r="108" spans="14:34" x14ac:dyDescent="0.3">
      <c r="N108" s="1" t="str">
        <f>RIGHT(N105,1)</f>
        <v>M</v>
      </c>
      <c r="O108" s="1" t="str">
        <f>IF(P105,N106,N108)</f>
        <v>M</v>
      </c>
      <c r="P108" s="1" t="s">
        <v>2</v>
      </c>
      <c r="Q108" s="1">
        <v>536.6</v>
      </c>
      <c r="R108" s="1"/>
      <c r="S108" s="1">
        <f>HLOOKUP(S107,alignAdjust,2,FALSE)</f>
        <v>0.5</v>
      </c>
      <c r="T108" s="1">
        <f>AA$88</f>
        <v>299.99999999999994</v>
      </c>
      <c r="U108" s="1">
        <f>S108*T108</f>
        <v>149.99999999999997</v>
      </c>
      <c r="V108" s="1"/>
      <c r="W108" s="1">
        <f>HLOOKUP(W107,alignAdjust,2,FALSE)</f>
        <v>0.5</v>
      </c>
      <c r="X108" s="1">
        <f>AE$89</f>
        <v>173.20508075688775</v>
      </c>
      <c r="Y108" s="1">
        <f>W108*X108</f>
        <v>86.602540378443877</v>
      </c>
      <c r="Z108" s="1"/>
      <c r="AA108" s="1">
        <f>P$93</f>
        <v>300</v>
      </c>
      <c r="AB108" s="1" t="s">
        <v>34</v>
      </c>
      <c r="AC108" s="1">
        <f>U108</f>
        <v>149.99999999999997</v>
      </c>
      <c r="AD108" s="1" t="s">
        <v>34</v>
      </c>
      <c r="AE108" s="1">
        <f>Y108</f>
        <v>86.602540378443877</v>
      </c>
      <c r="AF108" s="1" t="s">
        <v>146</v>
      </c>
      <c r="AG108" s="1">
        <f t="shared" ref="AG108:AG109" si="11">ROUND(AA108+AC108+AE108,2)</f>
        <v>536.6</v>
      </c>
      <c r="AH108" t="str">
        <f>IF(AG108=Q108,"good","fail")</f>
        <v>good</v>
      </c>
    </row>
    <row r="117" spans="14:34" x14ac:dyDescent="0.3">
      <c r="O117" t="s">
        <v>136</v>
      </c>
    </row>
    <row r="118" spans="14:34" x14ac:dyDescent="0.3">
      <c r="O118" t="s">
        <v>150</v>
      </c>
      <c r="P118">
        <v>0</v>
      </c>
    </row>
    <row r="119" spans="14:34" x14ac:dyDescent="0.3">
      <c r="O119" t="s">
        <v>44</v>
      </c>
      <c r="P119">
        <v>120</v>
      </c>
      <c r="S119">
        <f>P118+P119</f>
        <v>120</v>
      </c>
      <c r="U119" t="s">
        <v>49</v>
      </c>
      <c r="W119" t="s">
        <v>152</v>
      </c>
      <c r="X119" t="b">
        <v>0</v>
      </c>
      <c r="AA119" t="s">
        <v>48</v>
      </c>
      <c r="AE119" t="s">
        <v>47</v>
      </c>
    </row>
    <row r="120" spans="14:34" x14ac:dyDescent="0.3">
      <c r="O120" t="s">
        <v>9</v>
      </c>
      <c r="P120">
        <f>SIN(RADIANS(S119))</f>
        <v>0.86602540378443871</v>
      </c>
      <c r="T120" t="s">
        <v>45</v>
      </c>
      <c r="U120">
        <v>600</v>
      </c>
      <c r="W120" t="b">
        <f>X119</f>
        <v>0</v>
      </c>
      <c r="X120">
        <f>IF(X119,U121,U120)</f>
        <v>600</v>
      </c>
      <c r="Y120" t="s">
        <v>31</v>
      </c>
      <c r="AA120">
        <f>X120*P120</f>
        <v>519.6152422706632</v>
      </c>
      <c r="AC120" t="s">
        <v>32</v>
      </c>
      <c r="AE120">
        <f>X120*P121</f>
        <v>-299.99999999999989</v>
      </c>
    </row>
    <row r="121" spans="14:34" x14ac:dyDescent="0.3">
      <c r="O121" t="s">
        <v>8</v>
      </c>
      <c r="P121">
        <f>COS(RADIANS(S119))</f>
        <v>-0.49999999999999978</v>
      </c>
      <c r="T121" t="s">
        <v>46</v>
      </c>
      <c r="U121">
        <v>200</v>
      </c>
      <c r="W121" t="b">
        <f>X119</f>
        <v>0</v>
      </c>
      <c r="X121">
        <f>IF(X119,U120,U121)</f>
        <v>200</v>
      </c>
      <c r="Y121" t="s">
        <v>35</v>
      </c>
      <c r="AA121">
        <f>X121*P120</f>
        <v>173.20508075688775</v>
      </c>
      <c r="AC121" t="s">
        <v>37</v>
      </c>
      <c r="AE121">
        <f>X121*P121</f>
        <v>-99.999999999999957</v>
      </c>
    </row>
    <row r="123" spans="14:34" x14ac:dyDescent="0.3">
      <c r="O123" t="s">
        <v>151</v>
      </c>
    </row>
    <row r="124" spans="14:34" x14ac:dyDescent="0.3">
      <c r="O124" t="s">
        <v>1</v>
      </c>
      <c r="P124">
        <v>1037.21</v>
      </c>
    </row>
    <row r="125" spans="14:34" x14ac:dyDescent="0.3">
      <c r="O125" t="s">
        <v>2</v>
      </c>
      <c r="P125">
        <v>1756</v>
      </c>
    </row>
    <row r="127" spans="14:34" x14ac:dyDescent="0.3">
      <c r="N127" s="1" t="s">
        <v>42</v>
      </c>
      <c r="O127" t="s">
        <v>152</v>
      </c>
      <c r="P127" t="b">
        <v>0</v>
      </c>
      <c r="Q127" s="1" t="s">
        <v>90</v>
      </c>
      <c r="R127" s="1"/>
      <c r="S127" s="1" t="str">
        <f>O128</f>
        <v>R</v>
      </c>
      <c r="T127" s="1" t="s">
        <v>32</v>
      </c>
      <c r="U127" s="26" t="s">
        <v>153</v>
      </c>
      <c r="V127" s="1"/>
      <c r="W127" s="1" t="str">
        <f>O130</f>
        <v>T</v>
      </c>
      <c r="X127" s="1" t="s">
        <v>35</v>
      </c>
      <c r="Y127" s="26" t="s">
        <v>154</v>
      </c>
      <c r="Z127" s="1"/>
      <c r="AA127" s="27" t="s">
        <v>27</v>
      </c>
      <c r="AB127" s="1"/>
      <c r="AC127" s="1" t="s">
        <v>153</v>
      </c>
      <c r="AD127" s="1"/>
      <c r="AE127" s="1" t="s">
        <v>154</v>
      </c>
      <c r="AF127" s="1"/>
      <c r="AG127" s="1" t="s">
        <v>29</v>
      </c>
    </row>
    <row r="128" spans="14:34" x14ac:dyDescent="0.3">
      <c r="N128" s="1" t="str">
        <f>LEFT(N127,1)</f>
        <v>R</v>
      </c>
      <c r="O128" s="1" t="str">
        <f>IF(P127,N130,N128)</f>
        <v>R</v>
      </c>
      <c r="P128" s="1" t="s">
        <v>1</v>
      </c>
      <c r="Q128" s="1">
        <v>564</v>
      </c>
      <c r="R128" s="1"/>
      <c r="S128" s="1">
        <f>HLOOKUP(S127,alignAdjust,2,FALSE)</f>
        <v>1</v>
      </c>
      <c r="T128" s="1">
        <f ca="1">OFFSET(T128,-8,11)</f>
        <v>-299.99999999999989</v>
      </c>
      <c r="U128" s="1">
        <f ca="1">S128*T128</f>
        <v>-299.99999999999989</v>
      </c>
      <c r="V128" s="1"/>
      <c r="W128" s="1">
        <f>HLOOKUP(W127,alignAdjust,2,FALSE)</f>
        <v>1</v>
      </c>
      <c r="X128" s="1">
        <f ca="1">OFFSET(X128,-7,3)</f>
        <v>173.20508075688775</v>
      </c>
      <c r="Y128" s="1">
        <f ca="1">W128*X128</f>
        <v>173.20508075688775</v>
      </c>
      <c r="Z128" s="1"/>
      <c r="AA128" s="1">
        <f ca="1">OFFSET(AA128,-4,-11)</f>
        <v>1037.21</v>
      </c>
      <c r="AB128" s="1" t="s">
        <v>34</v>
      </c>
      <c r="AC128" s="1">
        <f ca="1">U128</f>
        <v>-299.99999999999989</v>
      </c>
      <c r="AD128" s="1" t="s">
        <v>39</v>
      </c>
      <c r="AE128" s="1">
        <f ca="1">Y128</f>
        <v>173.20508075688775</v>
      </c>
      <c r="AF128" s="1" t="s">
        <v>146</v>
      </c>
      <c r="AG128" s="1">
        <f ca="1">ROUND(AA128+AC128-AE128,2)</f>
        <v>564</v>
      </c>
      <c r="AH128" t="str">
        <f ca="1">IF(AG128=Q128,"good","fail")</f>
        <v>good</v>
      </c>
    </row>
    <row r="129" spans="14:34" x14ac:dyDescent="0.3">
      <c r="N129" s="1"/>
      <c r="O129" s="1"/>
      <c r="P129" s="1"/>
      <c r="Q129" s="1"/>
      <c r="R129" s="1"/>
      <c r="S129" s="1" t="str">
        <f>O128</f>
        <v>R</v>
      </c>
      <c r="T129" s="1" t="s">
        <v>31</v>
      </c>
      <c r="U129" s="1"/>
      <c r="V129" s="1"/>
      <c r="W129" s="1" t="str">
        <f>O130</f>
        <v>T</v>
      </c>
      <c r="X129" s="1" t="s">
        <v>37</v>
      </c>
      <c r="Y129" s="1"/>
      <c r="Z129" s="1"/>
      <c r="AA129" s="1"/>
      <c r="AB129" s="1"/>
      <c r="AC129" s="1"/>
      <c r="AD129" s="1"/>
      <c r="AE129" s="1"/>
      <c r="AF129" s="1"/>
      <c r="AG129" s="1"/>
    </row>
    <row r="130" spans="14:34" x14ac:dyDescent="0.3">
      <c r="N130" s="1" t="str">
        <f>RIGHT(N127,1)</f>
        <v>T</v>
      </c>
      <c r="O130" s="1" t="str">
        <f>IF(P127,N128,N130)</f>
        <v>T</v>
      </c>
      <c r="P130" s="1" t="s">
        <v>2</v>
      </c>
      <c r="Q130" s="1">
        <v>2175.62</v>
      </c>
      <c r="R130" s="1"/>
      <c r="S130" s="1">
        <f>HLOOKUP(S129,alignAdjust,2,FALSE)</f>
        <v>1</v>
      </c>
      <c r="T130" s="1">
        <f ca="1">OFFSET(T130,-10,7)</f>
        <v>519.6152422706632</v>
      </c>
      <c r="U130" s="1">
        <f ca="1">S130*T130</f>
        <v>519.6152422706632</v>
      </c>
      <c r="V130" s="1"/>
      <c r="W130" s="1">
        <f>HLOOKUP(W129,alignAdjust,2,FALSE)</f>
        <v>1</v>
      </c>
      <c r="X130" s="1">
        <f ca="1">OFFSET(X130,-9,7)</f>
        <v>-99.999999999999957</v>
      </c>
      <c r="Y130" s="1">
        <f ca="1">W130*X130</f>
        <v>-99.999999999999957</v>
      </c>
      <c r="Z130" s="1"/>
      <c r="AA130" s="1">
        <f ca="1">OFFSET(AA130,-5,-11)</f>
        <v>1756</v>
      </c>
      <c r="AB130" s="1" t="s">
        <v>34</v>
      </c>
      <c r="AC130" s="1">
        <f ca="1">U130</f>
        <v>519.6152422706632</v>
      </c>
      <c r="AD130" s="1" t="s">
        <v>34</v>
      </c>
      <c r="AE130" s="1">
        <f ca="1">Y130</f>
        <v>-99.999999999999957</v>
      </c>
      <c r="AF130" s="1" t="s">
        <v>146</v>
      </c>
      <c r="AG130" s="1">
        <f ca="1">ROUND(AA130+AC130+AE130,2)</f>
        <v>2175.62</v>
      </c>
      <c r="AH130" t="str">
        <f ca="1">IF(AG130=Q130,"good","fail")</f>
        <v>good</v>
      </c>
    </row>
    <row r="132" spans="14:34" x14ac:dyDescent="0.3">
      <c r="N132" s="1" t="s">
        <v>24</v>
      </c>
      <c r="O132" t="s">
        <v>152</v>
      </c>
      <c r="P132" t="b">
        <v>0</v>
      </c>
      <c r="Q132" s="1" t="s">
        <v>90</v>
      </c>
      <c r="R132" s="1"/>
      <c r="S132" s="1" t="str">
        <f>O133</f>
        <v>R</v>
      </c>
      <c r="T132" s="1" t="s">
        <v>32</v>
      </c>
      <c r="U132" s="26" t="s">
        <v>153</v>
      </c>
      <c r="V132" s="1"/>
      <c r="W132" s="1" t="str">
        <f>O135</f>
        <v>B</v>
      </c>
      <c r="X132" s="1" t="s">
        <v>35</v>
      </c>
      <c r="Y132" s="26" t="s">
        <v>154</v>
      </c>
      <c r="Z132" s="1"/>
      <c r="AA132" s="27" t="s">
        <v>27</v>
      </c>
      <c r="AB132" s="1"/>
      <c r="AC132" s="1" t="s">
        <v>153</v>
      </c>
      <c r="AD132" s="1"/>
      <c r="AE132" s="1" t="s">
        <v>154</v>
      </c>
      <c r="AF132" s="1"/>
      <c r="AG132" s="1" t="s">
        <v>29</v>
      </c>
    </row>
    <row r="133" spans="14:34" x14ac:dyDescent="0.3">
      <c r="N133" s="1" t="str">
        <f>LEFT(N132,1)</f>
        <v>R</v>
      </c>
      <c r="O133" s="1" t="str">
        <f>IF(P132,N135,N133)</f>
        <v>R</v>
      </c>
      <c r="P133" s="1" t="s">
        <v>1</v>
      </c>
      <c r="Q133" s="1">
        <v>737.21</v>
      </c>
      <c r="R133" s="1"/>
      <c r="S133" s="1">
        <f>HLOOKUP(S132,alignAdjust,2,FALSE)</f>
        <v>1</v>
      </c>
      <c r="T133" s="1">
        <f ca="1">OFFSET(T133,-13,11)</f>
        <v>-299.99999999999989</v>
      </c>
      <c r="U133" s="1">
        <f ca="1">S133*T133</f>
        <v>-299.99999999999989</v>
      </c>
      <c r="V133" s="1"/>
      <c r="W133" s="1">
        <f>HLOOKUP(W132,alignAdjust,2,FALSE)</f>
        <v>0</v>
      </c>
      <c r="X133" s="1">
        <f ca="1">OFFSET(X133,-12,3)</f>
        <v>173.20508075688775</v>
      </c>
      <c r="Y133" s="1">
        <f ca="1">W133*X133</f>
        <v>0</v>
      </c>
      <c r="Z133" s="1"/>
      <c r="AA133" s="1">
        <f ca="1">OFFSET(AA133,-9,-11)</f>
        <v>1037.21</v>
      </c>
      <c r="AB133" s="1" t="s">
        <v>34</v>
      </c>
      <c r="AC133" s="1">
        <f ca="1">U133</f>
        <v>-299.99999999999989</v>
      </c>
      <c r="AD133" s="1" t="s">
        <v>39</v>
      </c>
      <c r="AE133" s="1">
        <f ca="1">Y133</f>
        <v>0</v>
      </c>
      <c r="AF133" s="1" t="s">
        <v>146</v>
      </c>
      <c r="AG133" s="1">
        <f t="shared" ref="AG133:AG140" ca="1" si="12">ROUND(AA133+AC133-AE133,2)</f>
        <v>737.21</v>
      </c>
      <c r="AH133" t="str">
        <f ca="1">IF(AG133=Q133,"good","fail")</f>
        <v>good</v>
      </c>
    </row>
    <row r="134" spans="14:34" x14ac:dyDescent="0.3">
      <c r="N134" s="1"/>
      <c r="O134" s="1"/>
      <c r="P134" s="1"/>
      <c r="Q134" s="1"/>
      <c r="R134" s="1"/>
      <c r="S134" s="1" t="str">
        <f>O133</f>
        <v>R</v>
      </c>
      <c r="T134" s="1" t="s">
        <v>31</v>
      </c>
      <c r="U134" s="1"/>
      <c r="V134" s="1"/>
      <c r="W134" s="1" t="str">
        <f>O135</f>
        <v>B</v>
      </c>
      <c r="X134" s="1" t="s">
        <v>37</v>
      </c>
      <c r="Y134" s="1"/>
      <c r="Z134" s="1"/>
      <c r="AA134" s="1"/>
      <c r="AB134" s="1"/>
      <c r="AC134" s="1"/>
      <c r="AD134" s="1"/>
      <c r="AE134" s="1"/>
      <c r="AF134" s="1"/>
      <c r="AG134" s="1"/>
    </row>
    <row r="135" spans="14:34" x14ac:dyDescent="0.3">
      <c r="N135" s="1" t="str">
        <f>RIGHT(N132,1)</f>
        <v>B</v>
      </c>
      <c r="O135" s="1" t="str">
        <f>IF(P132,N133,N135)</f>
        <v>B</v>
      </c>
      <c r="P135" s="1" t="s">
        <v>2</v>
      </c>
      <c r="Q135" s="1">
        <v>2275.62</v>
      </c>
      <c r="R135" s="1"/>
      <c r="S135" s="1">
        <f>HLOOKUP(S134,alignAdjust,2,FALSE)</f>
        <v>1</v>
      </c>
      <c r="T135" s="1">
        <f ca="1">OFFSET(T135,-15,7)</f>
        <v>519.6152422706632</v>
      </c>
      <c r="U135" s="1">
        <f ca="1">S135*T135</f>
        <v>519.6152422706632</v>
      </c>
      <c r="V135" s="1"/>
      <c r="W135" s="1">
        <f>HLOOKUP(W134,alignAdjust,2,FALSE)</f>
        <v>0</v>
      </c>
      <c r="X135" s="1">
        <f ca="1">OFFSET(X135,-14,7)</f>
        <v>-99.999999999999957</v>
      </c>
      <c r="Y135" s="1">
        <f ca="1">W135*X135</f>
        <v>0</v>
      </c>
      <c r="Z135" s="1"/>
      <c r="AA135" s="1">
        <f ca="1">OFFSET(AA135,-10,-11)</f>
        <v>1756</v>
      </c>
      <c r="AB135" s="1" t="s">
        <v>34</v>
      </c>
      <c r="AC135" s="1">
        <f ca="1">U135</f>
        <v>519.6152422706632</v>
      </c>
      <c r="AD135" s="1" t="s">
        <v>34</v>
      </c>
      <c r="AE135" s="1">
        <f ca="1">Y135</f>
        <v>0</v>
      </c>
      <c r="AF135" s="1" t="s">
        <v>146</v>
      </c>
      <c r="AG135" s="1">
        <f t="shared" ref="AG135:AG140" ca="1" si="13">ROUND(AA135+AC135+AE135,2)</f>
        <v>2275.62</v>
      </c>
      <c r="AH135" t="str">
        <f ca="1">IF(AG135=Q135,"good","fail")</f>
        <v>good</v>
      </c>
    </row>
    <row r="137" spans="14:34" x14ac:dyDescent="0.3">
      <c r="N137" s="1" t="s">
        <v>40</v>
      </c>
      <c r="O137" t="s">
        <v>152</v>
      </c>
      <c r="P137" t="b">
        <v>0</v>
      </c>
      <c r="Q137" s="1" t="s">
        <v>90</v>
      </c>
      <c r="R137" s="1"/>
      <c r="S137" s="1" t="str">
        <f>O138</f>
        <v>C</v>
      </c>
      <c r="T137" s="1" t="s">
        <v>32</v>
      </c>
      <c r="U137" s="26" t="s">
        <v>153</v>
      </c>
      <c r="V137" s="1"/>
      <c r="W137" s="1" t="str">
        <f>O140</f>
        <v>M</v>
      </c>
      <c r="X137" s="1" t="s">
        <v>35</v>
      </c>
      <c r="Y137" s="26" t="s">
        <v>154</v>
      </c>
      <c r="Z137" s="1"/>
      <c r="AA137" s="27" t="s">
        <v>27</v>
      </c>
      <c r="AB137" s="1"/>
      <c r="AC137" s="1" t="s">
        <v>153</v>
      </c>
      <c r="AD137" s="1"/>
      <c r="AE137" s="1" t="s">
        <v>154</v>
      </c>
      <c r="AF137" s="1"/>
      <c r="AG137" s="1" t="s">
        <v>29</v>
      </c>
    </row>
    <row r="138" spans="14:34" x14ac:dyDescent="0.3">
      <c r="N138" s="1" t="str">
        <f>LEFT(N137,1)</f>
        <v>C</v>
      </c>
      <c r="O138" s="1" t="str">
        <f>IF(P137,N140,N138)</f>
        <v>C</v>
      </c>
      <c r="P138" s="1" t="s">
        <v>1</v>
      </c>
      <c r="Q138" s="1">
        <v>800.61</v>
      </c>
      <c r="R138" s="1"/>
      <c r="S138" s="1">
        <f>HLOOKUP(S137,alignAdjust,2,FALSE)</f>
        <v>0.5</v>
      </c>
      <c r="T138" s="1">
        <f ca="1">OFFSET(T138,-18,11)</f>
        <v>-299.99999999999989</v>
      </c>
      <c r="U138" s="1">
        <f ca="1">S138*T138</f>
        <v>-149.99999999999994</v>
      </c>
      <c r="V138" s="1"/>
      <c r="W138" s="1">
        <f>HLOOKUP(W137,alignAdjust,2,FALSE)</f>
        <v>0.5</v>
      </c>
      <c r="X138" s="1">
        <f ca="1">OFFSET(X138,-17,3)</f>
        <v>173.20508075688775</v>
      </c>
      <c r="Y138" s="1">
        <f ca="1">W138*X138</f>
        <v>86.602540378443877</v>
      </c>
      <c r="Z138" s="1"/>
      <c r="AA138" s="1">
        <f ca="1">OFFSET(AA138,-14,-11)</f>
        <v>1037.21</v>
      </c>
      <c r="AB138" s="1" t="s">
        <v>34</v>
      </c>
      <c r="AC138" s="1">
        <f ca="1">U138</f>
        <v>-149.99999999999994</v>
      </c>
      <c r="AD138" s="1" t="s">
        <v>39</v>
      </c>
      <c r="AE138" s="1">
        <f ca="1">Y138</f>
        <v>86.602540378443877</v>
      </c>
      <c r="AF138" s="1" t="s">
        <v>146</v>
      </c>
      <c r="AG138" s="1">
        <f t="shared" ref="AG138:AG140" ca="1" si="14">ROUND(AA138+AC138-AE138,2)</f>
        <v>800.61</v>
      </c>
      <c r="AH138" t="str">
        <f ca="1">IF(AG138=Q138,"good","fail")</f>
        <v>good</v>
      </c>
    </row>
    <row r="139" spans="14:34" x14ac:dyDescent="0.3">
      <c r="N139" s="1"/>
      <c r="O139" s="1"/>
      <c r="P139" s="1"/>
      <c r="Q139" s="1"/>
      <c r="R139" s="1"/>
      <c r="S139" s="1" t="str">
        <f>O138</f>
        <v>C</v>
      </c>
      <c r="T139" s="1" t="s">
        <v>31</v>
      </c>
      <c r="U139" s="1"/>
      <c r="V139" s="1"/>
      <c r="W139" s="1" t="str">
        <f>O140</f>
        <v>M</v>
      </c>
      <c r="X139" s="1" t="s">
        <v>37</v>
      </c>
      <c r="Y139" s="1"/>
      <c r="Z139" s="1"/>
      <c r="AA139" s="1"/>
      <c r="AB139" s="1"/>
      <c r="AC139" s="1"/>
      <c r="AD139" s="1"/>
      <c r="AE139" s="1"/>
      <c r="AF139" s="1"/>
      <c r="AG139" s="1"/>
    </row>
    <row r="140" spans="14:34" x14ac:dyDescent="0.3">
      <c r="N140" s="1" t="str">
        <f>RIGHT(N137,1)</f>
        <v>M</v>
      </c>
      <c r="O140" s="1" t="str">
        <f>IF(P137,N138,N140)</f>
        <v>M</v>
      </c>
      <c r="P140" s="1" t="s">
        <v>2</v>
      </c>
      <c r="Q140" s="1">
        <v>1965.81</v>
      </c>
      <c r="R140" s="1"/>
      <c r="S140" s="1">
        <f>HLOOKUP(S139,alignAdjust,2,FALSE)</f>
        <v>0.5</v>
      </c>
      <c r="T140" s="1">
        <f ca="1">OFFSET(T140,-20,7)</f>
        <v>519.6152422706632</v>
      </c>
      <c r="U140" s="1">
        <f ca="1">S140*T140</f>
        <v>259.8076211353316</v>
      </c>
      <c r="V140" s="1"/>
      <c r="W140" s="1">
        <f>HLOOKUP(W139,alignAdjust,2,FALSE)</f>
        <v>0.5</v>
      </c>
      <c r="X140" s="1">
        <f ca="1">OFFSET(X140,-19,7)</f>
        <v>-99.999999999999957</v>
      </c>
      <c r="Y140" s="1">
        <f ca="1">W140*X140</f>
        <v>-49.999999999999979</v>
      </c>
      <c r="Z140" s="1"/>
      <c r="AA140" s="1">
        <f ca="1">OFFSET(AA140,-15,-11)</f>
        <v>1756</v>
      </c>
      <c r="AB140" s="1" t="s">
        <v>34</v>
      </c>
      <c r="AC140" s="1">
        <f ca="1">U140</f>
        <v>259.8076211353316</v>
      </c>
      <c r="AD140" s="1" t="s">
        <v>34</v>
      </c>
      <c r="AE140" s="1">
        <f ca="1">Y140</f>
        <v>-49.999999999999979</v>
      </c>
      <c r="AF140" s="1" t="s">
        <v>146</v>
      </c>
      <c r="AG140" s="1">
        <f t="shared" ref="AG140" ca="1" si="15">ROUND(AA140+AC140+AE140,2)</f>
        <v>1965.81</v>
      </c>
      <c r="AH140" t="str">
        <f ca="1">IF(AG140=Q140,"good","fail")</f>
        <v>good</v>
      </c>
    </row>
    <row r="165" spans="1:34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 t="s">
        <v>148</v>
      </c>
      <c r="N165" s="9" t="s">
        <v>155</v>
      </c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</row>
    <row r="168" spans="1:34" x14ac:dyDescent="0.3">
      <c r="O168" t="s">
        <v>136</v>
      </c>
    </row>
    <row r="169" spans="1:34" x14ac:dyDescent="0.3">
      <c r="O169" t="s">
        <v>150</v>
      </c>
      <c r="P169">
        <v>90</v>
      </c>
    </row>
    <row r="170" spans="1:34" x14ac:dyDescent="0.3">
      <c r="O170" t="s">
        <v>44</v>
      </c>
      <c r="P170">
        <v>120</v>
      </c>
      <c r="S170">
        <f>P169+P170</f>
        <v>210</v>
      </c>
      <c r="U170" t="s">
        <v>49</v>
      </c>
      <c r="W170" t="s">
        <v>152</v>
      </c>
      <c r="X170" t="b">
        <v>1</v>
      </c>
      <c r="AA170" t="s">
        <v>48</v>
      </c>
      <c r="AE170" t="s">
        <v>47</v>
      </c>
    </row>
    <row r="171" spans="1:34" x14ac:dyDescent="0.3">
      <c r="O171" t="s">
        <v>9</v>
      </c>
      <c r="P171">
        <f>SIN(RADIANS(S170))</f>
        <v>-0.50000000000000011</v>
      </c>
      <c r="T171" t="s">
        <v>45</v>
      </c>
      <c r="U171">
        <v>200</v>
      </c>
      <c r="W171" t="b">
        <f>X170</f>
        <v>1</v>
      </c>
      <c r="X171">
        <f>IF(X170,U172,U171)</f>
        <v>600</v>
      </c>
      <c r="Y171" t="s">
        <v>31</v>
      </c>
      <c r="AA171">
        <f>X171*P171</f>
        <v>-300.00000000000006</v>
      </c>
      <c r="AC171" t="s">
        <v>32</v>
      </c>
      <c r="AE171">
        <f>X171*P172</f>
        <v>-519.6152422706632</v>
      </c>
    </row>
    <row r="172" spans="1:34" x14ac:dyDescent="0.3">
      <c r="O172" t="s">
        <v>8</v>
      </c>
      <c r="P172">
        <f>COS(RADIANS(S170))</f>
        <v>-0.8660254037844386</v>
      </c>
      <c r="T172" t="s">
        <v>46</v>
      </c>
      <c r="U172">
        <v>600</v>
      </c>
      <c r="W172" t="b">
        <f>X170</f>
        <v>1</v>
      </c>
      <c r="X172">
        <f>IF(X170,U171,U172)</f>
        <v>200</v>
      </c>
      <c r="Y172" t="s">
        <v>35</v>
      </c>
      <c r="AA172">
        <f>X172*P171</f>
        <v>-100.00000000000003</v>
      </c>
      <c r="AC172" t="s">
        <v>37</v>
      </c>
      <c r="AE172">
        <f>X172*P172</f>
        <v>-173.20508075688772</v>
      </c>
    </row>
    <row r="174" spans="1:34" x14ac:dyDescent="0.3">
      <c r="O174" t="s">
        <v>151</v>
      </c>
    </row>
    <row r="175" spans="1:34" x14ac:dyDescent="0.3">
      <c r="O175" t="s">
        <v>1</v>
      </c>
      <c r="P175">
        <v>836</v>
      </c>
    </row>
    <row r="176" spans="1:34" x14ac:dyDescent="0.3">
      <c r="O176" t="s">
        <v>2</v>
      </c>
      <c r="P176">
        <v>1037.21</v>
      </c>
    </row>
    <row r="178" spans="14:34" x14ac:dyDescent="0.3">
      <c r="N178" s="1" t="s">
        <v>42</v>
      </c>
      <c r="O178" t="s">
        <v>152</v>
      </c>
      <c r="P178" t="b">
        <v>0</v>
      </c>
      <c r="Q178" s="1" t="s">
        <v>90</v>
      </c>
      <c r="R178" s="1"/>
      <c r="S178" s="1" t="str">
        <f>O179</f>
        <v>R</v>
      </c>
      <c r="T178" s="1" t="s">
        <v>32</v>
      </c>
      <c r="U178" s="26" t="s">
        <v>153</v>
      </c>
      <c r="V178" s="1"/>
      <c r="W178" s="1" t="str">
        <f>O181</f>
        <v>T</v>
      </c>
      <c r="X178" s="1" t="s">
        <v>35</v>
      </c>
      <c r="Y178" s="26" t="s">
        <v>154</v>
      </c>
      <c r="Z178" s="1"/>
      <c r="AA178" s="27" t="s">
        <v>27</v>
      </c>
      <c r="AB178" s="1"/>
      <c r="AC178" s="1" t="s">
        <v>153</v>
      </c>
      <c r="AD178" s="1"/>
      <c r="AE178" s="1" t="s">
        <v>154</v>
      </c>
      <c r="AF178" s="1"/>
      <c r="AG178" s="1" t="s">
        <v>29</v>
      </c>
    </row>
    <row r="179" spans="14:34" x14ac:dyDescent="0.3">
      <c r="N179" s="1" t="str">
        <f>LEFT(N178,1)</f>
        <v>R</v>
      </c>
      <c r="O179" s="1" t="str">
        <f>IF(P178,N181,N179)</f>
        <v>R</v>
      </c>
      <c r="P179" s="1" t="s">
        <v>1</v>
      </c>
      <c r="Q179" s="1">
        <v>416.38</v>
      </c>
      <c r="R179" s="1"/>
      <c r="S179" s="1">
        <f>HLOOKUP(S178,alignAdjust,2,FALSE)</f>
        <v>1</v>
      </c>
      <c r="T179" s="1">
        <f ca="1">OFFSET(T179,-8,11)</f>
        <v>-519.6152422706632</v>
      </c>
      <c r="U179" s="1">
        <f ca="1">S179*T179</f>
        <v>-519.6152422706632</v>
      </c>
      <c r="V179" s="1"/>
      <c r="W179" s="1">
        <f>HLOOKUP(W178,alignAdjust,2,FALSE)</f>
        <v>1</v>
      </c>
      <c r="X179" s="1">
        <f ca="1">OFFSET(X179,-7,3)</f>
        <v>-100.00000000000003</v>
      </c>
      <c r="Y179" s="1">
        <f ca="1">W179*X179</f>
        <v>-100.00000000000003</v>
      </c>
      <c r="Z179" s="1"/>
      <c r="AA179" s="1">
        <f ca="1">OFFSET(AA179,-4,-11)</f>
        <v>836</v>
      </c>
      <c r="AB179" s="1" t="s">
        <v>34</v>
      </c>
      <c r="AC179" s="1">
        <f ca="1">U179</f>
        <v>-519.6152422706632</v>
      </c>
      <c r="AD179" s="1" t="s">
        <v>39</v>
      </c>
      <c r="AE179" s="1">
        <f ca="1">Y179</f>
        <v>-100.00000000000003</v>
      </c>
      <c r="AF179" s="1" t="s">
        <v>146</v>
      </c>
      <c r="AG179" s="1">
        <f ca="1">ROUND(AA179+AC179-AE179,2)</f>
        <v>416.38</v>
      </c>
      <c r="AH179" t="str">
        <f ca="1">IF(AG179=Q179,"good","fail")</f>
        <v>good</v>
      </c>
    </row>
    <row r="180" spans="14:34" x14ac:dyDescent="0.3">
      <c r="N180" s="1"/>
      <c r="O180" s="1"/>
      <c r="P180" s="1"/>
      <c r="Q180" s="1"/>
      <c r="R180" s="1"/>
      <c r="S180" s="1" t="str">
        <f>O179</f>
        <v>R</v>
      </c>
      <c r="T180" s="1" t="s">
        <v>31</v>
      </c>
      <c r="U180" s="1"/>
      <c r="V180" s="1"/>
      <c r="W180" s="1" t="str">
        <f>O181</f>
        <v>T</v>
      </c>
      <c r="X180" s="1" t="s">
        <v>37</v>
      </c>
      <c r="Y180" s="1"/>
      <c r="Z180" s="1"/>
      <c r="AA180" s="1"/>
      <c r="AB180" s="1"/>
      <c r="AC180" s="1"/>
      <c r="AD180" s="1"/>
      <c r="AE180" s="1"/>
      <c r="AF180" s="1"/>
      <c r="AG180" s="1"/>
    </row>
    <row r="181" spans="14:34" x14ac:dyDescent="0.3">
      <c r="N181" s="1" t="str">
        <f>RIGHT(N178,1)</f>
        <v>T</v>
      </c>
      <c r="O181" s="1" t="str">
        <f>IF(P178,N179,N181)</f>
        <v>T</v>
      </c>
      <c r="P181" s="1" t="s">
        <v>2</v>
      </c>
      <c r="Q181" s="1">
        <v>564</v>
      </c>
      <c r="R181" s="1"/>
      <c r="S181" s="1">
        <f>HLOOKUP(S180,alignAdjust,2,FALSE)</f>
        <v>1</v>
      </c>
      <c r="T181" s="1">
        <f ca="1">OFFSET(T181,-10,7)</f>
        <v>-300.00000000000006</v>
      </c>
      <c r="U181" s="1">
        <f ca="1">S181*T181</f>
        <v>-300.00000000000006</v>
      </c>
      <c r="V181" s="1"/>
      <c r="W181" s="1">
        <f>HLOOKUP(W180,alignAdjust,2,FALSE)</f>
        <v>1</v>
      </c>
      <c r="X181" s="1">
        <f ca="1">OFFSET(X181,-9,7)</f>
        <v>-173.20508075688772</v>
      </c>
      <c r="Y181" s="1">
        <f ca="1">W181*X181</f>
        <v>-173.20508075688772</v>
      </c>
      <c r="Z181" s="1"/>
      <c r="AA181" s="1">
        <f ca="1">OFFSET(AA181,-5,-11)</f>
        <v>1037.21</v>
      </c>
      <c r="AB181" s="1" t="s">
        <v>34</v>
      </c>
      <c r="AC181" s="1">
        <f ca="1">U181</f>
        <v>-300.00000000000006</v>
      </c>
      <c r="AD181" s="1" t="s">
        <v>34</v>
      </c>
      <c r="AE181" s="1">
        <f ca="1">Y181</f>
        <v>-173.20508075688772</v>
      </c>
      <c r="AF181" s="1" t="s">
        <v>146</v>
      </c>
      <c r="AG181" s="1">
        <f ca="1">ROUND(AA181+AC181+AE181,2)</f>
        <v>564</v>
      </c>
      <c r="AH181" t="str">
        <f ca="1">IF(AG181=Q181,"good","fail")</f>
        <v>good</v>
      </c>
    </row>
    <row r="183" spans="14:34" x14ac:dyDescent="0.3">
      <c r="N183" s="1" t="s">
        <v>24</v>
      </c>
      <c r="O183" t="s">
        <v>152</v>
      </c>
      <c r="P183" t="b">
        <v>0</v>
      </c>
      <c r="Q183" s="1" t="s">
        <v>90</v>
      </c>
      <c r="R183" s="1"/>
      <c r="S183" s="1" t="str">
        <f>O184</f>
        <v>R</v>
      </c>
      <c r="T183" s="1" t="s">
        <v>32</v>
      </c>
      <c r="U183" s="26" t="s">
        <v>153</v>
      </c>
      <c r="V183" s="1"/>
      <c r="W183" s="1" t="str">
        <f>O186</f>
        <v>B</v>
      </c>
      <c r="X183" s="1" t="s">
        <v>35</v>
      </c>
      <c r="Y183" s="26" t="s">
        <v>154</v>
      </c>
      <c r="Z183" s="1"/>
      <c r="AA183" s="27" t="s">
        <v>27</v>
      </c>
      <c r="AB183" s="1"/>
      <c r="AC183" s="1" t="s">
        <v>153</v>
      </c>
      <c r="AD183" s="1"/>
      <c r="AE183" s="1" t="s">
        <v>154</v>
      </c>
      <c r="AF183" s="1"/>
      <c r="AG183" s="1" t="s">
        <v>29</v>
      </c>
    </row>
    <row r="184" spans="14:34" x14ac:dyDescent="0.3">
      <c r="N184" s="1" t="str">
        <f>LEFT(N183,1)</f>
        <v>R</v>
      </c>
      <c r="O184" s="1" t="str">
        <f>IF(P183,N186,N184)</f>
        <v>R</v>
      </c>
      <c r="P184" s="1" t="s">
        <v>1</v>
      </c>
      <c r="Q184" s="1">
        <v>316.38</v>
      </c>
      <c r="R184" s="1"/>
      <c r="S184" s="1">
        <f>HLOOKUP(S183,alignAdjust,2,FALSE)</f>
        <v>1</v>
      </c>
      <c r="T184" s="1">
        <f ca="1">OFFSET(T184,-13,11)</f>
        <v>-519.6152422706632</v>
      </c>
      <c r="U184" s="1">
        <f ca="1">S184*T184</f>
        <v>-519.6152422706632</v>
      </c>
      <c r="V184" s="1"/>
      <c r="W184" s="1">
        <f>HLOOKUP(W183,alignAdjust,2,FALSE)</f>
        <v>0</v>
      </c>
      <c r="X184" s="1">
        <f ca="1">OFFSET(X184,-12,3)</f>
        <v>-100.00000000000003</v>
      </c>
      <c r="Y184" s="1">
        <f ca="1">W184*X184</f>
        <v>0</v>
      </c>
      <c r="Z184" s="1"/>
      <c r="AA184" s="1">
        <f ca="1">OFFSET(AA184,-9,-11)</f>
        <v>836</v>
      </c>
      <c r="AB184" s="1" t="s">
        <v>34</v>
      </c>
      <c r="AC184" s="1">
        <f ca="1">U184</f>
        <v>-519.6152422706632</v>
      </c>
      <c r="AD184" s="1" t="s">
        <v>39</v>
      </c>
      <c r="AE184" s="1">
        <f ca="1">Y184</f>
        <v>0</v>
      </c>
      <c r="AF184" s="1" t="s">
        <v>146</v>
      </c>
      <c r="AG184" s="1">
        <f t="shared" ref="AG184:AG191" ca="1" si="16">ROUND(AA184+AC184-AE184,2)</f>
        <v>316.38</v>
      </c>
      <c r="AH184" t="str">
        <f ca="1">IF(AG184=Q184,"good","fail")</f>
        <v>good</v>
      </c>
    </row>
    <row r="185" spans="14:34" x14ac:dyDescent="0.3">
      <c r="N185" s="1"/>
      <c r="O185" s="1"/>
      <c r="P185" s="1"/>
      <c r="Q185" s="1"/>
      <c r="R185" s="1"/>
      <c r="S185" s="1" t="str">
        <f>O184</f>
        <v>R</v>
      </c>
      <c r="T185" s="1" t="s">
        <v>31</v>
      </c>
      <c r="U185" s="1"/>
      <c r="V185" s="1"/>
      <c r="W185" s="1" t="str">
        <f>O186</f>
        <v>B</v>
      </c>
      <c r="X185" s="1" t="s">
        <v>37</v>
      </c>
      <c r="Y185" s="1"/>
      <c r="Z185" s="1"/>
      <c r="AA185" s="1"/>
      <c r="AB185" s="1"/>
      <c r="AC185" s="1"/>
      <c r="AD185" s="1"/>
      <c r="AE185" s="1"/>
      <c r="AF185" s="1"/>
      <c r="AG185" s="1"/>
    </row>
    <row r="186" spans="14:34" x14ac:dyDescent="0.3">
      <c r="N186" s="1" t="str">
        <f>RIGHT(N183,1)</f>
        <v>B</v>
      </c>
      <c r="O186" s="1" t="str">
        <f>IF(P183,N184,N186)</f>
        <v>B</v>
      </c>
      <c r="P186" s="1" t="s">
        <v>2</v>
      </c>
      <c r="Q186" s="1">
        <v>737.21</v>
      </c>
      <c r="R186" s="1"/>
      <c r="S186" s="1">
        <f>HLOOKUP(S185,alignAdjust,2,FALSE)</f>
        <v>1</v>
      </c>
      <c r="T186" s="1">
        <f ca="1">OFFSET(T186,-15,7)</f>
        <v>-300.00000000000006</v>
      </c>
      <c r="U186" s="1">
        <f ca="1">S186*T186</f>
        <v>-300.00000000000006</v>
      </c>
      <c r="V186" s="1"/>
      <c r="W186" s="1">
        <f>HLOOKUP(W185,alignAdjust,2,FALSE)</f>
        <v>0</v>
      </c>
      <c r="X186" s="1">
        <f ca="1">OFFSET(X186,-14,7)</f>
        <v>-173.20508075688772</v>
      </c>
      <c r="Y186" s="1">
        <f ca="1">W186*X186</f>
        <v>0</v>
      </c>
      <c r="Z186" s="1"/>
      <c r="AA186" s="1">
        <f ca="1">OFFSET(AA186,-10,-11)</f>
        <v>1037.21</v>
      </c>
      <c r="AB186" s="1" t="s">
        <v>34</v>
      </c>
      <c r="AC186" s="1">
        <f ca="1">U186</f>
        <v>-300.00000000000006</v>
      </c>
      <c r="AD186" s="1" t="s">
        <v>34</v>
      </c>
      <c r="AE186" s="1">
        <f ca="1">Y186</f>
        <v>0</v>
      </c>
      <c r="AF186" s="1" t="s">
        <v>146</v>
      </c>
      <c r="AG186" s="1">
        <f t="shared" ref="AG186:AG191" ca="1" si="17">ROUND(AA186+AC186+AE186,2)</f>
        <v>737.21</v>
      </c>
      <c r="AH186" t="str">
        <f ca="1">IF(AG186=Q186,"good","fail")</f>
        <v>good</v>
      </c>
    </row>
    <row r="188" spans="14:34" x14ac:dyDescent="0.3">
      <c r="N188" s="1" t="s">
        <v>40</v>
      </c>
      <c r="O188" t="s">
        <v>152</v>
      </c>
      <c r="P188" t="b">
        <v>0</v>
      </c>
      <c r="Q188" s="1" t="s">
        <v>90</v>
      </c>
      <c r="R188" s="1"/>
      <c r="S188" s="1" t="str">
        <f>O189</f>
        <v>C</v>
      </c>
      <c r="T188" s="1" t="s">
        <v>32</v>
      </c>
      <c r="U188" s="26" t="s">
        <v>153</v>
      </c>
      <c r="V188" s="1"/>
      <c r="W188" s="1" t="str">
        <f>O191</f>
        <v>M</v>
      </c>
      <c r="X188" s="1" t="s">
        <v>35</v>
      </c>
      <c r="Y188" s="26" t="s">
        <v>154</v>
      </c>
      <c r="Z188" s="1"/>
      <c r="AA188" s="27" t="s">
        <v>27</v>
      </c>
      <c r="AB188" s="1"/>
      <c r="AC188" s="1" t="s">
        <v>153</v>
      </c>
      <c r="AD188" s="1"/>
      <c r="AE188" s="1" t="s">
        <v>154</v>
      </c>
      <c r="AF188" s="1"/>
      <c r="AG188" s="1" t="s">
        <v>29</v>
      </c>
    </row>
    <row r="189" spans="14:34" x14ac:dyDescent="0.3">
      <c r="N189" s="1" t="str">
        <f>LEFT(N188,1)</f>
        <v>C</v>
      </c>
      <c r="O189" s="1" t="str">
        <f>IF(P188,N191,N189)</f>
        <v>C</v>
      </c>
      <c r="P189" s="1" t="s">
        <v>1</v>
      </c>
      <c r="Q189" s="1">
        <v>626.19000000000005</v>
      </c>
      <c r="R189" s="1"/>
      <c r="S189" s="1">
        <f>HLOOKUP(S188,alignAdjust,2,FALSE)</f>
        <v>0.5</v>
      </c>
      <c r="T189" s="1">
        <f ca="1">OFFSET(T189,-18,11)</f>
        <v>-519.6152422706632</v>
      </c>
      <c r="U189" s="1">
        <f ca="1">S189*T189</f>
        <v>-259.8076211353316</v>
      </c>
      <c r="V189" s="1"/>
      <c r="W189" s="1">
        <f>HLOOKUP(W188,alignAdjust,2,FALSE)</f>
        <v>0.5</v>
      </c>
      <c r="X189" s="1">
        <f ca="1">OFFSET(X189,-17,3)</f>
        <v>-100.00000000000003</v>
      </c>
      <c r="Y189" s="1">
        <f ca="1">W189*X189</f>
        <v>-50.000000000000014</v>
      </c>
      <c r="Z189" s="1"/>
      <c r="AA189" s="1">
        <f ca="1">OFFSET(AA189,-14,-11)</f>
        <v>836</v>
      </c>
      <c r="AB189" s="1" t="s">
        <v>34</v>
      </c>
      <c r="AC189" s="1">
        <f ca="1">U189</f>
        <v>-259.8076211353316</v>
      </c>
      <c r="AD189" s="1" t="s">
        <v>39</v>
      </c>
      <c r="AE189" s="1">
        <f ca="1">Y189</f>
        <v>-50.000000000000014</v>
      </c>
      <c r="AF189" s="1" t="s">
        <v>146</v>
      </c>
      <c r="AG189" s="1">
        <f t="shared" ref="AG189:AG191" ca="1" si="18">ROUND(AA189+AC189-AE189,2)</f>
        <v>626.19000000000005</v>
      </c>
      <c r="AH189" t="str">
        <f ca="1">IF(AG189=Q189,"good","fail")</f>
        <v>good</v>
      </c>
    </row>
    <row r="190" spans="14:34" x14ac:dyDescent="0.3">
      <c r="N190" s="1"/>
      <c r="O190" s="1"/>
      <c r="P190" s="1"/>
      <c r="Q190" s="1"/>
      <c r="R190" s="1"/>
      <c r="S190" s="1" t="str">
        <f>O189</f>
        <v>C</v>
      </c>
      <c r="T190" s="1" t="s">
        <v>31</v>
      </c>
      <c r="U190" s="1"/>
      <c r="V190" s="1"/>
      <c r="W190" s="1" t="str">
        <f>O191</f>
        <v>M</v>
      </c>
      <c r="X190" s="1" t="s">
        <v>37</v>
      </c>
      <c r="Y190" s="1"/>
      <c r="Z190" s="1"/>
      <c r="AA190" s="1"/>
      <c r="AB190" s="1"/>
      <c r="AC190" s="1"/>
      <c r="AD190" s="1"/>
      <c r="AE190" s="1"/>
      <c r="AF190" s="1"/>
      <c r="AG190" s="1"/>
    </row>
    <row r="191" spans="14:34" x14ac:dyDescent="0.3">
      <c r="N191" s="1" t="str">
        <f>RIGHT(N188,1)</f>
        <v>M</v>
      </c>
      <c r="O191" s="1" t="str">
        <f>IF(P188,N189,N191)</f>
        <v>M</v>
      </c>
      <c r="P191" s="1" t="s">
        <v>2</v>
      </c>
      <c r="Q191" s="1">
        <v>800.61</v>
      </c>
      <c r="R191" s="1"/>
      <c r="S191" s="1">
        <f>HLOOKUP(S190,alignAdjust,2,FALSE)</f>
        <v>0.5</v>
      </c>
      <c r="T191" s="1">
        <f ca="1">OFFSET(T191,-20,7)</f>
        <v>-300.00000000000006</v>
      </c>
      <c r="U191" s="1">
        <f ca="1">S191*T191</f>
        <v>-150.00000000000003</v>
      </c>
      <c r="V191" s="1"/>
      <c r="W191" s="1">
        <f>HLOOKUP(W190,alignAdjust,2,FALSE)</f>
        <v>0.5</v>
      </c>
      <c r="X191" s="1">
        <f ca="1">OFFSET(X191,-19,7)</f>
        <v>-173.20508075688772</v>
      </c>
      <c r="Y191" s="1">
        <f ca="1">W191*X191</f>
        <v>-86.602540378443862</v>
      </c>
      <c r="Z191" s="1"/>
      <c r="AA191" s="1">
        <f ca="1">OFFSET(AA191,-15,-11)</f>
        <v>1037.21</v>
      </c>
      <c r="AB191" s="1" t="s">
        <v>34</v>
      </c>
      <c r="AC191" s="1">
        <f ca="1">U191</f>
        <v>-150.00000000000003</v>
      </c>
      <c r="AD191" s="1" t="s">
        <v>34</v>
      </c>
      <c r="AE191" s="1">
        <f ca="1">Y191</f>
        <v>-86.602540378443862</v>
      </c>
      <c r="AF191" s="1" t="s">
        <v>146</v>
      </c>
      <c r="AG191" s="1">
        <f t="shared" ref="AG191" ca="1" si="19">ROUND(AA191+AC191+AE191,2)</f>
        <v>800.61</v>
      </c>
      <c r="AH191" t="str">
        <f ca="1">IF(AG191=Q191,"good","fail")</f>
        <v>good</v>
      </c>
    </row>
    <row r="193" spans="14:34" x14ac:dyDescent="0.3">
      <c r="N193" s="1" t="s">
        <v>54</v>
      </c>
      <c r="O193" t="s">
        <v>152</v>
      </c>
      <c r="P193" t="b">
        <v>0</v>
      </c>
      <c r="Q193" s="1" t="s">
        <v>90</v>
      </c>
      <c r="R193" s="1"/>
      <c r="S193" s="1" t="str">
        <f>O194</f>
        <v>L</v>
      </c>
      <c r="T193" s="1" t="s">
        <v>32</v>
      </c>
      <c r="U193" s="26" t="s">
        <v>153</v>
      </c>
      <c r="V193" s="1"/>
      <c r="W193" s="1" t="str">
        <f>O196</f>
        <v>T</v>
      </c>
      <c r="X193" s="1" t="s">
        <v>35</v>
      </c>
      <c r="Y193" s="26" t="s">
        <v>154</v>
      </c>
      <c r="Z193" s="1"/>
      <c r="AA193" s="27" t="s">
        <v>27</v>
      </c>
      <c r="AB193" s="1"/>
      <c r="AC193" s="1" t="s">
        <v>153</v>
      </c>
      <c r="AD193" s="1"/>
      <c r="AE193" s="1" t="s">
        <v>154</v>
      </c>
      <c r="AF193" s="1"/>
      <c r="AG193" s="1" t="s">
        <v>29</v>
      </c>
    </row>
    <row r="194" spans="14:34" x14ac:dyDescent="0.3">
      <c r="N194" s="1" t="str">
        <f>LEFT(N193,1)</f>
        <v>L</v>
      </c>
      <c r="O194" s="1" t="str">
        <f>IF(P193,N196,N194)</f>
        <v>L</v>
      </c>
      <c r="P194" s="1" t="s">
        <v>1</v>
      </c>
      <c r="Q194" s="1">
        <v>936</v>
      </c>
      <c r="R194" s="1"/>
      <c r="S194" s="1">
        <f>HLOOKUP(S193,alignAdjust,2,FALSE)</f>
        <v>0</v>
      </c>
      <c r="T194" s="1">
        <f ca="1">OFFSET(T194,-23,11)</f>
        <v>-519.6152422706632</v>
      </c>
      <c r="U194" s="1">
        <f ca="1">S194*T194</f>
        <v>0</v>
      </c>
      <c r="V194" s="1"/>
      <c r="W194" s="1">
        <f>HLOOKUP(W193,alignAdjust,2,FALSE)</f>
        <v>1</v>
      </c>
      <c r="X194" s="1">
        <f ca="1">OFFSET(X194,-22,3)</f>
        <v>-100.00000000000003</v>
      </c>
      <c r="Y194" s="1">
        <f ca="1">W194*X194</f>
        <v>-100.00000000000003</v>
      </c>
      <c r="Z194" s="1"/>
      <c r="AA194" s="1">
        <f ca="1">OFFSET(AA194,-19,-11)</f>
        <v>836</v>
      </c>
      <c r="AB194" s="1" t="s">
        <v>34</v>
      </c>
      <c r="AC194" s="1">
        <f ca="1">U194</f>
        <v>0</v>
      </c>
      <c r="AD194" s="1" t="s">
        <v>39</v>
      </c>
      <c r="AE194" s="1">
        <f ca="1">Y194</f>
        <v>-100.00000000000003</v>
      </c>
      <c r="AF194" s="1" t="s">
        <v>146</v>
      </c>
      <c r="AG194" s="1">
        <f t="shared" ref="AG194:AG196" ca="1" si="20">ROUND(AA194+AC194-AE194,2)</f>
        <v>936</v>
      </c>
      <c r="AH194" t="str">
        <f ca="1">IF(AG194=Q194,"good","fail")</f>
        <v>good</v>
      </c>
    </row>
    <row r="195" spans="14:34" x14ac:dyDescent="0.3">
      <c r="N195" s="1"/>
      <c r="O195" s="1"/>
      <c r="P195" s="1"/>
      <c r="Q195" s="1"/>
      <c r="R195" s="1"/>
      <c r="S195" s="1" t="str">
        <f>O194</f>
        <v>L</v>
      </c>
      <c r="T195" s="1" t="s">
        <v>31</v>
      </c>
      <c r="U195" s="1"/>
      <c r="V195" s="1"/>
      <c r="W195" s="1" t="str">
        <f>O196</f>
        <v>T</v>
      </c>
      <c r="X195" s="1" t="s">
        <v>37</v>
      </c>
      <c r="Y195" s="1"/>
      <c r="Z195" s="1"/>
      <c r="AA195" s="1"/>
      <c r="AB195" s="1"/>
      <c r="AC195" s="1"/>
      <c r="AD195" s="1"/>
      <c r="AE195" s="1"/>
      <c r="AF195" s="1"/>
      <c r="AG195" s="1"/>
    </row>
    <row r="196" spans="14:34" x14ac:dyDescent="0.3">
      <c r="N196" s="1" t="str">
        <f>RIGHT(N193,1)</f>
        <v>T</v>
      </c>
      <c r="O196" s="1" t="str">
        <f>IF(P193,N194,N196)</f>
        <v>T</v>
      </c>
      <c r="P196" s="1" t="s">
        <v>2</v>
      </c>
      <c r="Q196" s="1">
        <v>864</v>
      </c>
      <c r="R196" s="1"/>
      <c r="S196" s="1">
        <f>HLOOKUP(S195,alignAdjust,2,FALSE)</f>
        <v>0</v>
      </c>
      <c r="T196" s="1">
        <f ca="1">OFFSET(T196,-25,7)</f>
        <v>-300.00000000000006</v>
      </c>
      <c r="U196" s="1">
        <f ca="1">S196*T196</f>
        <v>0</v>
      </c>
      <c r="V196" s="1"/>
      <c r="W196" s="1">
        <f>HLOOKUP(W195,alignAdjust,2,FALSE)</f>
        <v>1</v>
      </c>
      <c r="X196" s="1">
        <f ca="1">OFFSET(X196,-24,7)</f>
        <v>-173.20508075688772</v>
      </c>
      <c r="Y196" s="1">
        <f ca="1">W196*X196</f>
        <v>-173.20508075688772</v>
      </c>
      <c r="Z196" s="1"/>
      <c r="AA196" s="1">
        <f ca="1">OFFSET(AA196,-20,-11)</f>
        <v>1037.21</v>
      </c>
      <c r="AB196" s="1" t="s">
        <v>34</v>
      </c>
      <c r="AC196" s="1">
        <f ca="1">U196</f>
        <v>0</v>
      </c>
      <c r="AD196" s="1" t="s">
        <v>34</v>
      </c>
      <c r="AE196" s="1">
        <f ca="1">Y196</f>
        <v>-173.20508075688772</v>
      </c>
      <c r="AF196" s="1" t="s">
        <v>146</v>
      </c>
      <c r="AG196" s="1">
        <f t="shared" ref="AG196" ca="1" si="21">ROUND(AA196+AC196+AE196,2)</f>
        <v>864</v>
      </c>
      <c r="AH196" t="str">
        <f ca="1">IF(AG196=Q196,"good","fail")</f>
        <v>good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1C23-C6DF-4124-A731-BBF1C77D3483}">
  <dimension ref="A1:BO206"/>
  <sheetViews>
    <sheetView zoomScale="85" zoomScaleNormal="85" workbookViewId="0">
      <pane xSplit="4" ySplit="2" topLeftCell="G153" activePane="bottomRight" state="frozen"/>
      <selection pane="topRight" activeCell="D1" sqref="D1"/>
      <selection pane="bottomLeft" activeCell="A3" sqref="A3"/>
      <selection pane="bottomRight" activeCell="D166" sqref="D166"/>
    </sheetView>
  </sheetViews>
  <sheetFormatPr defaultRowHeight="14.4" x14ac:dyDescent="0.3"/>
  <cols>
    <col min="1" max="1" width="5.33203125" style="6" customWidth="1"/>
    <col min="2" max="2" width="10.88671875" customWidth="1"/>
    <col min="5" max="6" width="0" hidden="1" customWidth="1"/>
    <col min="11" max="11" width="3.21875" customWidth="1"/>
    <col min="14" max="14" width="2.44140625" customWidth="1"/>
    <col min="17" max="17" width="1.77734375" customWidth="1"/>
    <col min="18" max="18" width="6.109375" hidden="1" customWidth="1"/>
    <col min="19" max="20" width="0" hidden="1" customWidth="1"/>
    <col min="21" max="21" width="4.109375" hidden="1" customWidth="1"/>
    <col min="22" max="22" width="0" hidden="1" customWidth="1"/>
    <col min="23" max="23" width="3.5546875" hidden="1" customWidth="1"/>
    <col min="24" max="24" width="0" hidden="1" customWidth="1"/>
    <col min="25" max="25" width="3.6640625" hidden="1" customWidth="1"/>
    <col min="26" max="26" width="0" hidden="1" customWidth="1"/>
    <col min="27" max="27" width="6.88671875" hidden="1" customWidth="1"/>
    <col min="28" max="28" width="0" hidden="1" customWidth="1"/>
    <col min="29" max="29" width="6.21875" hidden="1" customWidth="1"/>
    <col min="30" max="30" width="0" hidden="1" customWidth="1"/>
    <col min="31" max="31" width="1.88671875" hidden="1" customWidth="1"/>
    <col min="32" max="32" width="8.88671875" hidden="1" customWidth="1"/>
    <col min="33" max="33" width="4.33203125" hidden="1" customWidth="1"/>
    <col min="34" max="34" width="8.88671875" hidden="1" customWidth="1"/>
    <col min="35" max="35" width="6.88671875" hidden="1" customWidth="1"/>
    <col min="36" max="36" width="8.88671875" hidden="1" customWidth="1"/>
    <col min="37" max="37" width="6" hidden="1" customWidth="1"/>
    <col min="38" max="38" width="8.88671875" hidden="1" customWidth="1"/>
    <col min="39" max="39" width="3" hidden="1" customWidth="1"/>
    <col min="40" max="41" width="0" hidden="1" customWidth="1"/>
    <col min="43" max="43" width="7.6640625" style="18" customWidth="1"/>
    <col min="44" max="44" width="10.6640625" customWidth="1"/>
    <col min="45" max="46" width="11" customWidth="1"/>
    <col min="47" max="47" width="7.5546875" style="1" customWidth="1"/>
    <col min="48" max="48" width="10.33203125" customWidth="1"/>
    <col min="49" max="49" width="2.77734375" customWidth="1"/>
    <col min="50" max="50" width="10.33203125" customWidth="1"/>
    <col min="51" max="51" width="6.6640625" customWidth="1"/>
    <col min="52" max="52" width="9.6640625" customWidth="1"/>
    <col min="53" max="53" width="8.21875" customWidth="1"/>
    <col min="54" max="54" width="10.109375" customWidth="1"/>
    <col min="55" max="55" width="5.88671875" customWidth="1"/>
    <col min="56" max="56" width="11" customWidth="1"/>
    <col min="57" max="57" width="4.109375" customWidth="1"/>
    <col min="58" max="58" width="10.21875" customWidth="1"/>
    <col min="59" max="59" width="3.88671875" customWidth="1"/>
    <col min="61" max="61" width="6.88671875" customWidth="1"/>
    <col min="63" max="63" width="5" customWidth="1"/>
    <col min="65" max="65" width="4.33203125" customWidth="1"/>
  </cols>
  <sheetData>
    <row r="1" spans="1:67" x14ac:dyDescent="0.3">
      <c r="B1" t="s">
        <v>89</v>
      </c>
      <c r="C1" s="7" t="s">
        <v>90</v>
      </c>
      <c r="D1" s="7"/>
      <c r="E1" s="7" t="s">
        <v>91</v>
      </c>
      <c r="F1" s="7"/>
      <c r="G1" s="1" t="s">
        <v>92</v>
      </c>
      <c r="H1" s="1"/>
      <c r="I1" s="1" t="s">
        <v>93</v>
      </c>
      <c r="J1" s="1"/>
      <c r="K1" s="1"/>
      <c r="L1" s="7" t="s">
        <v>27</v>
      </c>
      <c r="M1" s="7"/>
      <c r="N1" s="1"/>
      <c r="O1" s="7" t="s">
        <v>94</v>
      </c>
      <c r="P1" s="7"/>
      <c r="Q1" s="1"/>
      <c r="R1" s="1"/>
      <c r="S1" s="7" t="s">
        <v>95</v>
      </c>
      <c r="T1" s="7"/>
      <c r="U1" s="1"/>
      <c r="V1" s="7" t="s">
        <v>1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1"/>
      <c r="AP1" s="1"/>
      <c r="AQ1" s="25"/>
      <c r="AR1" s="1"/>
      <c r="AS1" s="1" t="s">
        <v>95</v>
      </c>
      <c r="AT1" s="1"/>
      <c r="AV1" s="7" t="s">
        <v>2</v>
      </c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</row>
    <row r="2" spans="1:67" x14ac:dyDescent="0.3">
      <c r="C2" t="s">
        <v>26</v>
      </c>
      <c r="D2" t="s">
        <v>50</v>
      </c>
      <c r="E2" t="s">
        <v>26</v>
      </c>
      <c r="F2" t="s">
        <v>50</v>
      </c>
      <c r="G2" t="s">
        <v>72</v>
      </c>
      <c r="H2" t="s">
        <v>73</v>
      </c>
      <c r="I2" t="s">
        <v>72</v>
      </c>
      <c r="J2" t="s">
        <v>73</v>
      </c>
      <c r="L2" t="s">
        <v>26</v>
      </c>
      <c r="M2" t="s">
        <v>50</v>
      </c>
      <c r="O2" t="s">
        <v>30</v>
      </c>
      <c r="P2" t="s">
        <v>96</v>
      </c>
      <c r="R2" t="s">
        <v>115</v>
      </c>
      <c r="S2" t="s">
        <v>30</v>
      </c>
      <c r="T2" t="s">
        <v>96</v>
      </c>
      <c r="V2" t="s">
        <v>119</v>
      </c>
      <c r="X2" t="s">
        <v>97</v>
      </c>
      <c r="Z2" t="s">
        <v>98</v>
      </c>
      <c r="AB2" t="s">
        <v>99</v>
      </c>
      <c r="AD2" t="s">
        <v>100</v>
      </c>
      <c r="AF2" t="s">
        <v>101</v>
      </c>
      <c r="AH2" t="s">
        <v>98</v>
      </c>
      <c r="AJ2" t="s">
        <v>99</v>
      </c>
      <c r="AL2" t="s">
        <v>102</v>
      </c>
      <c r="AN2" t="s">
        <v>29</v>
      </c>
      <c r="AS2" t="s">
        <v>30</v>
      </c>
      <c r="AT2" t="s">
        <v>96</v>
      </c>
      <c r="AV2" t="s">
        <v>27</v>
      </c>
      <c r="AX2" t="s">
        <v>97</v>
      </c>
      <c r="AZ2" t="s">
        <v>98</v>
      </c>
      <c r="BB2" t="s">
        <v>99</v>
      </c>
      <c r="BD2" t="s">
        <v>100</v>
      </c>
      <c r="BF2" t="s">
        <v>101</v>
      </c>
      <c r="BH2" t="s">
        <v>98</v>
      </c>
      <c r="BJ2" t="s">
        <v>99</v>
      </c>
      <c r="BL2" t="s">
        <v>102</v>
      </c>
      <c r="BN2" t="s">
        <v>29</v>
      </c>
    </row>
    <row r="4" spans="1:67" x14ac:dyDescent="0.3">
      <c r="B4" s="18"/>
      <c r="H4">
        <v>89</v>
      </c>
      <c r="I4">
        <f>MOD(H4,90)</f>
        <v>89</v>
      </c>
      <c r="J4">
        <f>ROUNDDOWN(H4/90,0)*2</f>
        <v>0</v>
      </c>
      <c r="L4">
        <f>IF(I4=0,J4,J4+1)</f>
        <v>1</v>
      </c>
    </row>
    <row r="5" spans="1:67" x14ac:dyDescent="0.3">
      <c r="B5" s="19"/>
      <c r="G5" s="1">
        <v>0</v>
      </c>
      <c r="H5" s="1"/>
      <c r="I5" s="1">
        <v>0</v>
      </c>
      <c r="J5" s="1"/>
      <c r="K5" s="1"/>
      <c r="N5" s="1"/>
      <c r="S5" s="5" t="s">
        <v>133</v>
      </c>
      <c r="T5" s="5"/>
      <c r="U5" s="1"/>
      <c r="AQ5" s="18" t="s">
        <v>140</v>
      </c>
      <c r="AR5" s="21">
        <v>0</v>
      </c>
      <c r="AS5" s="21">
        <v>1</v>
      </c>
      <c r="AT5" s="21">
        <v>0</v>
      </c>
      <c r="AU5" s="21">
        <v>0</v>
      </c>
    </row>
    <row r="6" spans="1:67" x14ac:dyDescent="0.3">
      <c r="A6" s="6">
        <v>0</v>
      </c>
      <c r="B6" s="20" t="s">
        <v>58</v>
      </c>
      <c r="C6">
        <v>500</v>
      </c>
      <c r="D6">
        <v>300</v>
      </c>
      <c r="E6">
        <v>0</v>
      </c>
      <c r="F6">
        <v>1</v>
      </c>
      <c r="G6">
        <f>ABS(SIN(RADIANS(G5)))</f>
        <v>0</v>
      </c>
      <c r="H6">
        <f>ABS(COS(RADIANS(G5)))</f>
        <v>1</v>
      </c>
      <c r="I6">
        <f>ABS(SIN(RADIANS(I5)))</f>
        <v>0</v>
      </c>
      <c r="J6">
        <f>ABS(COS(RADIANS(I5)))</f>
        <v>1</v>
      </c>
      <c r="L6">
        <v>500</v>
      </c>
      <c r="M6">
        <v>300</v>
      </c>
      <c r="O6">
        <v>600</v>
      </c>
      <c r="P6">
        <v>200</v>
      </c>
      <c r="S6">
        <f>P6</f>
        <v>200</v>
      </c>
      <c r="T6">
        <f>O6</f>
        <v>600</v>
      </c>
      <c r="V6">
        <f>L6</f>
        <v>500</v>
      </c>
      <c r="X6">
        <f>T6</f>
        <v>600</v>
      </c>
      <c r="Y6" t="s">
        <v>96</v>
      </c>
      <c r="Z6">
        <f>I6</f>
        <v>0</v>
      </c>
      <c r="AA6" t="s">
        <v>104</v>
      </c>
      <c r="AB6">
        <f>E6</f>
        <v>0</v>
      </c>
      <c r="AC6" t="s">
        <v>105</v>
      </c>
      <c r="AD6">
        <f>X6*Z6*AB6</f>
        <v>0</v>
      </c>
      <c r="AF6">
        <f>S6</f>
        <v>200</v>
      </c>
      <c r="AG6" t="s">
        <v>30</v>
      </c>
      <c r="AH6">
        <f>J6</f>
        <v>1</v>
      </c>
      <c r="AI6" t="s">
        <v>107</v>
      </c>
      <c r="AJ6">
        <v>0</v>
      </c>
      <c r="AK6" t="s">
        <v>117</v>
      </c>
      <c r="AL6">
        <f>AF6*AH6*AJ6</f>
        <v>0</v>
      </c>
      <c r="AN6">
        <f>AL6+AD6+V6</f>
        <v>500</v>
      </c>
      <c r="AO6" t="str">
        <f>IF(ROUND(AN6,2)=C6,"good","bad")</f>
        <v>good</v>
      </c>
      <c r="AQ6" s="18" t="b">
        <v>0</v>
      </c>
      <c r="AR6" t="str">
        <f>IF(AQ6,"swapped", "not swapped")</f>
        <v>not swapped</v>
      </c>
      <c r="AS6">
        <f>IF(AQ6,P6,O6)</f>
        <v>600</v>
      </c>
      <c r="AT6">
        <f>IF(AQ6,O6,P6)</f>
        <v>200</v>
      </c>
      <c r="AU6" s="1" t="s">
        <v>26</v>
      </c>
      <c r="AV6">
        <f>L6</f>
        <v>500</v>
      </c>
      <c r="AX6">
        <f>AS6</f>
        <v>600</v>
      </c>
      <c r="AY6" t="s">
        <v>30</v>
      </c>
      <c r="AZ6">
        <f>J6</f>
        <v>1</v>
      </c>
      <c r="BA6" t="s">
        <v>107</v>
      </c>
      <c r="BB6">
        <f>AR5</f>
        <v>0</v>
      </c>
      <c r="BD6">
        <f>AX6*AZ6*BB6</f>
        <v>0</v>
      </c>
      <c r="BF6">
        <f>AT6</f>
        <v>200</v>
      </c>
      <c r="BG6" t="s">
        <v>96</v>
      </c>
      <c r="BH6">
        <f>I6</f>
        <v>0</v>
      </c>
      <c r="BI6" t="s">
        <v>104</v>
      </c>
      <c r="BJ6">
        <f>AS5</f>
        <v>1</v>
      </c>
      <c r="BL6">
        <f>BF6*BH6*BJ6</f>
        <v>0</v>
      </c>
      <c r="BN6">
        <f>AV6+BD6+BL6</f>
        <v>500</v>
      </c>
      <c r="BO6" t="str">
        <f>IF(ROUND(BN6,2)=C6,"good","bad")</f>
        <v>good</v>
      </c>
    </row>
    <row r="7" spans="1:67" x14ac:dyDescent="0.3">
      <c r="B7" s="18"/>
      <c r="V7">
        <f>M6</f>
        <v>300</v>
      </c>
      <c r="X7">
        <f>S6</f>
        <v>200</v>
      </c>
      <c r="Y7" t="s">
        <v>30</v>
      </c>
      <c r="Z7">
        <f>J6</f>
        <v>1</v>
      </c>
      <c r="AA7" t="s">
        <v>107</v>
      </c>
      <c r="AB7">
        <f>F6</f>
        <v>1</v>
      </c>
      <c r="AC7" t="s">
        <v>105</v>
      </c>
      <c r="AD7">
        <f>X7*Z7*AB7</f>
        <v>200</v>
      </c>
      <c r="AF7">
        <f>T6</f>
        <v>600</v>
      </c>
      <c r="AG7" t="s">
        <v>96</v>
      </c>
      <c r="AH7">
        <f>I6</f>
        <v>0</v>
      </c>
      <c r="AI7" t="s">
        <v>104</v>
      </c>
      <c r="AJ7">
        <v>0</v>
      </c>
      <c r="AL7">
        <f>AF7*AH7*AJ7</f>
        <v>0</v>
      </c>
      <c r="AN7">
        <f>V7+AD7+AL7</f>
        <v>500</v>
      </c>
      <c r="AO7" t="str">
        <f>IF(ROUND(AN7,2)=D6,"good","bad")</f>
        <v>bad</v>
      </c>
      <c r="AQ7" s="18" t="b">
        <v>1</v>
      </c>
      <c r="AR7" t="str">
        <f>IF(AQ7,"swapped", "not swapped")</f>
        <v>swapped</v>
      </c>
      <c r="AS7">
        <f>IF(AQ7,P6,O6)</f>
        <v>200</v>
      </c>
      <c r="AT7">
        <f>IF(AQ7,O6,P6)</f>
        <v>600</v>
      </c>
      <c r="AU7" s="1" t="s">
        <v>50</v>
      </c>
      <c r="AV7">
        <f>M6</f>
        <v>300</v>
      </c>
      <c r="AX7">
        <f>AS7</f>
        <v>200</v>
      </c>
      <c r="AY7" t="s">
        <v>30</v>
      </c>
      <c r="AZ7">
        <f>J6</f>
        <v>1</v>
      </c>
      <c r="BA7" t="s">
        <v>107</v>
      </c>
      <c r="BB7">
        <f>AT5</f>
        <v>0</v>
      </c>
      <c r="BD7">
        <f>AX7*AZ7*BB7</f>
        <v>0</v>
      </c>
      <c r="BF7">
        <f>AT7</f>
        <v>600</v>
      </c>
      <c r="BG7" t="s">
        <v>96</v>
      </c>
      <c r="BH7">
        <f>I6</f>
        <v>0</v>
      </c>
      <c r="BI7" t="s">
        <v>104</v>
      </c>
      <c r="BJ7">
        <f>AU5</f>
        <v>0</v>
      </c>
      <c r="BL7">
        <f>BF7*BH7*BJ7</f>
        <v>0</v>
      </c>
      <c r="BN7">
        <f>AV7+BD7+BL7</f>
        <v>300</v>
      </c>
      <c r="BO7" t="str">
        <f>IF(ROUND(BN7,2)=D6,"good","bad")</f>
        <v>good</v>
      </c>
    </row>
    <row r="8" spans="1:67" x14ac:dyDescent="0.3">
      <c r="B8" s="18"/>
      <c r="AV8" s="2" t="str">
        <f>""""&amp;B6&amp;""""&amp;", "</f>
        <v xml:space="preserve">"optional 7", </v>
      </c>
      <c r="AW8" s="2"/>
      <c r="AX8" t="str">
        <f>TEXT(H5,"0f, ")</f>
        <v xml:space="preserve">0f, </v>
      </c>
      <c r="AY8" t="str">
        <f>TEXT(I5,"0f, ")</f>
        <v xml:space="preserve">0f, </v>
      </c>
      <c r="AZ8" s="2" t="s">
        <v>120</v>
      </c>
      <c r="BB8" t="str">
        <f>TEXT(AV6,"0.00f")</f>
        <v>500.00f</v>
      </c>
      <c r="BC8" t="str">
        <f>TEXT(AV7,", 0.00f")</f>
        <v>, 300.00f</v>
      </c>
      <c r="BD8" t="str">
        <f>TEXT(S6,", 0.00f")</f>
        <v>, 200.00f</v>
      </c>
      <c r="BF8" t="str">
        <f>TEXT(T6,", 0.00f")</f>
        <v>, 600.00f</v>
      </c>
      <c r="BG8" t="s">
        <v>121</v>
      </c>
      <c r="BH8" t="s">
        <v>122</v>
      </c>
      <c r="BI8" t="s">
        <v>123</v>
      </c>
      <c r="BJ8" t="str">
        <f>TEXT(C6,"0.00f, ")</f>
        <v xml:space="preserve">500.00f, </v>
      </c>
      <c r="BL8" t="str">
        <f>TEXT(D6,"0.00f")</f>
        <v>300.00f</v>
      </c>
    </row>
    <row r="9" spans="1:67" x14ac:dyDescent="0.3">
      <c r="B9" s="18"/>
      <c r="AV9" s="2" t="str">
        <f>AV8&amp;AX8&amp;AY8&amp;AZ8&amp;BB8&amp;BC8&amp;BD8&amp;BF8&amp;BG8&amp;BH8&amp;BI8&amp;BJ8&amp;BL8</f>
        <v>"optional 7", 0f, 0f, new Rectangle(500.00f, 300.00f, 200.00f, 600.00f), 0, 2, 500.00f, 300.00f</v>
      </c>
      <c r="AW9" s="2"/>
      <c r="AZ9" s="2"/>
    </row>
    <row r="10" spans="1:67" x14ac:dyDescent="0.3">
      <c r="B10" s="18"/>
      <c r="AV10" s="2"/>
      <c r="AW10" s="2"/>
      <c r="AZ10" s="2"/>
    </row>
    <row r="11" spans="1:67" x14ac:dyDescent="0.3">
      <c r="B11" s="2"/>
      <c r="G11" s="1">
        <v>0</v>
      </c>
      <c r="H11" s="1"/>
      <c r="I11" s="1">
        <v>30</v>
      </c>
      <c r="J11" s="1"/>
      <c r="K11" s="1"/>
      <c r="N11" s="1"/>
      <c r="S11" s="5" t="s">
        <v>133</v>
      </c>
      <c r="T11" s="5"/>
      <c r="U11" s="1"/>
      <c r="AQ11" s="18" t="s">
        <v>140</v>
      </c>
      <c r="AR11" s="21">
        <v>0</v>
      </c>
      <c r="AS11" s="21">
        <v>1</v>
      </c>
      <c r="AT11" s="21">
        <v>0</v>
      </c>
      <c r="AU11" s="21">
        <v>0</v>
      </c>
    </row>
    <row r="12" spans="1:67" x14ac:dyDescent="0.3">
      <c r="A12" s="6">
        <v>1</v>
      </c>
      <c r="B12" s="14" t="s">
        <v>144</v>
      </c>
      <c r="C12">
        <v>1900</v>
      </c>
      <c r="D12">
        <v>2058.79</v>
      </c>
      <c r="E12">
        <v>0</v>
      </c>
      <c r="F12">
        <v>1</v>
      </c>
      <c r="G12">
        <f>ABS(SIN(RADIANS(G11)))</f>
        <v>0</v>
      </c>
      <c r="H12">
        <f>ABS(COS(RADIANS(G11)))</f>
        <v>1</v>
      </c>
      <c r="I12">
        <f>ABS(SIN(RADIANS(I11)))</f>
        <v>0.49999999999999994</v>
      </c>
      <c r="J12">
        <f>ABS(COS(RADIANS(I11)))</f>
        <v>0.86602540378443871</v>
      </c>
      <c r="L12">
        <v>1800</v>
      </c>
      <c r="M12">
        <v>2058.79</v>
      </c>
      <c r="O12">
        <v>600</v>
      </c>
      <c r="P12">
        <v>200</v>
      </c>
      <c r="S12">
        <f>P12</f>
        <v>200</v>
      </c>
      <c r="T12">
        <f>O12</f>
        <v>600</v>
      </c>
      <c r="V12">
        <v>500</v>
      </c>
      <c r="X12">
        <f>T12</f>
        <v>600</v>
      </c>
      <c r="Y12" t="s">
        <v>96</v>
      </c>
      <c r="Z12">
        <f>I12</f>
        <v>0.49999999999999994</v>
      </c>
      <c r="AA12" t="s">
        <v>104</v>
      </c>
      <c r="AB12">
        <f>E12</f>
        <v>0</v>
      </c>
      <c r="AC12" t="s">
        <v>105</v>
      </c>
      <c r="AD12">
        <f>X12*Z12*AB12</f>
        <v>0</v>
      </c>
      <c r="AF12">
        <v>0</v>
      </c>
      <c r="AG12" t="s">
        <v>106</v>
      </c>
      <c r="AL12">
        <v>0</v>
      </c>
      <c r="AN12">
        <f>AL12+AD12+V12</f>
        <v>500</v>
      </c>
      <c r="AO12" t="str">
        <f>IF(ROUND(AN12,2)=C12,"good","bad")</f>
        <v>bad</v>
      </c>
      <c r="AQ12" s="18" t="b">
        <v>0</v>
      </c>
      <c r="AR12" t="str">
        <f>IF(AQ12,"swapped", "not swapped")</f>
        <v>not swapped</v>
      </c>
      <c r="AS12">
        <f>IF(AQ12,P12,O12)</f>
        <v>600</v>
      </c>
      <c r="AT12">
        <f>IF(AQ12,O12,P12)</f>
        <v>200</v>
      </c>
      <c r="AU12" s="1" t="s">
        <v>26</v>
      </c>
      <c r="AV12">
        <f>L12</f>
        <v>1800</v>
      </c>
      <c r="AX12">
        <f>AS12</f>
        <v>600</v>
      </c>
      <c r="AY12" t="s">
        <v>30</v>
      </c>
      <c r="AZ12">
        <f>J12</f>
        <v>0.86602540378443871</v>
      </c>
      <c r="BA12" t="s">
        <v>107</v>
      </c>
      <c r="BB12">
        <f>AR11</f>
        <v>0</v>
      </c>
      <c r="BD12">
        <f>AX12*AZ12*BB12</f>
        <v>0</v>
      </c>
      <c r="BF12">
        <f>AT12</f>
        <v>200</v>
      </c>
      <c r="BG12" t="s">
        <v>96</v>
      </c>
      <c r="BH12">
        <f>I12</f>
        <v>0.49999999999999994</v>
      </c>
      <c r="BI12" t="s">
        <v>104</v>
      </c>
      <c r="BJ12">
        <f>AS11</f>
        <v>1</v>
      </c>
      <c r="BL12">
        <f>BF12*BH12*BJ12</f>
        <v>99.999999999999986</v>
      </c>
      <c r="BN12">
        <f>AV12+BD12+BL12</f>
        <v>1900</v>
      </c>
      <c r="BO12" t="str">
        <f>IF(ROUND(BN12,2)=C12,"good","bad")</f>
        <v>good</v>
      </c>
    </row>
    <row r="13" spans="1:67" x14ac:dyDescent="0.3">
      <c r="V13">
        <v>300</v>
      </c>
      <c r="X13">
        <f>S12</f>
        <v>200</v>
      </c>
      <c r="Y13" t="s">
        <v>30</v>
      </c>
      <c r="Z13">
        <f>J12</f>
        <v>0.86602540378443871</v>
      </c>
      <c r="AA13" t="s">
        <v>107</v>
      </c>
      <c r="AB13">
        <f>F12</f>
        <v>1</v>
      </c>
      <c r="AC13" t="s">
        <v>105</v>
      </c>
      <c r="AD13">
        <f>X13*Z13*AB13</f>
        <v>173.20508075688775</v>
      </c>
      <c r="AF13">
        <f>T12</f>
        <v>600</v>
      </c>
      <c r="AG13" t="s">
        <v>96</v>
      </c>
      <c r="AH13">
        <f>I12</f>
        <v>0.49999999999999994</v>
      </c>
      <c r="AI13" t="s">
        <v>104</v>
      </c>
      <c r="AJ13">
        <v>0</v>
      </c>
      <c r="AL13">
        <f>AF13*AH13*AJ13</f>
        <v>0</v>
      </c>
      <c r="AN13">
        <f>V13+AD13+AL13</f>
        <v>473.20508075688775</v>
      </c>
      <c r="AO13" t="str">
        <f>IF(ROUND(AN13,2)=D12,"good","bad")</f>
        <v>bad</v>
      </c>
      <c r="AQ13" s="18" t="b">
        <v>1</v>
      </c>
      <c r="AR13" t="str">
        <f>IF(AQ13,"swapped", "not swapped")</f>
        <v>swapped</v>
      </c>
      <c r="AS13">
        <f>IF(AQ13,P12,O12)</f>
        <v>200</v>
      </c>
      <c r="AT13">
        <f>IF(AQ13,O12,P12)</f>
        <v>600</v>
      </c>
      <c r="AU13" s="1" t="s">
        <v>50</v>
      </c>
      <c r="AV13">
        <f>M12</f>
        <v>2058.79</v>
      </c>
      <c r="AX13">
        <f>AS13</f>
        <v>200</v>
      </c>
      <c r="AY13" t="s">
        <v>30</v>
      </c>
      <c r="AZ13">
        <f>J12</f>
        <v>0.86602540378443871</v>
      </c>
      <c r="BA13" t="s">
        <v>107</v>
      </c>
      <c r="BB13">
        <f>AT11</f>
        <v>0</v>
      </c>
      <c r="BD13">
        <f>AX13*AZ13*BB13</f>
        <v>0</v>
      </c>
      <c r="BF13">
        <f>AT13</f>
        <v>600</v>
      </c>
      <c r="BG13" t="s">
        <v>96</v>
      </c>
      <c r="BH13">
        <f>I12</f>
        <v>0.49999999999999994</v>
      </c>
      <c r="BI13" t="s">
        <v>104</v>
      </c>
      <c r="BJ13">
        <f>AU11</f>
        <v>0</v>
      </c>
      <c r="BL13">
        <f>BF13*BH13*BJ13</f>
        <v>0</v>
      </c>
      <c r="BN13">
        <f>AV13+BD13+BL13</f>
        <v>2058.79</v>
      </c>
      <c r="BO13" t="str">
        <f>IF(ROUND(BN13,2)=D12,"good","bad")</f>
        <v>good</v>
      </c>
    </row>
    <row r="14" spans="1:67" x14ac:dyDescent="0.3">
      <c r="AV14" s="2" t="str">
        <f>""""&amp;B12&amp;""""&amp;", "</f>
        <v xml:space="preserve">"optional 10", </v>
      </c>
      <c r="AW14" s="2"/>
      <c r="AX14" t="str">
        <f>TEXT(H11,"0f, ")</f>
        <v xml:space="preserve">0f, </v>
      </c>
      <c r="AY14" t="str">
        <f>TEXT(I11,"0f, ")</f>
        <v xml:space="preserve">30f, </v>
      </c>
      <c r="AZ14" s="2" t="s">
        <v>120</v>
      </c>
      <c r="BB14" t="str">
        <f>TEXT(AV12,"0.00f")</f>
        <v>1800.00f</v>
      </c>
      <c r="BC14" t="str">
        <f>TEXT(AV13,", 0.00f")</f>
        <v>, 2058.79f</v>
      </c>
      <c r="BD14" t="str">
        <f>TEXT(S12,", 0.00f")</f>
        <v>, 200.00f</v>
      </c>
      <c r="BF14" t="str">
        <f>TEXT(T12,", 0.00f")</f>
        <v>, 600.00f</v>
      </c>
      <c r="BG14" t="s">
        <v>121</v>
      </c>
      <c r="BH14" t="s">
        <v>122</v>
      </c>
      <c r="BI14" t="s">
        <v>123</v>
      </c>
      <c r="BJ14" t="str">
        <f>TEXT(C12,"0.00f, ")</f>
        <v xml:space="preserve">1900.00f, </v>
      </c>
      <c r="BL14" t="str">
        <f>TEXT(D12,"0.00f")</f>
        <v>2058.79f</v>
      </c>
    </row>
    <row r="15" spans="1:67" x14ac:dyDescent="0.3">
      <c r="AV15" s="2" t="str">
        <f>AV14&amp;AX14&amp;AY14&amp;AZ14&amp;BB14&amp;BC14&amp;BD14&amp;BF14&amp;BG14&amp;BH14&amp;BI14&amp;BJ14&amp;BL14</f>
        <v>"optional 10", 0f, 30f, new Rectangle(1800.00f, 2058.79f, 200.00f, 600.00f), 0, 2, 1900.00f, 2058.79f</v>
      </c>
      <c r="AW15" s="2"/>
      <c r="AZ15" s="2"/>
    </row>
    <row r="16" spans="1:67" x14ac:dyDescent="0.3">
      <c r="B16" s="18"/>
      <c r="AV16" s="2"/>
      <c r="AW16" s="2"/>
      <c r="AZ16" s="2"/>
    </row>
    <row r="17" spans="1:67" x14ac:dyDescent="0.3">
      <c r="B17" s="18"/>
      <c r="E17" s="2"/>
      <c r="AV17" s="2"/>
      <c r="AW17" s="2"/>
      <c r="AZ17" s="2"/>
    </row>
    <row r="18" spans="1:67" x14ac:dyDescent="0.3">
      <c r="B18" s="19"/>
      <c r="G18" s="1">
        <v>0</v>
      </c>
      <c r="H18" s="1"/>
      <c r="I18" s="1">
        <v>90</v>
      </c>
      <c r="J18" s="1"/>
      <c r="K18" s="1"/>
      <c r="N18" s="1"/>
      <c r="S18" s="5" t="s">
        <v>133</v>
      </c>
      <c r="T18" s="5"/>
      <c r="U18" s="1"/>
      <c r="AQ18" s="18" t="s">
        <v>140</v>
      </c>
      <c r="AR18" s="22">
        <v>1</v>
      </c>
      <c r="AS18" s="22">
        <v>1</v>
      </c>
      <c r="AT18" s="22">
        <v>1</v>
      </c>
      <c r="AU18" s="22">
        <v>0</v>
      </c>
    </row>
    <row r="19" spans="1:67" x14ac:dyDescent="0.3">
      <c r="A19" s="6">
        <v>2</v>
      </c>
      <c r="B19" s="15" t="s">
        <v>59</v>
      </c>
      <c r="C19">
        <v>1500</v>
      </c>
      <c r="D19">
        <v>300</v>
      </c>
      <c r="E19">
        <v>0</v>
      </c>
      <c r="F19">
        <v>1</v>
      </c>
      <c r="G19">
        <f>ABS(SIN(RADIANS(G18)))</f>
        <v>0</v>
      </c>
      <c r="H19">
        <f>ABS(COS(RADIANS(G18)))</f>
        <v>1</v>
      </c>
      <c r="I19">
        <f>ABS(SIN(RADIANS(I18)))</f>
        <v>1</v>
      </c>
      <c r="J19">
        <f>ABS(COS(RADIANS(I18)))</f>
        <v>6.1257422745431001E-17</v>
      </c>
      <c r="L19">
        <v>1300</v>
      </c>
      <c r="M19">
        <v>300</v>
      </c>
      <c r="O19">
        <v>200</v>
      </c>
      <c r="P19">
        <v>600</v>
      </c>
      <c r="S19">
        <f>P19</f>
        <v>600</v>
      </c>
      <c r="T19">
        <f>O19</f>
        <v>200</v>
      </c>
      <c r="V19">
        <f>L19</f>
        <v>1300</v>
      </c>
      <c r="X19">
        <f>T19</f>
        <v>200</v>
      </c>
      <c r="Y19" t="s">
        <v>96</v>
      </c>
      <c r="Z19">
        <f>I19</f>
        <v>1</v>
      </c>
      <c r="AA19" t="s">
        <v>104</v>
      </c>
      <c r="AB19">
        <f>E19</f>
        <v>0</v>
      </c>
      <c r="AC19" t="s">
        <v>105</v>
      </c>
      <c r="AD19">
        <f>X19*Z19*AB19</f>
        <v>0</v>
      </c>
      <c r="AF19">
        <v>0</v>
      </c>
      <c r="AG19" t="s">
        <v>106</v>
      </c>
      <c r="AL19">
        <v>0</v>
      </c>
      <c r="AN19">
        <f>AL19+AD19+V19</f>
        <v>1300</v>
      </c>
      <c r="AO19" t="str">
        <f>IF(ROUND(AN19,2)=C19,"good","bad")</f>
        <v>bad</v>
      </c>
      <c r="AQ19" s="18" t="b">
        <v>1</v>
      </c>
      <c r="AR19" t="str">
        <f>IF(AQ19,"swapped", "not swapped")</f>
        <v>swapped</v>
      </c>
      <c r="AS19">
        <f>IF(AQ19,P19,O19)</f>
        <v>600</v>
      </c>
      <c r="AT19">
        <f>IF(AQ19,O19,P19)</f>
        <v>200</v>
      </c>
      <c r="AU19" s="1" t="s">
        <v>26</v>
      </c>
      <c r="AV19">
        <f>L19</f>
        <v>1300</v>
      </c>
      <c r="AX19">
        <f>AS19</f>
        <v>600</v>
      </c>
      <c r="AY19" t="s">
        <v>30</v>
      </c>
      <c r="AZ19">
        <f>J19</f>
        <v>6.1257422745431001E-17</v>
      </c>
      <c r="BA19" t="s">
        <v>107</v>
      </c>
      <c r="BB19">
        <f>AR18</f>
        <v>1</v>
      </c>
      <c r="BD19">
        <f>AX19*AZ19*BB19</f>
        <v>3.67544536472586E-14</v>
      </c>
      <c r="BF19">
        <f>AT19</f>
        <v>200</v>
      </c>
      <c r="BG19" t="s">
        <v>96</v>
      </c>
      <c r="BH19">
        <f>I19</f>
        <v>1</v>
      </c>
      <c r="BI19" t="s">
        <v>104</v>
      </c>
      <c r="BJ19">
        <f>AS18</f>
        <v>1</v>
      </c>
      <c r="BL19">
        <f>BF19*BH19*BJ19</f>
        <v>200</v>
      </c>
      <c r="BN19">
        <f>AV19+BD19+BL19</f>
        <v>1500</v>
      </c>
      <c r="BO19" t="str">
        <f>IF(ROUND(BN19,2)=C19,"good","bad")</f>
        <v>good</v>
      </c>
    </row>
    <row r="20" spans="1:67" x14ac:dyDescent="0.3">
      <c r="B20" s="18"/>
      <c r="V20">
        <f>M19</f>
        <v>300</v>
      </c>
      <c r="X20">
        <f>S19</f>
        <v>600</v>
      </c>
      <c r="Y20" t="s">
        <v>30</v>
      </c>
      <c r="Z20">
        <f>J19</f>
        <v>6.1257422745431001E-17</v>
      </c>
      <c r="AA20" t="s">
        <v>107</v>
      </c>
      <c r="AB20">
        <f>F19</f>
        <v>1</v>
      </c>
      <c r="AC20" t="s">
        <v>105</v>
      </c>
      <c r="AD20">
        <f>X20*Z20*AB20</f>
        <v>3.67544536472586E-14</v>
      </c>
      <c r="AF20">
        <f>T19</f>
        <v>200</v>
      </c>
      <c r="AG20" t="s">
        <v>96</v>
      </c>
      <c r="AH20">
        <f>I19</f>
        <v>1</v>
      </c>
      <c r="AI20" t="s">
        <v>104</v>
      </c>
      <c r="AJ20">
        <v>0</v>
      </c>
      <c r="AL20">
        <f>AF20*AH20*AJ20</f>
        <v>0</v>
      </c>
      <c r="AN20">
        <f>V20+AD20+AL20</f>
        <v>300.00000000000006</v>
      </c>
      <c r="AO20" t="str">
        <f>IF(ROUND(AN20,2)=D19,"good","bad")</f>
        <v>good</v>
      </c>
      <c r="AQ20" s="18" t="b">
        <v>0</v>
      </c>
      <c r="AR20" t="str">
        <f>IF(AQ20,"swapped", "not swapped")</f>
        <v>not swapped</v>
      </c>
      <c r="AS20">
        <f>IF(AQ20,P19,O19)</f>
        <v>200</v>
      </c>
      <c r="AT20">
        <f>IF(AQ20,O19,P19)</f>
        <v>600</v>
      </c>
      <c r="AU20" s="1" t="s">
        <v>50</v>
      </c>
      <c r="AV20">
        <f>M19</f>
        <v>300</v>
      </c>
      <c r="AX20">
        <f>AS20</f>
        <v>200</v>
      </c>
      <c r="AY20" t="s">
        <v>30</v>
      </c>
      <c r="AZ20">
        <f>J19</f>
        <v>6.1257422745431001E-17</v>
      </c>
      <c r="BA20" t="s">
        <v>107</v>
      </c>
      <c r="BB20">
        <f>AT18</f>
        <v>1</v>
      </c>
      <c r="BD20">
        <f>AX20*AZ20*BB20</f>
        <v>1.22514845490862E-14</v>
      </c>
      <c r="BF20">
        <f>AT20</f>
        <v>600</v>
      </c>
      <c r="BG20" t="s">
        <v>96</v>
      </c>
      <c r="BH20">
        <f>I19</f>
        <v>1</v>
      </c>
      <c r="BI20" t="s">
        <v>104</v>
      </c>
      <c r="BJ20">
        <f>AU18</f>
        <v>0</v>
      </c>
      <c r="BL20">
        <f>BF20*BH20*BJ20</f>
        <v>0</v>
      </c>
      <c r="BN20">
        <f>AV20+BD20+BL20</f>
        <v>300</v>
      </c>
      <c r="BO20" t="str">
        <f>IF(ROUND(BN20,2)=D19,"good","bad")</f>
        <v>good</v>
      </c>
    </row>
    <row r="21" spans="1:67" x14ac:dyDescent="0.3">
      <c r="B21" s="18"/>
      <c r="AV21" s="2" t="str">
        <f>""""&amp;B19&amp;""""&amp;", "</f>
        <v xml:space="preserve">"optional 8", </v>
      </c>
      <c r="AW21" s="2"/>
      <c r="AX21" t="str">
        <f>TEXT(H18,"0f, ")</f>
        <v xml:space="preserve">0f, </v>
      </c>
      <c r="AY21" t="str">
        <f>TEXT(I18,"0f, ")</f>
        <v xml:space="preserve">90f, </v>
      </c>
      <c r="AZ21" s="2" t="s">
        <v>120</v>
      </c>
      <c r="BB21" t="str">
        <f>TEXT(AV19,"0.00f")</f>
        <v>1300.00f</v>
      </c>
      <c r="BC21" t="str">
        <f>TEXT(AV20,", 0.00f")</f>
        <v>, 300.00f</v>
      </c>
      <c r="BD21" t="str">
        <f>TEXT(S19,", 0.00f")</f>
        <v>, 600.00f</v>
      </c>
      <c r="BF21" t="str">
        <f>TEXT(T19,", 0.00f")</f>
        <v>, 200.00f</v>
      </c>
      <c r="BG21" t="s">
        <v>121</v>
      </c>
      <c r="BH21" t="s">
        <v>122</v>
      </c>
      <c r="BI21" t="s">
        <v>123</v>
      </c>
      <c r="BJ21" t="str">
        <f>TEXT(C19,"0.00f, ")</f>
        <v xml:space="preserve">1500.00f, </v>
      </c>
      <c r="BL21" t="str">
        <f>TEXT(D19,"0.00f")</f>
        <v>300.00f</v>
      </c>
    </row>
    <row r="22" spans="1:67" x14ac:dyDescent="0.3">
      <c r="B22" s="18"/>
      <c r="AV22" s="2" t="str">
        <f>AV21&amp;AX21&amp;AY21&amp;AZ21&amp;BB21&amp;BC21&amp;BD21&amp;BF21&amp;BG21&amp;BH21&amp;BI21&amp;BJ21&amp;BL21</f>
        <v>"optional 8", 0f, 90f, new Rectangle(1300.00f, 300.00f, 600.00f, 200.00f), 0, 2, 1500.00f, 300.00f</v>
      </c>
      <c r="AW22" s="2"/>
      <c r="AZ22" s="2"/>
    </row>
    <row r="23" spans="1:67" x14ac:dyDescent="0.3">
      <c r="B23" s="18"/>
      <c r="AV23" s="2"/>
      <c r="AW23" s="2"/>
      <c r="AZ23" s="2"/>
    </row>
    <row r="24" spans="1:67" x14ac:dyDescent="0.3">
      <c r="B24" s="2"/>
      <c r="G24" s="1">
        <v>0</v>
      </c>
      <c r="H24" s="1"/>
      <c r="I24" s="1">
        <v>120</v>
      </c>
      <c r="J24" s="1"/>
      <c r="K24" s="1"/>
      <c r="N24" s="1"/>
      <c r="S24" s="5"/>
      <c r="T24" s="5"/>
      <c r="U24" s="1"/>
      <c r="AQ24" s="18" t="s">
        <v>140</v>
      </c>
      <c r="AR24" s="22">
        <v>1</v>
      </c>
      <c r="AS24" s="22">
        <v>1</v>
      </c>
      <c r="AT24" s="22">
        <v>1</v>
      </c>
      <c r="AU24" s="22">
        <v>0</v>
      </c>
    </row>
    <row r="25" spans="1:67" x14ac:dyDescent="0.3">
      <c r="A25" s="6">
        <v>3</v>
      </c>
      <c r="B25" s="15" t="s">
        <v>136</v>
      </c>
      <c r="C25">
        <v>1037.3900000000001</v>
      </c>
      <c r="D25">
        <v>1756.68</v>
      </c>
      <c r="E25">
        <v>0</v>
      </c>
      <c r="F25">
        <v>1</v>
      </c>
      <c r="G25">
        <f>ABS(SIN(RADIANS(G24)))</f>
        <v>0</v>
      </c>
      <c r="H25">
        <f>ABS(COS(RADIANS(G24)))</f>
        <v>1</v>
      </c>
      <c r="I25">
        <f>ABS(SIN(RADIANS(I24)))</f>
        <v>0.86602540378443871</v>
      </c>
      <c r="J25">
        <f>ABS(COS(RADIANS(I24)))</f>
        <v>0.49999999999999978</v>
      </c>
      <c r="L25">
        <v>564.17999999999995</v>
      </c>
      <c r="M25">
        <v>1656.68</v>
      </c>
      <c r="O25">
        <v>600</v>
      </c>
      <c r="P25">
        <v>200</v>
      </c>
      <c r="R25">
        <v>0</v>
      </c>
      <c r="S25">
        <f>IF(R25=1,P25,O25)</f>
        <v>600</v>
      </c>
      <c r="T25">
        <f>IF(R25=1,O25,P25)</f>
        <v>200</v>
      </c>
      <c r="V25">
        <f>L25</f>
        <v>564.17999999999995</v>
      </c>
      <c r="X25">
        <f t="shared" ref="X25" si="0">T25</f>
        <v>200</v>
      </c>
      <c r="Y25" t="s">
        <v>96</v>
      </c>
      <c r="Z25">
        <f>I25</f>
        <v>0.86602540378443871</v>
      </c>
      <c r="AA25" t="s">
        <v>104</v>
      </c>
      <c r="AB25">
        <v>0</v>
      </c>
      <c r="AC25" t="s">
        <v>117</v>
      </c>
      <c r="AD25">
        <f>X25*Z25*AB25</f>
        <v>0</v>
      </c>
      <c r="AF25">
        <f t="shared" ref="AF25" si="1">S25</f>
        <v>600</v>
      </c>
      <c r="AG25" t="s">
        <v>30</v>
      </c>
      <c r="AH25">
        <f>J25</f>
        <v>0.49999999999999978</v>
      </c>
      <c r="AI25" t="s">
        <v>107</v>
      </c>
      <c r="AJ25">
        <v>1</v>
      </c>
      <c r="AK25" t="s">
        <v>117</v>
      </c>
      <c r="AL25">
        <f>AF25*AH25*AJ25</f>
        <v>299.99999999999989</v>
      </c>
      <c r="AN25">
        <f>AL25+AD25+V25</f>
        <v>864.17999999999984</v>
      </c>
      <c r="AO25" t="str">
        <f>IF(ROUND(AN25,2)=C25,"good","bad")</f>
        <v>bad</v>
      </c>
      <c r="AQ25" s="18" t="b">
        <v>0</v>
      </c>
      <c r="AR25" t="str">
        <f>IF(AQ25,"swapped", "not swapped")</f>
        <v>not swapped</v>
      </c>
      <c r="AS25">
        <f>IF(AQ25,P25,O25)</f>
        <v>600</v>
      </c>
      <c r="AT25">
        <f>IF(AQ25,O25,P25)</f>
        <v>200</v>
      </c>
      <c r="AU25" s="1" t="s">
        <v>26</v>
      </c>
      <c r="AV25">
        <f>L25</f>
        <v>564.17999999999995</v>
      </c>
      <c r="AX25">
        <f>AS25</f>
        <v>600</v>
      </c>
      <c r="AY25" t="s">
        <v>30</v>
      </c>
      <c r="AZ25">
        <f>J25</f>
        <v>0.49999999999999978</v>
      </c>
      <c r="BA25" t="s">
        <v>107</v>
      </c>
      <c r="BB25">
        <f>AR24</f>
        <v>1</v>
      </c>
      <c r="BD25">
        <f>AX25*AZ25*BB25</f>
        <v>299.99999999999989</v>
      </c>
      <c r="BF25">
        <f>AT25</f>
        <v>200</v>
      </c>
      <c r="BG25" t="s">
        <v>96</v>
      </c>
      <c r="BH25">
        <f>I25</f>
        <v>0.86602540378443871</v>
      </c>
      <c r="BI25" t="s">
        <v>104</v>
      </c>
      <c r="BJ25">
        <f>AS24</f>
        <v>1</v>
      </c>
      <c r="BL25">
        <f>BF25*BH25*BJ25</f>
        <v>173.20508075688775</v>
      </c>
      <c r="BN25">
        <f>AV25+BD25+BL25</f>
        <v>1037.3850807568876</v>
      </c>
      <c r="BO25" t="str">
        <f>IF(ROUND(BN25,2)=C25,"good","bad")</f>
        <v>good</v>
      </c>
    </row>
    <row r="26" spans="1:67" x14ac:dyDescent="0.3">
      <c r="V26">
        <f>M25</f>
        <v>1656.68</v>
      </c>
      <c r="X26">
        <f t="shared" ref="X26" si="2">T25</f>
        <v>200</v>
      </c>
      <c r="Y26" t="s">
        <v>96</v>
      </c>
      <c r="Z26">
        <f>J25</f>
        <v>0.49999999999999978</v>
      </c>
      <c r="AA26" t="s">
        <v>107</v>
      </c>
      <c r="AB26">
        <v>0</v>
      </c>
      <c r="AC26" t="s">
        <v>117</v>
      </c>
      <c r="AD26">
        <f>X26*Z26*AB26</f>
        <v>0</v>
      </c>
      <c r="AF26">
        <f t="shared" ref="AF26" si="3">S25</f>
        <v>600</v>
      </c>
      <c r="AG26" t="s">
        <v>30</v>
      </c>
      <c r="AH26">
        <f>I25</f>
        <v>0.86602540378443871</v>
      </c>
      <c r="AI26" t="s">
        <v>104</v>
      </c>
      <c r="AJ26">
        <v>0</v>
      </c>
      <c r="AK26" t="s">
        <v>117</v>
      </c>
      <c r="AL26">
        <f>AF26*AH26*AJ26</f>
        <v>0</v>
      </c>
      <c r="AN26">
        <f>V26+AD26+AL26</f>
        <v>1656.68</v>
      </c>
      <c r="AO26" t="str">
        <f>IF(ROUND(AN26,2)=D25,"good","bad")</f>
        <v>bad</v>
      </c>
      <c r="AQ26" s="18" t="b">
        <v>1</v>
      </c>
      <c r="AR26" t="str">
        <f>IF(AQ26,"swapped", "not swapped")</f>
        <v>swapped</v>
      </c>
      <c r="AS26">
        <f>IF(AQ26,P25,O25)</f>
        <v>200</v>
      </c>
      <c r="AT26">
        <f>IF(AQ26,O25,P25)</f>
        <v>600</v>
      </c>
      <c r="AU26" s="1" t="s">
        <v>50</v>
      </c>
      <c r="AV26">
        <f>M25</f>
        <v>1656.68</v>
      </c>
      <c r="AX26">
        <f>AS26</f>
        <v>200</v>
      </c>
      <c r="AY26" t="s">
        <v>30</v>
      </c>
      <c r="AZ26">
        <f>J25</f>
        <v>0.49999999999999978</v>
      </c>
      <c r="BA26" t="s">
        <v>107</v>
      </c>
      <c r="BB26">
        <f>AT24</f>
        <v>1</v>
      </c>
      <c r="BD26">
        <f>AX26*AZ26*BB26</f>
        <v>99.999999999999957</v>
      </c>
      <c r="BF26">
        <f>AT26</f>
        <v>600</v>
      </c>
      <c r="BG26" t="s">
        <v>96</v>
      </c>
      <c r="BH26">
        <f>I25</f>
        <v>0.86602540378443871</v>
      </c>
      <c r="BI26" t="s">
        <v>104</v>
      </c>
      <c r="BJ26">
        <f>AU24</f>
        <v>0</v>
      </c>
      <c r="BL26">
        <f>BF26*BH26*BJ26</f>
        <v>0</v>
      </c>
      <c r="BN26">
        <f>AV26+BD26+BL26</f>
        <v>1756.68</v>
      </c>
      <c r="BO26" t="str">
        <f>IF(ROUND(BN26,2)=D25,"good","bad")</f>
        <v>good</v>
      </c>
    </row>
    <row r="27" spans="1:67" x14ac:dyDescent="0.3">
      <c r="Z27">
        <f>AB25</f>
        <v>0</v>
      </c>
      <c r="AA27">
        <f>AJ25</f>
        <v>1</v>
      </c>
      <c r="AB27">
        <f>AB26</f>
        <v>0</v>
      </c>
      <c r="AC27">
        <f>AJ26</f>
        <v>0</v>
      </c>
      <c r="AV27" s="2" t="str">
        <f>""""&amp;B25&amp;""""&amp;", "</f>
        <v xml:space="preserve">"optional 4", </v>
      </c>
      <c r="AW27" s="2"/>
      <c r="AX27" t="str">
        <f>TEXT(H24,"0f, ")</f>
        <v xml:space="preserve">0f, </v>
      </c>
      <c r="AY27" t="str">
        <f>TEXT(I24,"0f, ")</f>
        <v xml:space="preserve">120f, </v>
      </c>
      <c r="AZ27" s="2" t="s">
        <v>120</v>
      </c>
      <c r="BB27" t="str">
        <f>TEXT(AV25,"0.00f")</f>
        <v>564.18f</v>
      </c>
      <c r="BC27" t="str">
        <f>TEXT(AV26,", 0.00f")</f>
        <v>, 1656.68f</v>
      </c>
      <c r="BD27" t="str">
        <f>TEXT(S25,", 0.00f")</f>
        <v>, 600.00f</v>
      </c>
      <c r="BF27" t="str">
        <f>TEXT(T25,", 0.00f")</f>
        <v>, 200.00f</v>
      </c>
      <c r="BG27" t="s">
        <v>121</v>
      </c>
      <c r="BH27" t="s">
        <v>122</v>
      </c>
      <c r="BI27" t="s">
        <v>123</v>
      </c>
      <c r="BJ27" t="str">
        <f>TEXT(C25,"0.00f, ")</f>
        <v xml:space="preserve">1037.39f, </v>
      </c>
      <c r="BL27" t="str">
        <f>TEXT(D25,"0.00f")</f>
        <v>1756.68f</v>
      </c>
    </row>
    <row r="28" spans="1:67" x14ac:dyDescent="0.3">
      <c r="B28" s="2"/>
      <c r="K28" s="1"/>
      <c r="N28" s="1"/>
      <c r="S28" s="5"/>
      <c r="T28" s="5"/>
      <c r="U28" s="1"/>
      <c r="AV28" s="2" t="str">
        <f>AV27&amp;AX27&amp;AY27&amp;AZ27&amp;BB27&amp;BC27&amp;BD27&amp;BF27&amp;BG27&amp;BH27&amp;BI27&amp;BJ27&amp;BL27</f>
        <v>"optional 4", 0f, 120f, new Rectangle(564.18f, 1656.68f, 600.00f, 200.00f), 0, 2, 1037.39f, 1756.68f</v>
      </c>
      <c r="AW28" s="2"/>
      <c r="AZ28" s="2"/>
    </row>
    <row r="29" spans="1:67" x14ac:dyDescent="0.3">
      <c r="B29" s="18"/>
      <c r="AV29" s="2"/>
      <c r="AW29" s="2"/>
      <c r="AZ29" s="2"/>
    </row>
    <row r="30" spans="1:67" x14ac:dyDescent="0.3">
      <c r="B30" s="18"/>
      <c r="AV30" s="2"/>
      <c r="AW30" s="2"/>
      <c r="AZ30" s="2"/>
    </row>
    <row r="31" spans="1:67" x14ac:dyDescent="0.3">
      <c r="B31" s="19"/>
      <c r="G31" s="1">
        <v>0</v>
      </c>
      <c r="H31" s="1"/>
      <c r="I31" s="1">
        <v>180</v>
      </c>
      <c r="J31" s="1"/>
      <c r="K31" s="1"/>
      <c r="N31" s="1"/>
      <c r="S31" s="5" t="s">
        <v>133</v>
      </c>
      <c r="T31" s="5"/>
      <c r="U31" s="1"/>
      <c r="AQ31" s="18" t="s">
        <v>140</v>
      </c>
      <c r="AR31" s="23">
        <v>1</v>
      </c>
      <c r="AS31" s="23">
        <v>0</v>
      </c>
      <c r="AT31" s="23">
        <v>1</v>
      </c>
      <c r="AU31" s="23">
        <v>1</v>
      </c>
    </row>
    <row r="32" spans="1:67" x14ac:dyDescent="0.3">
      <c r="A32" s="6">
        <v>4</v>
      </c>
      <c r="B32" s="16" t="s">
        <v>142</v>
      </c>
      <c r="C32">
        <v>2448</v>
      </c>
      <c r="D32">
        <v>432</v>
      </c>
      <c r="E32">
        <v>0</v>
      </c>
      <c r="F32">
        <v>1</v>
      </c>
      <c r="G32">
        <f>ABS(SIN(RADIANS(G31)))</f>
        <v>0</v>
      </c>
      <c r="H32">
        <f>ABS(COS(RADIANS(G31)))</f>
        <v>1</v>
      </c>
      <c r="I32">
        <f>ABS(SIN(RADIANS(I31)))</f>
        <v>1.22514845490862E-16</v>
      </c>
      <c r="J32">
        <f>ABS(COS(RADIANS(I31)))</f>
        <v>1</v>
      </c>
      <c r="L32">
        <v>1872</v>
      </c>
      <c r="M32">
        <v>288</v>
      </c>
      <c r="O32">
        <v>576</v>
      </c>
      <c r="P32">
        <v>144</v>
      </c>
      <c r="S32">
        <f>P32</f>
        <v>144</v>
      </c>
      <c r="T32">
        <f>O32</f>
        <v>576</v>
      </c>
      <c r="V32">
        <f>L32</f>
        <v>1872</v>
      </c>
      <c r="X32">
        <f>T32</f>
        <v>576</v>
      </c>
      <c r="Y32" t="s">
        <v>96</v>
      </c>
      <c r="Z32">
        <f>I32</f>
        <v>1.22514845490862E-16</v>
      </c>
      <c r="AA32" t="s">
        <v>104</v>
      </c>
      <c r="AB32">
        <f>E32</f>
        <v>0</v>
      </c>
      <c r="AC32" t="s">
        <v>105</v>
      </c>
      <c r="AD32">
        <f>X32*Z32*AB32</f>
        <v>0</v>
      </c>
      <c r="AF32">
        <v>0</v>
      </c>
      <c r="AG32" t="s">
        <v>106</v>
      </c>
      <c r="AL32">
        <v>0</v>
      </c>
      <c r="AN32">
        <f>AL32+AD32+V32</f>
        <v>1872</v>
      </c>
      <c r="AO32" t="str">
        <f>IF(ROUND(AN32,2)=C32,"good","bad")</f>
        <v>bad</v>
      </c>
      <c r="AQ32" s="18" t="b">
        <v>0</v>
      </c>
      <c r="AR32" t="str">
        <f>IF(AQ32,"swapped", "not swapped")</f>
        <v>not swapped</v>
      </c>
      <c r="AS32">
        <f>IF(AQ32,P32,O32)</f>
        <v>576</v>
      </c>
      <c r="AT32">
        <f>IF(AQ32,O32,P32)</f>
        <v>144</v>
      </c>
      <c r="AU32" s="1" t="s">
        <v>26</v>
      </c>
      <c r="AV32">
        <f>L32</f>
        <v>1872</v>
      </c>
      <c r="AX32">
        <f>AS32</f>
        <v>576</v>
      </c>
      <c r="AY32" t="s">
        <v>30</v>
      </c>
      <c r="AZ32">
        <f>J32</f>
        <v>1</v>
      </c>
      <c r="BA32" t="s">
        <v>107</v>
      </c>
      <c r="BB32">
        <f>AR31</f>
        <v>1</v>
      </c>
      <c r="BD32">
        <f>AX32*AZ32*BB32</f>
        <v>576</v>
      </c>
      <c r="BF32">
        <f>AT32</f>
        <v>144</v>
      </c>
      <c r="BG32" t="s">
        <v>96</v>
      </c>
      <c r="BH32">
        <f>I32</f>
        <v>1.22514845490862E-16</v>
      </c>
      <c r="BI32" t="s">
        <v>104</v>
      </c>
      <c r="BJ32">
        <f>AS31</f>
        <v>0</v>
      </c>
      <c r="BL32">
        <f>BF32*BH32*BJ32</f>
        <v>0</v>
      </c>
      <c r="BN32">
        <f>AV32+BD32+BL32</f>
        <v>2448</v>
      </c>
      <c r="BO32" t="str">
        <f>IF(ROUND(BN32,2)=C32,"good","bad")</f>
        <v>good</v>
      </c>
    </row>
    <row r="33" spans="1:67" x14ac:dyDescent="0.3">
      <c r="B33" s="18"/>
      <c r="V33">
        <f>M32</f>
        <v>288</v>
      </c>
      <c r="X33">
        <f>S32</f>
        <v>144</v>
      </c>
      <c r="Y33" t="s">
        <v>30</v>
      </c>
      <c r="Z33">
        <f>J32</f>
        <v>1</v>
      </c>
      <c r="AA33" t="s">
        <v>107</v>
      </c>
      <c r="AB33">
        <f>F32</f>
        <v>1</v>
      </c>
      <c r="AC33" t="s">
        <v>105</v>
      </c>
      <c r="AD33">
        <f>X33*Z33*AB33</f>
        <v>144</v>
      </c>
      <c r="AF33">
        <f>T32</f>
        <v>576</v>
      </c>
      <c r="AG33" t="s">
        <v>96</v>
      </c>
      <c r="AH33">
        <f>I32</f>
        <v>1.22514845490862E-16</v>
      </c>
      <c r="AI33" t="s">
        <v>104</v>
      </c>
      <c r="AJ33">
        <v>0</v>
      </c>
      <c r="AL33">
        <f>AF33*AH33*AJ33</f>
        <v>0</v>
      </c>
      <c r="AN33">
        <f>V33+AD33+AL33</f>
        <v>432</v>
      </c>
      <c r="AO33" t="str">
        <f>IF(ROUND(AN33,2)=D32,"good","bad")</f>
        <v>good</v>
      </c>
      <c r="AQ33" s="18" t="b">
        <v>1</v>
      </c>
      <c r="AR33" t="str">
        <f>IF(AQ33,"swapped", "not swapped")</f>
        <v>swapped</v>
      </c>
      <c r="AS33">
        <f>IF(AQ33,P32,O32)</f>
        <v>144</v>
      </c>
      <c r="AT33">
        <f>IF(AQ33,O32,P32)</f>
        <v>576</v>
      </c>
      <c r="AU33" s="1" t="s">
        <v>50</v>
      </c>
      <c r="AV33">
        <f>M32</f>
        <v>288</v>
      </c>
      <c r="AX33">
        <f>AS33</f>
        <v>144</v>
      </c>
      <c r="AY33" t="s">
        <v>30</v>
      </c>
      <c r="AZ33">
        <f>J32</f>
        <v>1</v>
      </c>
      <c r="BA33" t="s">
        <v>107</v>
      </c>
      <c r="BB33">
        <f>AT31</f>
        <v>1</v>
      </c>
      <c r="BD33">
        <f>AX33*AZ33*BB33</f>
        <v>144</v>
      </c>
      <c r="BF33">
        <f>AT33</f>
        <v>576</v>
      </c>
      <c r="BG33" t="s">
        <v>96</v>
      </c>
      <c r="BH33">
        <f>I32</f>
        <v>1.22514845490862E-16</v>
      </c>
      <c r="BI33" t="s">
        <v>104</v>
      </c>
      <c r="BJ33">
        <f>AU31</f>
        <v>1</v>
      </c>
      <c r="BL33">
        <f>BF33*BH33*BJ33</f>
        <v>7.0568551002736513E-14</v>
      </c>
      <c r="BN33">
        <f>AV33+BD33+BL33</f>
        <v>432.00000000000006</v>
      </c>
      <c r="BO33" t="str">
        <f>IF(ROUND(BN33,2)=D32,"good","bad")</f>
        <v>good</v>
      </c>
    </row>
    <row r="34" spans="1:67" x14ac:dyDescent="0.3">
      <c r="B34" s="18"/>
      <c r="AV34" s="2" t="str">
        <f>""""&amp;B32&amp;""""&amp;", "</f>
        <v xml:space="preserve">"optional 9", </v>
      </c>
      <c r="AW34" s="2"/>
      <c r="AX34" t="str">
        <f>TEXT(H31,"0f, ")</f>
        <v xml:space="preserve">0f, </v>
      </c>
      <c r="AY34" t="str">
        <f>TEXT(I31,"0f, ")</f>
        <v xml:space="preserve">180f, </v>
      </c>
      <c r="AZ34" s="2" t="s">
        <v>120</v>
      </c>
      <c r="BB34" t="str">
        <f>TEXT(AV32,"0.00f")</f>
        <v>1872.00f</v>
      </c>
      <c r="BC34" t="str">
        <f>TEXT(AV33,", 0.00f")</f>
        <v>, 288.00f</v>
      </c>
      <c r="BD34" t="str">
        <f>TEXT(S32,", 0.00f")</f>
        <v>, 144.00f</v>
      </c>
      <c r="BF34" t="str">
        <f>TEXT(T32,", 0.00f")</f>
        <v>, 576.00f</v>
      </c>
      <c r="BG34" t="s">
        <v>121</v>
      </c>
      <c r="BH34" t="s">
        <v>122</v>
      </c>
      <c r="BI34" t="s">
        <v>123</v>
      </c>
      <c r="BJ34" t="str">
        <f>TEXT(C32,"0.00f, ")</f>
        <v xml:space="preserve">2448.00f, </v>
      </c>
      <c r="BL34" t="str">
        <f>TEXT(D32,"0.00f")</f>
        <v>432.00f</v>
      </c>
    </row>
    <row r="35" spans="1:67" x14ac:dyDescent="0.3">
      <c r="B35" s="18"/>
      <c r="AV35" s="2" t="str">
        <f>AV34&amp;AX34&amp;AY34&amp;AZ34&amp;BB34&amp;BC34&amp;BD34&amp;BF34&amp;BG34&amp;BH34&amp;BI34&amp;BJ34&amp;BL34</f>
        <v>"optional 9", 0f, 180f, new Rectangle(1872.00f, 288.00f, 144.00f, 576.00f), 0, 2, 2448.00f, 432.00f</v>
      </c>
      <c r="AW35" s="2"/>
      <c r="AZ35" s="2"/>
    </row>
    <row r="36" spans="1:67" x14ac:dyDescent="0.3">
      <c r="B36" s="18"/>
      <c r="AV36" s="2"/>
      <c r="AW36" s="2"/>
      <c r="AZ36" s="2"/>
    </row>
    <row r="37" spans="1:67" x14ac:dyDescent="0.3">
      <c r="B37" s="2"/>
      <c r="G37" s="1">
        <v>0</v>
      </c>
      <c r="H37" s="1"/>
      <c r="I37" s="1">
        <v>210</v>
      </c>
      <c r="J37" s="1"/>
      <c r="K37" s="1"/>
      <c r="N37" s="1"/>
      <c r="S37" s="5" t="s">
        <v>138</v>
      </c>
      <c r="T37" s="5"/>
      <c r="U37" s="1"/>
      <c r="Z37" t="s">
        <v>116</v>
      </c>
      <c r="AH37" t="s">
        <v>118</v>
      </c>
      <c r="AQ37" s="18" t="s">
        <v>140</v>
      </c>
      <c r="AR37" s="23">
        <v>1</v>
      </c>
      <c r="AS37" s="23">
        <v>0</v>
      </c>
      <c r="AT37" s="23">
        <v>1</v>
      </c>
      <c r="AU37" s="23">
        <v>1</v>
      </c>
    </row>
    <row r="38" spans="1:67" x14ac:dyDescent="0.3">
      <c r="A38" s="6">
        <v>5</v>
      </c>
      <c r="B38" s="16" t="s">
        <v>135</v>
      </c>
      <c r="C38">
        <v>1052.69</v>
      </c>
      <c r="D38">
        <v>1613.03</v>
      </c>
      <c r="E38">
        <v>0</v>
      </c>
      <c r="F38">
        <v>1</v>
      </c>
      <c r="G38">
        <f>ABS(SIN(RADIANS(G37)))</f>
        <v>0</v>
      </c>
      <c r="H38">
        <f>ABS(COS(RADIANS(G37)))</f>
        <v>1</v>
      </c>
      <c r="I38">
        <f>ABS(SIN(RADIANS(I37)))</f>
        <v>0.50000000000000011</v>
      </c>
      <c r="J38">
        <f>ABS(COS(RADIANS(I37)))</f>
        <v>0.8660254037844386</v>
      </c>
      <c r="L38">
        <v>533.07000000000005</v>
      </c>
      <c r="M38">
        <v>1139.82</v>
      </c>
      <c r="O38">
        <v>600</v>
      </c>
      <c r="P38">
        <v>200</v>
      </c>
      <c r="S38">
        <f>O38</f>
        <v>600</v>
      </c>
      <c r="T38">
        <f>P38</f>
        <v>200</v>
      </c>
      <c r="V38">
        <f>L38</f>
        <v>533.07000000000005</v>
      </c>
      <c r="X38">
        <f>T38</f>
        <v>200</v>
      </c>
      <c r="Y38" t="s">
        <v>96</v>
      </c>
      <c r="Z38">
        <f>I38</f>
        <v>0.50000000000000011</v>
      </c>
      <c r="AA38" t="s">
        <v>104</v>
      </c>
      <c r="AB38">
        <v>1</v>
      </c>
      <c r="AC38" t="s">
        <v>117</v>
      </c>
      <c r="AD38">
        <f>X38*Z38*AB38</f>
        <v>100.00000000000003</v>
      </c>
      <c r="AF38">
        <f>S38</f>
        <v>600</v>
      </c>
      <c r="AG38" t="s">
        <v>30</v>
      </c>
      <c r="AH38">
        <f>J38</f>
        <v>0.8660254037844386</v>
      </c>
      <c r="AI38" t="s">
        <v>107</v>
      </c>
      <c r="AJ38">
        <v>1</v>
      </c>
      <c r="AK38" t="s">
        <v>117</v>
      </c>
      <c r="AL38">
        <f>AF38*AH38*AJ38</f>
        <v>519.6152422706632</v>
      </c>
      <c r="AN38">
        <f>AL38+AD38+V38</f>
        <v>1152.6852422706634</v>
      </c>
      <c r="AO38" t="str">
        <f>IF(ROUND(AN38,2)=C38,"good","bad")</f>
        <v>bad</v>
      </c>
      <c r="AQ38" s="18" t="b">
        <v>0</v>
      </c>
      <c r="AR38" t="str">
        <f>IF(AQ38,"swapped", "not swapped")</f>
        <v>not swapped</v>
      </c>
      <c r="AS38">
        <f>IF(AQ38,P38,O38)</f>
        <v>600</v>
      </c>
      <c r="AT38">
        <f>IF(AQ38,O38,P38)</f>
        <v>200</v>
      </c>
      <c r="AU38" s="1" t="s">
        <v>26</v>
      </c>
      <c r="AV38">
        <f>L38</f>
        <v>533.07000000000005</v>
      </c>
      <c r="AX38">
        <f>AS38</f>
        <v>600</v>
      </c>
      <c r="AY38" t="s">
        <v>30</v>
      </c>
      <c r="AZ38">
        <f>J38</f>
        <v>0.8660254037844386</v>
      </c>
      <c r="BA38" t="s">
        <v>107</v>
      </c>
      <c r="BB38">
        <f>AR37</f>
        <v>1</v>
      </c>
      <c r="BD38">
        <f>AX38*AZ38*BB38</f>
        <v>519.6152422706632</v>
      </c>
      <c r="BF38">
        <f>AT38</f>
        <v>200</v>
      </c>
      <c r="BG38" t="s">
        <v>96</v>
      </c>
      <c r="BH38">
        <f>I38</f>
        <v>0.50000000000000011</v>
      </c>
      <c r="BI38" t="s">
        <v>104</v>
      </c>
      <c r="BJ38">
        <f>AS37</f>
        <v>0</v>
      </c>
      <c r="BL38">
        <f>BF38*BH38*BJ38</f>
        <v>0</v>
      </c>
      <c r="BN38">
        <f>AV38+BD38+BL38</f>
        <v>1052.6852422706634</v>
      </c>
      <c r="BO38" t="str">
        <f>IF(ROUND(BN38,2)=C38,"good","bad")</f>
        <v>good</v>
      </c>
    </row>
    <row r="39" spans="1:67" x14ac:dyDescent="0.3">
      <c r="V39">
        <f>M38</f>
        <v>1139.82</v>
      </c>
      <c r="X39">
        <f>T38</f>
        <v>200</v>
      </c>
      <c r="Y39" t="s">
        <v>96</v>
      </c>
      <c r="Z39">
        <f>J38</f>
        <v>0.8660254037844386</v>
      </c>
      <c r="AA39" t="s">
        <v>107</v>
      </c>
      <c r="AB39">
        <v>0</v>
      </c>
      <c r="AC39" t="s">
        <v>117</v>
      </c>
      <c r="AD39">
        <f>X39*Z39*AB39</f>
        <v>0</v>
      </c>
      <c r="AF39">
        <f>S38</f>
        <v>600</v>
      </c>
      <c r="AG39" t="s">
        <v>30</v>
      </c>
      <c r="AH39">
        <f>I38</f>
        <v>0.50000000000000011</v>
      </c>
      <c r="AI39" t="s">
        <v>104</v>
      </c>
      <c r="AJ39">
        <v>1</v>
      </c>
      <c r="AK39" t="s">
        <v>117</v>
      </c>
      <c r="AL39">
        <f>AF39*AH39*AJ39</f>
        <v>300.00000000000006</v>
      </c>
      <c r="AN39">
        <f>V39+AD39+AL39</f>
        <v>1439.82</v>
      </c>
      <c r="AO39" t="str">
        <f>IF(ROUND(AN39,2)=D38,"good","bad")</f>
        <v>bad</v>
      </c>
      <c r="AQ39" s="18" t="b">
        <v>1</v>
      </c>
      <c r="AR39" t="str">
        <f>IF(AQ39,"swapped", "not swapped")</f>
        <v>swapped</v>
      </c>
      <c r="AS39">
        <f>IF(AQ39,P38,O38)</f>
        <v>200</v>
      </c>
      <c r="AT39">
        <f>IF(AQ39,O38,P38)</f>
        <v>600</v>
      </c>
      <c r="AU39" s="1" t="s">
        <v>50</v>
      </c>
      <c r="AV39">
        <f>M38</f>
        <v>1139.82</v>
      </c>
      <c r="AX39">
        <f>AS39</f>
        <v>200</v>
      </c>
      <c r="AY39" t="s">
        <v>30</v>
      </c>
      <c r="AZ39">
        <f>J38</f>
        <v>0.8660254037844386</v>
      </c>
      <c r="BA39" t="s">
        <v>107</v>
      </c>
      <c r="BB39">
        <f>AT37</f>
        <v>1</v>
      </c>
      <c r="BD39">
        <f>AX39*AZ39*BB39</f>
        <v>173.20508075688772</v>
      </c>
      <c r="BF39">
        <f>AT39</f>
        <v>600</v>
      </c>
      <c r="BG39" t="s">
        <v>96</v>
      </c>
      <c r="BH39">
        <f>I38</f>
        <v>0.50000000000000011</v>
      </c>
      <c r="BI39" t="s">
        <v>104</v>
      </c>
      <c r="BJ39">
        <f>AU37</f>
        <v>1</v>
      </c>
      <c r="BL39">
        <f>BF39*BH39*BJ39</f>
        <v>300.00000000000006</v>
      </c>
      <c r="BN39">
        <f>AV39+BD39+BL39</f>
        <v>1613.0250807568877</v>
      </c>
      <c r="BO39" t="str">
        <f>IF(ROUND(BN39,2)=D38,"good","bad")</f>
        <v>good</v>
      </c>
    </row>
    <row r="40" spans="1:67" x14ac:dyDescent="0.3">
      <c r="Z40">
        <f>AB38</f>
        <v>1</v>
      </c>
      <c r="AA40">
        <f>AJ38</f>
        <v>1</v>
      </c>
      <c r="AB40">
        <f>AB39</f>
        <v>0</v>
      </c>
      <c r="AC40">
        <f>AJ39</f>
        <v>1</v>
      </c>
      <c r="AV40" s="2" t="str">
        <f>""""&amp;B38&amp;""""&amp;", "</f>
        <v xml:space="preserve">"optional 3", </v>
      </c>
      <c r="AW40" s="2"/>
      <c r="AX40" t="str">
        <f>TEXT(H37,"0f, ")</f>
        <v xml:space="preserve">0f, </v>
      </c>
      <c r="AY40" t="str">
        <f>TEXT(I37,"0f, ")</f>
        <v xml:space="preserve">210f, </v>
      </c>
      <c r="AZ40" s="2" t="s">
        <v>120</v>
      </c>
      <c r="BB40" t="str">
        <f>TEXT(AV38,"0.00f")</f>
        <v>533.07f</v>
      </c>
      <c r="BC40" t="str">
        <f>TEXT(AV39,", 0.00f")</f>
        <v>, 1139.82f</v>
      </c>
      <c r="BD40" t="str">
        <f>TEXT(S38,", 0.00f")</f>
        <v>, 600.00f</v>
      </c>
      <c r="BF40" t="str">
        <f>TEXT(T38,", 0.00f")</f>
        <v>, 200.00f</v>
      </c>
      <c r="BG40" t="s">
        <v>121</v>
      </c>
      <c r="BH40" t="s">
        <v>122</v>
      </c>
      <c r="BI40" t="s">
        <v>123</v>
      </c>
      <c r="BJ40" t="str">
        <f>TEXT(C38,"0.00f, ")</f>
        <v xml:space="preserve">1052.69f, </v>
      </c>
      <c r="BL40" t="str">
        <f>TEXT(D38,"0.00f")</f>
        <v>1613.03f</v>
      </c>
    </row>
    <row r="41" spans="1:67" x14ac:dyDescent="0.3">
      <c r="AV41" s="2" t="str">
        <f>AV40&amp;AX40&amp;AY40&amp;AZ40&amp;BB40&amp;BC40&amp;BD40&amp;BF40&amp;BG40&amp;BH40&amp;BI40&amp;BJ40&amp;BL40</f>
        <v>"optional 3", 0f, 210f, new Rectangle(533.07f, 1139.82f, 600.00f, 200.00f), 0, 2, 1052.69f, 1613.03f</v>
      </c>
      <c r="AW41" s="2"/>
      <c r="AZ41" s="2"/>
    </row>
    <row r="42" spans="1:67" x14ac:dyDescent="0.3">
      <c r="B42" s="18"/>
      <c r="AV42" s="2"/>
      <c r="AW42" s="2"/>
      <c r="AZ42" s="2"/>
    </row>
    <row r="43" spans="1:67" x14ac:dyDescent="0.3">
      <c r="B43" s="18"/>
      <c r="AV43" s="2"/>
      <c r="AW43" s="2"/>
      <c r="AZ43" s="2"/>
    </row>
    <row r="44" spans="1:67" x14ac:dyDescent="0.3">
      <c r="B44" s="19"/>
      <c r="G44" s="1">
        <v>0</v>
      </c>
      <c r="H44" s="1"/>
      <c r="I44" s="1">
        <v>270</v>
      </c>
      <c r="J44" s="1"/>
      <c r="K44" s="1"/>
      <c r="N44" s="1"/>
      <c r="S44" s="5" t="s">
        <v>133</v>
      </c>
      <c r="T44" s="5"/>
      <c r="U44" s="1"/>
      <c r="AQ44" s="18" t="s">
        <v>140</v>
      </c>
      <c r="AR44" s="24">
        <v>0</v>
      </c>
      <c r="AS44" s="24">
        <v>0</v>
      </c>
      <c r="AT44" s="24">
        <v>0</v>
      </c>
      <c r="AU44" s="24">
        <v>1</v>
      </c>
    </row>
    <row r="45" spans="1:67" x14ac:dyDescent="0.3">
      <c r="A45" s="6">
        <v>6</v>
      </c>
      <c r="B45" s="17" t="s">
        <v>143</v>
      </c>
      <c r="C45">
        <v>2736</v>
      </c>
      <c r="D45">
        <v>864</v>
      </c>
      <c r="E45">
        <v>0</v>
      </c>
      <c r="F45">
        <v>1</v>
      </c>
      <c r="G45">
        <f>ABS(SIN(RADIANS(G44)))</f>
        <v>0</v>
      </c>
      <c r="H45">
        <f>ABS(COS(RADIANS(G44)))</f>
        <v>1</v>
      </c>
      <c r="I45">
        <f>ABS(SIN(RADIANS(I44)))</f>
        <v>1</v>
      </c>
      <c r="J45">
        <f>ABS(COS(RADIANS(I44)))</f>
        <v>1.83772268236293E-16</v>
      </c>
      <c r="L45">
        <v>2736</v>
      </c>
      <c r="M45">
        <v>288</v>
      </c>
      <c r="O45">
        <v>144</v>
      </c>
      <c r="P45">
        <v>576</v>
      </c>
      <c r="S45">
        <f>P45</f>
        <v>576</v>
      </c>
      <c r="T45">
        <f>O45</f>
        <v>144</v>
      </c>
      <c r="V45">
        <f>L45</f>
        <v>2736</v>
      </c>
      <c r="X45">
        <f>T45</f>
        <v>144</v>
      </c>
      <c r="Y45" t="s">
        <v>96</v>
      </c>
      <c r="Z45">
        <f>I45</f>
        <v>1</v>
      </c>
      <c r="AA45" t="s">
        <v>104</v>
      </c>
      <c r="AB45">
        <f>E45</f>
        <v>0</v>
      </c>
      <c r="AC45" t="s">
        <v>105</v>
      </c>
      <c r="AD45">
        <f>X45*Z45*AB45</f>
        <v>0</v>
      </c>
      <c r="AF45">
        <v>0</v>
      </c>
      <c r="AG45" t="s">
        <v>106</v>
      </c>
      <c r="AL45">
        <v>0</v>
      </c>
      <c r="AN45">
        <f>AL45+AD45+V45</f>
        <v>2736</v>
      </c>
      <c r="AO45" t="str">
        <f>IF(ROUND(AN45,2)=C45,"good","bad")</f>
        <v>good</v>
      </c>
      <c r="AQ45" s="18" t="b">
        <v>1</v>
      </c>
      <c r="AR45" t="str">
        <f>IF(AQ45,"swapped", "not swapped")</f>
        <v>swapped</v>
      </c>
      <c r="AS45">
        <f>IF(AQ45,P45,O45)</f>
        <v>576</v>
      </c>
      <c r="AT45">
        <f>IF(AQ45,O45,P45)</f>
        <v>144</v>
      </c>
      <c r="AU45" s="1" t="s">
        <v>26</v>
      </c>
      <c r="AV45">
        <f>L45</f>
        <v>2736</v>
      </c>
      <c r="AX45">
        <f>AS45</f>
        <v>576</v>
      </c>
      <c r="AY45" t="s">
        <v>30</v>
      </c>
      <c r="AZ45">
        <f>J45</f>
        <v>1.83772268236293E-16</v>
      </c>
      <c r="BA45" t="s">
        <v>107</v>
      </c>
      <c r="BB45">
        <f>AR44</f>
        <v>0</v>
      </c>
      <c r="BD45">
        <f>AX45*AZ45*BB45</f>
        <v>0</v>
      </c>
      <c r="BF45">
        <f>AT45</f>
        <v>144</v>
      </c>
      <c r="BG45" t="s">
        <v>96</v>
      </c>
      <c r="BH45">
        <f>I45</f>
        <v>1</v>
      </c>
      <c r="BI45" t="s">
        <v>104</v>
      </c>
      <c r="BJ45">
        <f>AS44</f>
        <v>0</v>
      </c>
      <c r="BL45">
        <f>BF45*BH45*BJ45</f>
        <v>0</v>
      </c>
      <c r="BN45">
        <f>AV45+BD45+BL45</f>
        <v>2736</v>
      </c>
      <c r="BO45" t="str">
        <f>IF(ROUND(BN45,2)=C45,"good","bad")</f>
        <v>good</v>
      </c>
    </row>
    <row r="46" spans="1:67" x14ac:dyDescent="0.3">
      <c r="V46">
        <f>M45</f>
        <v>288</v>
      </c>
      <c r="X46">
        <f>S45</f>
        <v>576</v>
      </c>
      <c r="Y46" t="s">
        <v>30</v>
      </c>
      <c r="Z46">
        <f>J45</f>
        <v>1.83772268236293E-16</v>
      </c>
      <c r="AA46" t="s">
        <v>107</v>
      </c>
      <c r="AB46">
        <f>F45</f>
        <v>1</v>
      </c>
      <c r="AC46" t="s">
        <v>105</v>
      </c>
      <c r="AD46">
        <f>X46*Z46*AB46</f>
        <v>1.0585282650410477E-13</v>
      </c>
      <c r="AF46">
        <f>T45</f>
        <v>144</v>
      </c>
      <c r="AG46" t="s">
        <v>96</v>
      </c>
      <c r="AH46">
        <f>I45</f>
        <v>1</v>
      </c>
      <c r="AI46" t="s">
        <v>104</v>
      </c>
      <c r="AJ46">
        <v>0</v>
      </c>
      <c r="AL46">
        <f>AF46*AH46*AJ46</f>
        <v>0</v>
      </c>
      <c r="AN46">
        <f>V46+AD46+AL46</f>
        <v>288.00000000000011</v>
      </c>
      <c r="AO46" t="str">
        <f>IF(ROUND(AN46,2)=D45,"good","bad")</f>
        <v>bad</v>
      </c>
      <c r="AQ46" s="18" t="b">
        <v>0</v>
      </c>
      <c r="AR46" t="str">
        <f>IF(AQ46,"swapped", "not swapped")</f>
        <v>not swapped</v>
      </c>
      <c r="AS46">
        <f>IF(AQ46,P45,O45)</f>
        <v>144</v>
      </c>
      <c r="AT46">
        <f>IF(AQ46,O45,P45)</f>
        <v>576</v>
      </c>
      <c r="AU46" s="1" t="s">
        <v>50</v>
      </c>
      <c r="AV46">
        <f>M45</f>
        <v>288</v>
      </c>
      <c r="AX46">
        <f>AS46</f>
        <v>144</v>
      </c>
      <c r="AY46" t="s">
        <v>30</v>
      </c>
      <c r="AZ46">
        <f>J45</f>
        <v>1.83772268236293E-16</v>
      </c>
      <c r="BA46" t="s">
        <v>107</v>
      </c>
      <c r="BB46">
        <f>AT44</f>
        <v>0</v>
      </c>
      <c r="BD46">
        <f>AX46*AZ46*BB46</f>
        <v>0</v>
      </c>
      <c r="BF46">
        <f>AT46</f>
        <v>576</v>
      </c>
      <c r="BG46" t="s">
        <v>96</v>
      </c>
      <c r="BH46">
        <f>I45</f>
        <v>1</v>
      </c>
      <c r="BI46" t="s">
        <v>104</v>
      </c>
      <c r="BJ46">
        <f>AU44</f>
        <v>1</v>
      </c>
      <c r="BL46">
        <f>BF46*BH46*BJ46</f>
        <v>576</v>
      </c>
      <c r="BN46">
        <f>AV46+BD46+BL46</f>
        <v>864</v>
      </c>
      <c r="BO46" t="str">
        <f>IF(ROUND(BN46,2)=D45,"good","bad")</f>
        <v>good</v>
      </c>
    </row>
    <row r="47" spans="1:67" x14ac:dyDescent="0.3">
      <c r="AV47" s="2" t="str">
        <f>""""&amp;B45&amp;""""&amp;", "</f>
        <v xml:space="preserve">"optional 0", </v>
      </c>
      <c r="AW47" s="2"/>
      <c r="AX47" t="str">
        <f>TEXT(H44,"0f, ")</f>
        <v xml:space="preserve">0f, </v>
      </c>
      <c r="AY47" t="str">
        <f>TEXT(I44,"0f, ")</f>
        <v xml:space="preserve">270f, </v>
      </c>
      <c r="AZ47" s="2" t="s">
        <v>120</v>
      </c>
      <c r="BB47" t="str">
        <f>TEXT(AV45,"0.00f")</f>
        <v>2736.00f</v>
      </c>
      <c r="BC47" t="str">
        <f>TEXT(AV46,", 0.00f")</f>
        <v>, 288.00f</v>
      </c>
      <c r="BD47" t="str">
        <f>TEXT(S45,", 0.00f")</f>
        <v>, 576.00f</v>
      </c>
      <c r="BF47" t="str">
        <f>TEXT(T45,", 0.00f")</f>
        <v>, 144.00f</v>
      </c>
      <c r="BG47" t="s">
        <v>121</v>
      </c>
      <c r="BH47" t="s">
        <v>122</v>
      </c>
      <c r="BI47" t="s">
        <v>123</v>
      </c>
      <c r="BJ47" t="str">
        <f>TEXT(C45,"0.00f, ")</f>
        <v xml:space="preserve">2736.00f, </v>
      </c>
      <c r="BL47" t="str">
        <f>TEXT(D45,"0.00f")</f>
        <v>864.00f</v>
      </c>
    </row>
    <row r="48" spans="1:67" x14ac:dyDescent="0.3">
      <c r="AV48" s="2" t="str">
        <f>AV47&amp;AX47&amp;AY47&amp;AZ47&amp;BB47&amp;BC47&amp;BD47&amp;BF47&amp;BG47&amp;BH47&amp;BI47&amp;BJ47&amp;BL47</f>
        <v>"optional 0", 0f, 270f, new Rectangle(2736.00f, 288.00f, 576.00f, 144.00f), 0, 2, 2736.00f, 864.00f</v>
      </c>
      <c r="AW48" s="2"/>
      <c r="AZ48" s="2"/>
    </row>
    <row r="50" spans="1:67" x14ac:dyDescent="0.3">
      <c r="B50" s="2"/>
      <c r="G50" s="1">
        <v>0</v>
      </c>
      <c r="H50" s="1"/>
      <c r="I50" s="1">
        <v>300</v>
      </c>
      <c r="J50" s="1"/>
      <c r="K50" s="1"/>
      <c r="N50" s="1"/>
      <c r="S50" s="5"/>
      <c r="T50" s="5"/>
      <c r="U50" s="1"/>
      <c r="AQ50" s="18" t="s">
        <v>140</v>
      </c>
      <c r="AR50" s="24">
        <v>0</v>
      </c>
      <c r="AS50" s="24">
        <v>0</v>
      </c>
      <c r="AT50" s="24">
        <v>0</v>
      </c>
      <c r="AU50" s="24">
        <v>1</v>
      </c>
    </row>
    <row r="51" spans="1:67" x14ac:dyDescent="0.3">
      <c r="A51" s="6">
        <v>7</v>
      </c>
      <c r="B51" s="17" t="s">
        <v>137</v>
      </c>
      <c r="C51">
        <v>1122.98</v>
      </c>
      <c r="D51">
        <v>2348.69</v>
      </c>
      <c r="E51">
        <v>0</v>
      </c>
      <c r="F51">
        <v>1</v>
      </c>
      <c r="G51">
        <f>ABS(SIN(RADIANS(G50)))</f>
        <v>0</v>
      </c>
      <c r="H51">
        <f>ABS(COS(RADIANS(G50)))</f>
        <v>1</v>
      </c>
      <c r="I51">
        <f>ABS(SIN(RADIANS(I50)))</f>
        <v>0.8660254037844386</v>
      </c>
      <c r="J51">
        <f>ABS(COS(RADIANS(I50)))</f>
        <v>0.50000000000000011</v>
      </c>
      <c r="L51">
        <v>1122.98</v>
      </c>
      <c r="M51">
        <v>1829.07</v>
      </c>
      <c r="O51">
        <v>600</v>
      </c>
      <c r="P51">
        <v>200</v>
      </c>
      <c r="R51">
        <v>0</v>
      </c>
      <c r="S51">
        <f>IF(R51=1,P51,O51)</f>
        <v>600</v>
      </c>
      <c r="T51">
        <f>IF(R51=1,O51,P51)</f>
        <v>200</v>
      </c>
      <c r="V51">
        <f>L51</f>
        <v>1122.98</v>
      </c>
      <c r="X51">
        <f t="shared" ref="X51" si="4">T51</f>
        <v>200</v>
      </c>
      <c r="Y51" t="s">
        <v>96</v>
      </c>
      <c r="Z51">
        <f>I51</f>
        <v>0.8660254037844386</v>
      </c>
      <c r="AA51" t="s">
        <v>104</v>
      </c>
      <c r="AB51">
        <v>1</v>
      </c>
      <c r="AC51" t="s">
        <v>117</v>
      </c>
      <c r="AD51">
        <f>X51*Z51*AB51</f>
        <v>173.20508075688772</v>
      </c>
      <c r="AF51">
        <f t="shared" ref="AF51" si="5">S51</f>
        <v>600</v>
      </c>
      <c r="AG51" t="s">
        <v>30</v>
      </c>
      <c r="AH51">
        <f>J51</f>
        <v>0.50000000000000011</v>
      </c>
      <c r="AI51" t="s">
        <v>107</v>
      </c>
      <c r="AJ51">
        <v>0</v>
      </c>
      <c r="AK51" t="s">
        <v>117</v>
      </c>
      <c r="AL51">
        <f>AF51*AH51*AJ51</f>
        <v>0</v>
      </c>
      <c r="AN51">
        <f>AL51+AD51+V51</f>
        <v>1296.1850807568878</v>
      </c>
      <c r="AO51" t="str">
        <f>IF(ROUND(AN51,2)=C51,"good","bad")</f>
        <v>bad</v>
      </c>
      <c r="AQ51" s="18" t="b">
        <v>0</v>
      </c>
      <c r="AR51" t="str">
        <f>IF(AQ51,"swapped", "not swapped")</f>
        <v>not swapped</v>
      </c>
      <c r="AS51">
        <f>IF(AQ51,P51,O51)</f>
        <v>600</v>
      </c>
      <c r="AT51">
        <f>IF(AQ51,O51,P51)</f>
        <v>200</v>
      </c>
      <c r="AU51" s="1" t="s">
        <v>26</v>
      </c>
      <c r="AV51">
        <f>L51</f>
        <v>1122.98</v>
      </c>
      <c r="AX51">
        <f>AS51</f>
        <v>600</v>
      </c>
      <c r="AY51" t="s">
        <v>30</v>
      </c>
      <c r="AZ51">
        <f>J51</f>
        <v>0.50000000000000011</v>
      </c>
      <c r="BA51" t="s">
        <v>107</v>
      </c>
      <c r="BB51">
        <f>AR50</f>
        <v>0</v>
      </c>
      <c r="BD51">
        <f>AX51*AZ51*BB51</f>
        <v>0</v>
      </c>
      <c r="BF51">
        <f>AT51</f>
        <v>200</v>
      </c>
      <c r="BG51" t="s">
        <v>96</v>
      </c>
      <c r="BH51">
        <f>I51</f>
        <v>0.8660254037844386</v>
      </c>
      <c r="BI51" t="s">
        <v>104</v>
      </c>
      <c r="BJ51">
        <f>AS50</f>
        <v>0</v>
      </c>
      <c r="BL51">
        <f>BF51*BH51*BJ51</f>
        <v>0</v>
      </c>
      <c r="BN51">
        <f>AV51+BD51+BL51</f>
        <v>1122.98</v>
      </c>
      <c r="BO51" t="str">
        <f>IF(ROUND(BN51,2)=C51,"good","bad")</f>
        <v>good</v>
      </c>
    </row>
    <row r="52" spans="1:67" x14ac:dyDescent="0.3">
      <c r="V52">
        <f>M51</f>
        <v>1829.07</v>
      </c>
      <c r="X52">
        <f t="shared" ref="X52" si="6">T51</f>
        <v>200</v>
      </c>
      <c r="Y52" t="s">
        <v>96</v>
      </c>
      <c r="Z52">
        <f>J51</f>
        <v>0.50000000000000011</v>
      </c>
      <c r="AA52" t="s">
        <v>107</v>
      </c>
      <c r="AB52">
        <v>1</v>
      </c>
      <c r="AC52" t="s">
        <v>117</v>
      </c>
      <c r="AD52">
        <f>X52*Z52*AB52</f>
        <v>100.00000000000003</v>
      </c>
      <c r="AF52">
        <f t="shared" ref="AF52" si="7">S51</f>
        <v>600</v>
      </c>
      <c r="AG52" t="s">
        <v>30</v>
      </c>
      <c r="AH52">
        <f>I51</f>
        <v>0.8660254037844386</v>
      </c>
      <c r="AI52" t="s">
        <v>104</v>
      </c>
      <c r="AJ52">
        <v>1</v>
      </c>
      <c r="AK52" t="s">
        <v>117</v>
      </c>
      <c r="AL52">
        <f>AF52*AH52*AJ52</f>
        <v>519.6152422706632</v>
      </c>
      <c r="AN52">
        <f>V52+AD52+AL52</f>
        <v>2448.6852422706634</v>
      </c>
      <c r="AO52" t="str">
        <f>IF(ROUND(AN52,2)=D51,"good","bad")</f>
        <v>bad</v>
      </c>
      <c r="AQ52" s="18" t="b">
        <v>1</v>
      </c>
      <c r="AR52" t="str">
        <f>IF(AQ52,"swapped", "not swapped")</f>
        <v>swapped</v>
      </c>
      <c r="AS52">
        <f>IF(AQ52,P51,O51)</f>
        <v>200</v>
      </c>
      <c r="AT52">
        <f>IF(AQ52,O51,P51)</f>
        <v>600</v>
      </c>
      <c r="AU52" s="1" t="s">
        <v>50</v>
      </c>
      <c r="AV52">
        <f>M51</f>
        <v>1829.07</v>
      </c>
      <c r="AX52">
        <f>AS52</f>
        <v>200</v>
      </c>
      <c r="AY52" t="s">
        <v>30</v>
      </c>
      <c r="AZ52">
        <f>J51</f>
        <v>0.50000000000000011</v>
      </c>
      <c r="BA52" t="s">
        <v>107</v>
      </c>
      <c r="BB52">
        <f>AT50</f>
        <v>0</v>
      </c>
      <c r="BD52">
        <f>AX52*AZ52*BB52</f>
        <v>0</v>
      </c>
      <c r="BF52">
        <f>AT52</f>
        <v>600</v>
      </c>
      <c r="BG52" t="s">
        <v>96</v>
      </c>
      <c r="BH52">
        <f>I51</f>
        <v>0.8660254037844386</v>
      </c>
      <c r="BI52" t="s">
        <v>104</v>
      </c>
      <c r="BJ52">
        <f>AU50</f>
        <v>1</v>
      </c>
      <c r="BL52">
        <f>BF52*BH52*BJ52</f>
        <v>519.6152422706632</v>
      </c>
      <c r="BN52">
        <f>AV52+BD52+BL52</f>
        <v>2348.6852422706634</v>
      </c>
      <c r="BO52" t="str">
        <f>IF(ROUND(BN52,2)=D51,"good","bad")</f>
        <v>good</v>
      </c>
    </row>
    <row r="53" spans="1:67" x14ac:dyDescent="0.3">
      <c r="E53" t="s">
        <v>125</v>
      </c>
      <c r="F53" t="str">
        <f>TEXT(G50," 0f,")</f>
        <v xml:space="preserve"> 0f,</v>
      </c>
      <c r="H53" s="2"/>
      <c r="R53" t="s">
        <v>122</v>
      </c>
      <c r="S53" t="s">
        <v>123</v>
      </c>
      <c r="T53" t="str">
        <f>TEXT(C51,"0.00f, ")</f>
        <v xml:space="preserve">1122.98f, </v>
      </c>
      <c r="V53" t="str">
        <f>TEXT(D51,"0.00f")</f>
        <v>2348.69f</v>
      </c>
      <c r="Z53">
        <f>AB51</f>
        <v>1</v>
      </c>
      <c r="AA53">
        <f>AJ51</f>
        <v>0</v>
      </c>
      <c r="AB53">
        <f>AB52</f>
        <v>1</v>
      </c>
      <c r="AC53">
        <f>AJ52</f>
        <v>1</v>
      </c>
      <c r="AV53" s="2" t="str">
        <f>""""&amp;B51&amp;""""&amp;", "</f>
        <v xml:space="preserve">"optional 6", </v>
      </c>
      <c r="AW53" s="2"/>
      <c r="AX53" t="str">
        <f>TEXT(H50,"0f, ")</f>
        <v xml:space="preserve">0f, </v>
      </c>
      <c r="AY53" t="str">
        <f>TEXT(I50,"0f, ")</f>
        <v xml:space="preserve">300f, </v>
      </c>
      <c r="AZ53" s="2" t="s">
        <v>120</v>
      </c>
      <c r="BB53" t="str">
        <f>TEXT(AV51,"0.00f")</f>
        <v>1122.98f</v>
      </c>
      <c r="BC53" t="str">
        <f>TEXT(AV52,", 0.00f")</f>
        <v>, 1829.07f</v>
      </c>
      <c r="BD53" t="str">
        <f>TEXT(S51,", 0.00f")</f>
        <v>, 600.00f</v>
      </c>
      <c r="BF53" t="str">
        <f>TEXT(T51,", 0.00f")</f>
        <v>, 200.00f</v>
      </c>
      <c r="BG53" t="s">
        <v>121</v>
      </c>
      <c r="BH53" t="s">
        <v>122</v>
      </c>
      <c r="BI53" t="s">
        <v>123</v>
      </c>
      <c r="BJ53" t="str">
        <f>TEXT(C51,"0.00f, ")</f>
        <v xml:space="preserve">1122.98f, </v>
      </c>
      <c r="BL53" t="str">
        <f>TEXT(D51,"0.00f")</f>
        <v>2348.69f</v>
      </c>
    </row>
    <row r="54" spans="1:67" x14ac:dyDescent="0.3">
      <c r="E54" s="2" t="str">
        <f>E53&amp;F53&amp;G53&amp;H53&amp;J53&amp;O53&amp;P53&amp;L53&amp;M53&amp;R53&amp;S53&amp;T53&amp;V53</f>
        <v>"optional 6", 0f,0, 2, 1122.98f, 2348.69f</v>
      </c>
      <c r="AV54" s="2" t="str">
        <f>AV53&amp;AX53&amp;AY53&amp;AZ53&amp;BB53&amp;BC53&amp;BD53&amp;BF53&amp;BG53&amp;BH53&amp;BI53&amp;BJ53&amp;BL53</f>
        <v>"optional 6", 0f, 300f, new Rectangle(1122.98f, 1829.07f, 600.00f, 200.00f), 0, 2, 1122.98f, 2348.69f</v>
      </c>
      <c r="AW54" s="2"/>
      <c r="AZ54" s="2"/>
    </row>
    <row r="57" spans="1:67" x14ac:dyDescent="0.3">
      <c r="B57" s="8"/>
      <c r="C57" s="9"/>
      <c r="D57" s="9"/>
      <c r="E57" s="9"/>
      <c r="F57" s="9"/>
      <c r="G57" s="10">
        <v>0</v>
      </c>
      <c r="H57" s="10"/>
      <c r="I57" s="10">
        <v>90</v>
      </c>
      <c r="J57" s="10"/>
      <c r="K57" s="10"/>
      <c r="L57" s="9"/>
      <c r="M57" s="9"/>
      <c r="N57" s="10"/>
      <c r="O57" s="9"/>
      <c r="P57" s="9"/>
      <c r="Q57" s="9"/>
      <c r="R57" s="9"/>
      <c r="S57" s="11" t="s">
        <v>133</v>
      </c>
      <c r="T57" s="11"/>
      <c r="U57" s="10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18" t="s">
        <v>140</v>
      </c>
      <c r="AR57" s="12"/>
      <c r="AS57" s="12"/>
      <c r="AT57" s="12"/>
      <c r="AU57" s="12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</row>
    <row r="58" spans="1:67" x14ac:dyDescent="0.3">
      <c r="B58" s="9" t="s">
        <v>108</v>
      </c>
      <c r="C58" s="9">
        <v>3422.41</v>
      </c>
      <c r="D58" s="9">
        <v>48.68</v>
      </c>
      <c r="E58" s="9">
        <v>0</v>
      </c>
      <c r="F58" s="9">
        <v>1</v>
      </c>
      <c r="G58" s="9">
        <f>SIN(RADIANS(G57))</f>
        <v>0</v>
      </c>
      <c r="H58" s="9">
        <f>COS(RADIANS(G57))</f>
        <v>1</v>
      </c>
      <c r="I58" s="9">
        <v>1</v>
      </c>
      <c r="J58" s="9">
        <f>COS(RADIANS(I57))</f>
        <v>6.1257422745431001E-17</v>
      </c>
      <c r="K58" s="9"/>
      <c r="L58" s="9">
        <v>3422.41</v>
      </c>
      <c r="M58" s="9">
        <v>48.68</v>
      </c>
      <c r="N58" s="9"/>
      <c r="O58" s="9">
        <v>28</v>
      </c>
      <c r="P58" s="9">
        <v>615.83000000000004</v>
      </c>
      <c r="Q58" s="9"/>
      <c r="R58" s="9">
        <v>1</v>
      </c>
      <c r="S58" s="9">
        <f>IF(R58=1,P58,O58)</f>
        <v>615.83000000000004</v>
      </c>
      <c r="T58" s="9">
        <f>O58</f>
        <v>28</v>
      </c>
      <c r="U58" s="9"/>
      <c r="V58" s="9">
        <f>L58</f>
        <v>3422.41</v>
      </c>
      <c r="W58" s="9"/>
      <c r="X58" s="9">
        <f>T58</f>
        <v>28</v>
      </c>
      <c r="Y58" s="9" t="s">
        <v>96</v>
      </c>
      <c r="Z58" s="9">
        <f>I58</f>
        <v>1</v>
      </c>
      <c r="AA58" s="9" t="s">
        <v>104</v>
      </c>
      <c r="AB58" s="9">
        <f>E58</f>
        <v>0</v>
      </c>
      <c r="AC58" s="9" t="s">
        <v>105</v>
      </c>
      <c r="AD58" s="9">
        <f>X58*Z58*AB58</f>
        <v>0</v>
      </c>
      <c r="AE58" s="9"/>
      <c r="AF58" s="9">
        <v>0</v>
      </c>
      <c r="AG58" s="9" t="s">
        <v>106</v>
      </c>
      <c r="AH58" s="9"/>
      <c r="AI58" s="9"/>
      <c r="AJ58" s="9"/>
      <c r="AK58" s="9"/>
      <c r="AL58" s="9">
        <v>0</v>
      </c>
      <c r="AM58" s="9"/>
      <c r="AN58" s="9">
        <f>AL58+AD58+V58</f>
        <v>3422.41</v>
      </c>
      <c r="AO58" s="9" t="str">
        <f>IF(ROUND(AN58,2)=C58,"good","bad")</f>
        <v>good</v>
      </c>
      <c r="AP58" s="9"/>
      <c r="AQ58" s="18" t="b">
        <v>1</v>
      </c>
      <c r="AR58" s="9" t="str">
        <f t="shared" ref="AR58:AR59" si="8">IF(AQ58,"swapped", "not swapped")</f>
        <v>swapped</v>
      </c>
      <c r="AS58" s="9">
        <f t="shared" ref="AS58" si="9">IF(AQ58,P58,O58)</f>
        <v>615.83000000000004</v>
      </c>
      <c r="AT58" s="9">
        <f t="shared" ref="AT58" si="10">IF(AQ58,O58,P58)</f>
        <v>28</v>
      </c>
      <c r="AU58" s="10" t="s">
        <v>26</v>
      </c>
      <c r="AV58" s="9">
        <f>V58</f>
        <v>3422.41</v>
      </c>
      <c r="AW58" s="9"/>
      <c r="AX58" s="9">
        <f>AS58</f>
        <v>615.83000000000004</v>
      </c>
      <c r="AY58" s="9" t="s">
        <v>30</v>
      </c>
      <c r="AZ58" s="9">
        <f>J58</f>
        <v>6.1257422745431001E-17</v>
      </c>
      <c r="BA58" s="9" t="s">
        <v>107</v>
      </c>
      <c r="BB58" s="9">
        <v>0</v>
      </c>
      <c r="BC58" s="9"/>
      <c r="BD58" s="9">
        <f>AX58*AZ58*BB58</f>
        <v>0</v>
      </c>
      <c r="BE58" s="9"/>
      <c r="BF58" s="9">
        <f>AT58</f>
        <v>28</v>
      </c>
      <c r="BG58" s="9" t="s">
        <v>96</v>
      </c>
      <c r="BH58" s="9">
        <f>I58</f>
        <v>1</v>
      </c>
      <c r="BI58" s="9" t="s">
        <v>104</v>
      </c>
      <c r="BJ58" s="9">
        <v>0</v>
      </c>
      <c r="BK58" s="9"/>
      <c r="BL58" s="9">
        <f>BF58*BH58*BJ58</f>
        <v>0</v>
      </c>
      <c r="BM58" s="9"/>
      <c r="BN58" s="9">
        <f>AV58+BD58+BL58</f>
        <v>3422.41</v>
      </c>
      <c r="BO58" s="9" t="str">
        <f>IF(ROUND(BN58,2)=C58,"good","bad")</f>
        <v>good</v>
      </c>
    </row>
    <row r="59" spans="1:67" x14ac:dyDescent="0.3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>
        <f>M58</f>
        <v>48.68</v>
      </c>
      <c r="W59" s="9"/>
      <c r="X59" s="9">
        <f>S58</f>
        <v>615.83000000000004</v>
      </c>
      <c r="Y59" s="9" t="s">
        <v>30</v>
      </c>
      <c r="Z59" s="9">
        <f>J58</f>
        <v>6.1257422745431001E-17</v>
      </c>
      <c r="AA59" s="9" t="s">
        <v>107</v>
      </c>
      <c r="AB59" s="9">
        <f>F58</f>
        <v>1</v>
      </c>
      <c r="AC59" s="9" t="s">
        <v>105</v>
      </c>
      <c r="AD59" s="9">
        <f>X59*Z59*AB59</f>
        <v>3.7724158649318774E-14</v>
      </c>
      <c r="AE59" s="9"/>
      <c r="AF59" s="9">
        <f>T58</f>
        <v>28</v>
      </c>
      <c r="AG59" s="9" t="s">
        <v>96</v>
      </c>
      <c r="AH59" s="9">
        <f>I58</f>
        <v>1</v>
      </c>
      <c r="AI59" s="9" t="s">
        <v>104</v>
      </c>
      <c r="AJ59" s="9">
        <v>0</v>
      </c>
      <c r="AK59" s="9"/>
      <c r="AL59" s="9">
        <f>AF59*AH59*AJ59</f>
        <v>0</v>
      </c>
      <c r="AM59" s="9"/>
      <c r="AN59" s="9">
        <f>V59+AD59+AL59</f>
        <v>48.680000000000035</v>
      </c>
      <c r="AO59" s="9" t="str">
        <f>IF(ROUND(AN59,2)=D58,"good","bad")</f>
        <v>good</v>
      </c>
      <c r="AP59" s="9"/>
      <c r="AQ59" s="18" t="b">
        <v>1</v>
      </c>
      <c r="AR59" s="9" t="str">
        <f t="shared" si="8"/>
        <v>swapped</v>
      </c>
      <c r="AS59" s="9">
        <f t="shared" ref="AS59" si="11">IF(AQ59,P58,O58)</f>
        <v>615.83000000000004</v>
      </c>
      <c r="AT59" s="9">
        <f t="shared" ref="AT59" si="12">IF(AQ59,O58,P58)</f>
        <v>28</v>
      </c>
      <c r="AU59" s="10" t="s">
        <v>50</v>
      </c>
      <c r="AV59" s="9">
        <f>V59</f>
        <v>48.68</v>
      </c>
      <c r="AW59" s="9"/>
      <c r="AX59" s="9">
        <f>AS59</f>
        <v>615.83000000000004</v>
      </c>
      <c r="AY59" s="9" t="s">
        <v>30</v>
      </c>
      <c r="AZ59" s="9">
        <f>J58</f>
        <v>6.1257422745431001E-17</v>
      </c>
      <c r="BA59" s="9" t="s">
        <v>107</v>
      </c>
      <c r="BB59" s="9">
        <v>1</v>
      </c>
      <c r="BC59" s="9"/>
      <c r="BD59" s="9">
        <f>AX59*AZ59*BB59</f>
        <v>3.7724158649318774E-14</v>
      </c>
      <c r="BE59" s="9"/>
      <c r="BF59" s="9">
        <f>AT59</f>
        <v>28</v>
      </c>
      <c r="BG59" s="9" t="s">
        <v>96</v>
      </c>
      <c r="BH59" s="9">
        <f>I58</f>
        <v>1</v>
      </c>
      <c r="BI59" s="9" t="s">
        <v>104</v>
      </c>
      <c r="BJ59" s="9">
        <v>0</v>
      </c>
      <c r="BK59" s="9"/>
      <c r="BL59" s="9">
        <f>BF59*BH59*BJ59</f>
        <v>0</v>
      </c>
      <c r="BM59" s="9"/>
      <c r="BN59" s="9">
        <f>AV59+BD59+BL59</f>
        <v>48.680000000000035</v>
      </c>
      <c r="BO59" s="9" t="str">
        <f>IF(ROUND(BN59,2)=D58,"good","bad")</f>
        <v>good</v>
      </c>
    </row>
    <row r="60" spans="1:67" x14ac:dyDescent="0.3">
      <c r="B60" s="9"/>
      <c r="C60" s="9"/>
      <c r="D60" s="9"/>
      <c r="E60" s="9" t="s">
        <v>124</v>
      </c>
      <c r="F60" s="9" t="str">
        <f>TEXT(G57,"0f, ")</f>
        <v xml:space="preserve">0f, </v>
      </c>
      <c r="G60" s="9" t="str">
        <f>TEXT(I57,"0f, ")</f>
        <v xml:space="preserve">90f, </v>
      </c>
      <c r="H60" s="8" t="s">
        <v>120</v>
      </c>
      <c r="I60" s="9"/>
      <c r="J60" s="9" t="str">
        <f>TEXT(L58,"0.00f")</f>
        <v>3422.41f</v>
      </c>
      <c r="K60" s="9"/>
      <c r="L60" s="9" t="str">
        <f>TEXT(P58,", 0.00f")</f>
        <v>, 615.83f</v>
      </c>
      <c r="M60" s="9" t="s">
        <v>121</v>
      </c>
      <c r="N60" s="9"/>
      <c r="O60" s="9" t="str">
        <f>TEXT(M58,", 0.00f")</f>
        <v>, 48.68f</v>
      </c>
      <c r="P60" s="9" t="str">
        <f>TEXT(O58,", 0.00f")</f>
        <v>, 28.00f</v>
      </c>
      <c r="Q60" s="9"/>
      <c r="R60" s="9" t="s">
        <v>122</v>
      </c>
      <c r="S60" s="9" t="s">
        <v>123</v>
      </c>
      <c r="T60" s="9" t="str">
        <f>TEXT(C58,"0.00f, ")</f>
        <v xml:space="preserve">3422.41f, </v>
      </c>
      <c r="U60" s="9"/>
      <c r="V60" s="9" t="str">
        <f>TEXT(D58,"0.00f,")</f>
        <v>48.68f,</v>
      </c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R60" s="9"/>
      <c r="AS60" s="9"/>
      <c r="AT60" s="9"/>
      <c r="AU60" s="10"/>
      <c r="AV60" s="8" t="str">
        <f>""""&amp;B58&amp;""""&amp;", "</f>
        <v xml:space="preserve">"banner 2", </v>
      </c>
      <c r="AW60" s="8"/>
      <c r="AX60" s="9" t="str">
        <f>TEXT(H57,"0f, ")</f>
        <v xml:space="preserve">0f, </v>
      </c>
      <c r="AY60" s="9" t="str">
        <f>TEXT(I57,"0f, ")</f>
        <v xml:space="preserve">90f, </v>
      </c>
      <c r="AZ60" s="8" t="s">
        <v>120</v>
      </c>
      <c r="BA60" s="9"/>
      <c r="BB60" s="9" t="str">
        <f>TEXT(AV58,"0.00f")</f>
        <v>3422.41f</v>
      </c>
      <c r="BC60" s="9" t="str">
        <f>TEXT(AV59,", 0.00f")</f>
        <v>, 48.68f</v>
      </c>
      <c r="BD60" s="9" t="str">
        <f>TEXT(S58,", 0.00f")</f>
        <v>, 615.83f</v>
      </c>
      <c r="BE60" s="9"/>
      <c r="BF60" s="9" t="str">
        <f>TEXT(T58,", 0.00f")</f>
        <v>, 28.00f</v>
      </c>
      <c r="BG60" s="9" t="s">
        <v>121</v>
      </c>
      <c r="BH60" s="9" t="s">
        <v>122</v>
      </c>
      <c r="BI60" s="9" t="s">
        <v>123</v>
      </c>
      <c r="BJ60" s="9" t="str">
        <f>TEXT(C58,"0.00f, ")</f>
        <v xml:space="preserve">3422.41f, </v>
      </c>
      <c r="BK60" s="9"/>
      <c r="BL60" s="9" t="str">
        <f>TEXT(D58,"0.00f")</f>
        <v>48.68f</v>
      </c>
      <c r="BM60" s="9"/>
      <c r="BN60" s="9"/>
      <c r="BO60" s="9"/>
    </row>
    <row r="61" spans="1:67" x14ac:dyDescent="0.3">
      <c r="B61" s="9"/>
      <c r="C61" s="9"/>
      <c r="D61" s="9"/>
      <c r="E61" s="9"/>
      <c r="F61" s="9"/>
      <c r="G61" s="9"/>
      <c r="H61" s="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R61" s="9"/>
      <c r="AS61" s="9"/>
      <c r="AT61" s="9"/>
      <c r="AU61" s="10"/>
      <c r="AV61" s="8" t="str">
        <f>AV60&amp;AX60&amp;AY60&amp;AZ60&amp;BB60&amp;BC60&amp;BD60&amp;BF60&amp;BG60&amp;BH60&amp;BI60&amp;BJ60&amp;BL60</f>
        <v>"banner 2", 0f, 90f, new Rectangle(3422.41f, 48.68f, 615.83f, 28.00f), 0, 2, 3422.41f, 48.68f</v>
      </c>
      <c r="AW61" s="8"/>
      <c r="AX61" s="9"/>
      <c r="AY61" s="9"/>
      <c r="AZ61" s="8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</row>
    <row r="62" spans="1:67" x14ac:dyDescent="0.3">
      <c r="B62" s="8"/>
      <c r="C62" s="9"/>
      <c r="D62" s="9"/>
      <c r="E62" s="9"/>
      <c r="F62" s="9"/>
      <c r="G62" s="10">
        <v>0</v>
      </c>
      <c r="H62" s="10"/>
      <c r="I62" s="10">
        <v>38</v>
      </c>
      <c r="J62" s="10"/>
      <c r="K62" s="10"/>
      <c r="L62" s="9"/>
      <c r="M62" s="9"/>
      <c r="N62" s="10"/>
      <c r="O62" s="9"/>
      <c r="P62" s="9"/>
      <c r="Q62" s="9"/>
      <c r="R62" s="9"/>
      <c r="S62" s="11" t="s">
        <v>133</v>
      </c>
      <c r="T62" s="11"/>
      <c r="U62" s="10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18" t="s">
        <v>140</v>
      </c>
      <c r="AR62" s="12">
        <f>BB63</f>
        <v>0</v>
      </c>
      <c r="AS62" s="12">
        <f>BJ63</f>
        <v>0</v>
      </c>
      <c r="AT62" s="12">
        <f>BB64</f>
        <v>1</v>
      </c>
      <c r="AU62" s="12">
        <f>BJ64</f>
        <v>0</v>
      </c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</row>
    <row r="63" spans="1:67" x14ac:dyDescent="0.3">
      <c r="B63" s="8" t="s">
        <v>134</v>
      </c>
      <c r="C63" s="9">
        <v>195.76</v>
      </c>
      <c r="D63" s="9">
        <v>570.54999999999995</v>
      </c>
      <c r="E63" s="9">
        <v>0</v>
      </c>
      <c r="F63" s="9">
        <v>1</v>
      </c>
      <c r="G63" s="9">
        <f>SIN(RADIANS(G62))</f>
        <v>0</v>
      </c>
      <c r="H63" s="9">
        <f>COS(RADIANS(G62))</f>
        <v>1</v>
      </c>
      <c r="I63" s="9">
        <f>SIN(RADIANS(I62))</f>
        <v>0.61566147532565829</v>
      </c>
      <c r="J63" s="9">
        <f>COS(RADIANS(I62))</f>
        <v>0.7880107536067219</v>
      </c>
      <c r="K63" s="9"/>
      <c r="L63" s="9">
        <v>195.76</v>
      </c>
      <c r="M63" s="9">
        <v>169.85</v>
      </c>
      <c r="N63" s="9"/>
      <c r="O63" s="9">
        <v>3367.35</v>
      </c>
      <c r="P63" s="9">
        <v>508.5</v>
      </c>
      <c r="Q63" s="9"/>
      <c r="R63" s="9">
        <v>1</v>
      </c>
      <c r="S63" s="9">
        <f>IF(R63=1,P63,O63)</f>
        <v>508.5</v>
      </c>
      <c r="T63" s="9">
        <f>O63</f>
        <v>3367.35</v>
      </c>
      <c r="U63" s="9"/>
      <c r="V63" s="9">
        <f>L63</f>
        <v>195.76</v>
      </c>
      <c r="W63" s="9"/>
      <c r="X63" s="9">
        <f>T63</f>
        <v>3367.35</v>
      </c>
      <c r="Y63" s="9" t="s">
        <v>96</v>
      </c>
      <c r="Z63" s="9">
        <f>I63</f>
        <v>0.61566147532565829</v>
      </c>
      <c r="AA63" s="9" t="s">
        <v>104</v>
      </c>
      <c r="AB63" s="9">
        <f>E63</f>
        <v>0</v>
      </c>
      <c r="AC63" s="9" t="s">
        <v>105</v>
      </c>
      <c r="AD63" s="9">
        <f>X63*Z63*AB63</f>
        <v>0</v>
      </c>
      <c r="AE63" s="9"/>
      <c r="AF63" s="9">
        <v>0</v>
      </c>
      <c r="AG63" s="9" t="s">
        <v>106</v>
      </c>
      <c r="AH63" s="9"/>
      <c r="AI63" s="9"/>
      <c r="AJ63" s="9"/>
      <c r="AK63" s="9"/>
      <c r="AL63" s="9">
        <v>0</v>
      </c>
      <c r="AM63" s="9"/>
      <c r="AN63" s="9">
        <f>AL63+AD63+V63</f>
        <v>195.76</v>
      </c>
      <c r="AO63" s="9" t="str">
        <f>IF(ROUND(AN63,2)=C63,"good","bad")</f>
        <v>good</v>
      </c>
      <c r="AP63" s="9"/>
      <c r="AQ63" s="18" t="b">
        <v>1</v>
      </c>
      <c r="AR63" s="9" t="str">
        <f t="shared" ref="AR63:AR64" si="13">IF(AQ63,"swapped", "not swapped")</f>
        <v>swapped</v>
      </c>
      <c r="AS63" s="9">
        <f t="shared" ref="AS63" si="14">IF(AQ63,P63,O63)</f>
        <v>508.5</v>
      </c>
      <c r="AT63" s="9">
        <f t="shared" ref="AT63" si="15">IF(AQ63,O63,P63)</f>
        <v>3367.35</v>
      </c>
      <c r="AU63" s="10" t="s">
        <v>26</v>
      </c>
      <c r="AV63" s="9">
        <f>V63</f>
        <v>195.76</v>
      </c>
      <c r="AW63" s="9"/>
      <c r="AX63" s="9">
        <f>AS63</f>
        <v>508.5</v>
      </c>
      <c r="AY63" s="9" t="s">
        <v>30</v>
      </c>
      <c r="AZ63" s="9">
        <f>J63</f>
        <v>0.7880107536067219</v>
      </c>
      <c r="BA63" s="9" t="s">
        <v>107</v>
      </c>
      <c r="BB63" s="9">
        <v>0</v>
      </c>
      <c r="BC63" s="9"/>
      <c r="BD63" s="9">
        <f>AX63*AZ63*BB63</f>
        <v>0</v>
      </c>
      <c r="BE63" s="9"/>
      <c r="BF63" s="9">
        <f>AT63</f>
        <v>3367.35</v>
      </c>
      <c r="BG63" s="9" t="s">
        <v>96</v>
      </c>
      <c r="BH63" s="9">
        <f>I63</f>
        <v>0.61566147532565829</v>
      </c>
      <c r="BI63" s="9" t="s">
        <v>104</v>
      </c>
      <c r="BJ63" s="9">
        <v>0</v>
      </c>
      <c r="BK63" s="9"/>
      <c r="BL63" s="9">
        <f>BF63*BH63*BJ63</f>
        <v>0</v>
      </c>
      <c r="BM63" s="9"/>
      <c r="BN63" s="9">
        <f>AV63+BD63+BL63</f>
        <v>195.76</v>
      </c>
      <c r="BO63" s="9" t="str">
        <f>IF(ROUND(BN63,2)=C63,"good","bad")</f>
        <v>good</v>
      </c>
    </row>
    <row r="64" spans="1:67" x14ac:dyDescent="0.3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>
        <f>M63</f>
        <v>169.85</v>
      </c>
      <c r="W64" s="9"/>
      <c r="X64" s="9">
        <f>S63</f>
        <v>508.5</v>
      </c>
      <c r="Y64" s="9" t="s">
        <v>30</v>
      </c>
      <c r="Z64" s="9">
        <f>J63</f>
        <v>0.7880107536067219</v>
      </c>
      <c r="AA64" s="9" t="s">
        <v>107</v>
      </c>
      <c r="AB64" s="9">
        <f>F63</f>
        <v>1</v>
      </c>
      <c r="AC64" s="9" t="s">
        <v>105</v>
      </c>
      <c r="AD64" s="9">
        <f>X64*Z64*AB64</f>
        <v>400.70346820901807</v>
      </c>
      <c r="AE64" s="9"/>
      <c r="AF64" s="9">
        <f>T63</f>
        <v>3367.35</v>
      </c>
      <c r="AG64" s="9" t="s">
        <v>96</v>
      </c>
      <c r="AH64" s="9">
        <f>I63</f>
        <v>0.61566147532565829</v>
      </c>
      <c r="AI64" s="9" t="s">
        <v>104</v>
      </c>
      <c r="AJ64" s="9">
        <v>0</v>
      </c>
      <c r="AK64" s="9"/>
      <c r="AL64" s="9">
        <f>AF64*AH64*AJ64</f>
        <v>0</v>
      </c>
      <c r="AM64" s="9"/>
      <c r="AN64" s="9">
        <f>V64+AD64+AL64</f>
        <v>570.55346820901809</v>
      </c>
      <c r="AO64" s="9" t="str">
        <f>IF(ROUND(AN64,2)=D63,"good","bad")</f>
        <v>good</v>
      </c>
      <c r="AP64" s="9"/>
      <c r="AQ64" s="18" t="b">
        <v>1</v>
      </c>
      <c r="AR64" s="9" t="str">
        <f t="shared" si="13"/>
        <v>swapped</v>
      </c>
      <c r="AS64" s="9">
        <f t="shared" ref="AS64" si="16">IF(AQ64,P63,O63)</f>
        <v>508.5</v>
      </c>
      <c r="AT64" s="9">
        <f t="shared" ref="AT64" si="17">IF(AQ64,O63,P63)</f>
        <v>3367.35</v>
      </c>
      <c r="AU64" s="10" t="s">
        <v>50</v>
      </c>
      <c r="AV64" s="9">
        <f>V64</f>
        <v>169.85</v>
      </c>
      <c r="AW64" s="9"/>
      <c r="AX64" s="9">
        <f>AS64</f>
        <v>508.5</v>
      </c>
      <c r="AY64" s="9" t="s">
        <v>30</v>
      </c>
      <c r="AZ64" s="9">
        <f>J63</f>
        <v>0.7880107536067219</v>
      </c>
      <c r="BA64" s="9" t="s">
        <v>107</v>
      </c>
      <c r="BB64" s="9">
        <v>1</v>
      </c>
      <c r="BC64" s="9"/>
      <c r="BD64" s="9">
        <f>AX64*AZ64*BB64</f>
        <v>400.70346820901807</v>
      </c>
      <c r="BE64" s="9"/>
      <c r="BF64" s="9">
        <f>AT64</f>
        <v>3367.35</v>
      </c>
      <c r="BG64" s="9" t="s">
        <v>96</v>
      </c>
      <c r="BH64" s="9">
        <f>I63</f>
        <v>0.61566147532565829</v>
      </c>
      <c r="BI64" s="9" t="s">
        <v>104</v>
      </c>
      <c r="BJ64" s="9">
        <v>0</v>
      </c>
      <c r="BK64" s="9"/>
      <c r="BL64" s="9">
        <f>BF64*BH64*BJ64</f>
        <v>0</v>
      </c>
      <c r="BM64" s="9"/>
      <c r="BN64" s="9">
        <f>AV64+BD64+BL64</f>
        <v>570.55346820901809</v>
      </c>
      <c r="BO64" s="9" t="str">
        <f>IF(ROUND(BN64,2)=D63,"good","bad")</f>
        <v>good</v>
      </c>
    </row>
    <row r="65" spans="1:67" x14ac:dyDescent="0.3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R65" s="9"/>
      <c r="AS65" s="9"/>
      <c r="AT65" s="9"/>
      <c r="AU65" s="10"/>
      <c r="AV65" s="8" t="str">
        <f>""""&amp;B63&amp;""""&amp;", "</f>
        <v xml:space="preserve">"watermark1", </v>
      </c>
      <c r="AW65" s="8"/>
      <c r="AX65" s="9" t="str">
        <f>TEXT(H62,"0f, ")</f>
        <v xml:space="preserve">0f, </v>
      </c>
      <c r="AY65" s="9" t="str">
        <f>TEXT(I62,"0f, ")</f>
        <v xml:space="preserve">38f, </v>
      </c>
      <c r="AZ65" s="8" t="s">
        <v>120</v>
      </c>
      <c r="BA65" s="9"/>
      <c r="BB65" s="9" t="str">
        <f>TEXT(AV63,"0.00f")</f>
        <v>195.76f</v>
      </c>
      <c r="BC65" s="9" t="str">
        <f>TEXT(AV64,", 0.00f")</f>
        <v>, 169.85f</v>
      </c>
      <c r="BD65" s="9" t="str">
        <f>TEXT(S63,", 0.00f")</f>
        <v>, 508.50f</v>
      </c>
      <c r="BE65" s="9"/>
      <c r="BF65" s="9" t="str">
        <f>TEXT(T63,", 0.00f")</f>
        <v>, 3367.35f</v>
      </c>
      <c r="BG65" s="9" t="s">
        <v>121</v>
      </c>
      <c r="BH65" s="9" t="s">
        <v>122</v>
      </c>
      <c r="BI65" s="9" t="s">
        <v>123</v>
      </c>
      <c r="BJ65" s="9" t="str">
        <f>TEXT(C63,"0.00f, ")</f>
        <v xml:space="preserve">195.76f, </v>
      </c>
      <c r="BK65" s="9"/>
      <c r="BL65" s="9" t="str">
        <f>TEXT(D63,"0.00f")</f>
        <v>570.55f</v>
      </c>
      <c r="BM65" s="9"/>
      <c r="BN65" s="9"/>
      <c r="BO65" s="9"/>
    </row>
    <row r="66" spans="1:67" x14ac:dyDescent="0.3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R66" s="9"/>
      <c r="AS66" s="9"/>
      <c r="AT66" s="9"/>
      <c r="AU66" s="10"/>
      <c r="AV66" s="8" t="str">
        <f>AV65&amp;AX65&amp;AY65&amp;AZ65&amp;BB65&amp;BC65&amp;BD65&amp;BF65&amp;BG65&amp;BH65&amp;BI65&amp;BJ65&amp;BL65</f>
        <v>"watermark1", 0f, 38f, new Rectangle(195.76f, 169.85f, 508.50f, 3367.35f), 0, 2, 195.76f, 570.55f</v>
      </c>
      <c r="AW66" s="8"/>
      <c r="AX66" s="9"/>
      <c r="AY66" s="9"/>
      <c r="AZ66" s="8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</row>
    <row r="70" spans="1:67" x14ac:dyDescent="0.3">
      <c r="B70" s="2" t="s">
        <v>139</v>
      </c>
    </row>
    <row r="72" spans="1:67" x14ac:dyDescent="0.3">
      <c r="G72" s="1">
        <v>90</v>
      </c>
      <c r="H72" s="1"/>
      <c r="I72" s="1">
        <v>0</v>
      </c>
      <c r="J72" s="1"/>
      <c r="K72" s="1"/>
      <c r="N72" s="1"/>
      <c r="S72" s="7" t="s">
        <v>103</v>
      </c>
      <c r="T72" s="7"/>
      <c r="U72" s="1"/>
      <c r="AQ72" s="18" t="s">
        <v>140</v>
      </c>
      <c r="AR72" s="21">
        <v>1</v>
      </c>
      <c r="AS72" s="21">
        <v>0</v>
      </c>
      <c r="AT72" s="21">
        <v>0</v>
      </c>
      <c r="AU72" s="21">
        <v>0</v>
      </c>
    </row>
    <row r="73" spans="1:67" x14ac:dyDescent="0.3">
      <c r="A73" s="6">
        <v>0</v>
      </c>
      <c r="B73" s="14" t="s">
        <v>58</v>
      </c>
      <c r="C73">
        <v>2292</v>
      </c>
      <c r="D73">
        <v>500</v>
      </c>
      <c r="E73">
        <v>1</v>
      </c>
      <c r="F73">
        <v>0</v>
      </c>
      <c r="G73">
        <f>ABS(SIN(RADIANS(G72)))</f>
        <v>1</v>
      </c>
      <c r="H73">
        <f>ABS(COS(RADIANS(G72)))</f>
        <v>6.1257422745431001E-17</v>
      </c>
      <c r="I73">
        <f>ABS(SIN(RADIANS(I72)))</f>
        <v>0</v>
      </c>
      <c r="J73">
        <f>ABS(COS(RADIANS(I72)))</f>
        <v>1</v>
      </c>
      <c r="L73">
        <v>2092</v>
      </c>
      <c r="M73">
        <v>500</v>
      </c>
      <c r="O73">
        <v>200</v>
      </c>
      <c r="P73">
        <v>600</v>
      </c>
      <c r="S73">
        <f>P73</f>
        <v>600</v>
      </c>
      <c r="T73">
        <f>P73</f>
        <v>600</v>
      </c>
      <c r="V73">
        <v>2092</v>
      </c>
      <c r="X73">
        <f>T73</f>
        <v>600</v>
      </c>
      <c r="Y73" t="s">
        <v>96</v>
      </c>
      <c r="Z73">
        <f>I73</f>
        <v>0</v>
      </c>
      <c r="AA73" t="s">
        <v>104</v>
      </c>
      <c r="AB73">
        <f>E73</f>
        <v>1</v>
      </c>
      <c r="AC73" t="s">
        <v>105</v>
      </c>
      <c r="AD73">
        <f>X73*Z73*AB73</f>
        <v>0</v>
      </c>
      <c r="AF73">
        <v>0</v>
      </c>
      <c r="AG73" t="s">
        <v>106</v>
      </c>
      <c r="AL73">
        <v>0</v>
      </c>
      <c r="AN73">
        <f>AL73+AD73+V73</f>
        <v>2092</v>
      </c>
      <c r="AO73" t="str">
        <f>IF(ROUND(AN73,2)=C73,"good","bad")</f>
        <v>bad</v>
      </c>
      <c r="AQ73" s="18" t="b">
        <v>0</v>
      </c>
      <c r="AR73" t="str">
        <f>IF(AQ73,"swapped", "not swapped")</f>
        <v>not swapped</v>
      </c>
      <c r="AS73">
        <f>IF(AQ73,P73,O73)</f>
        <v>200</v>
      </c>
      <c r="AT73">
        <f>IF(AQ73,O73,P73)</f>
        <v>600</v>
      </c>
      <c r="AU73" s="1" t="s">
        <v>26</v>
      </c>
      <c r="AV73">
        <f>L73</f>
        <v>2092</v>
      </c>
      <c r="AX73">
        <f>AS73</f>
        <v>200</v>
      </c>
      <c r="AY73" t="s">
        <v>30</v>
      </c>
      <c r="AZ73">
        <f>J73</f>
        <v>1</v>
      </c>
      <c r="BA73" t="s">
        <v>107</v>
      </c>
      <c r="BB73">
        <f>AR72</f>
        <v>1</v>
      </c>
      <c r="BD73">
        <f>AX73*AZ73*BB73</f>
        <v>200</v>
      </c>
      <c r="BF73">
        <f>AT73</f>
        <v>600</v>
      </c>
      <c r="BG73" t="s">
        <v>96</v>
      </c>
      <c r="BH73">
        <f>I73</f>
        <v>0</v>
      </c>
      <c r="BI73" t="s">
        <v>104</v>
      </c>
      <c r="BJ73">
        <f>AS72</f>
        <v>0</v>
      </c>
      <c r="BL73">
        <f>BF73*BH73*BJ73</f>
        <v>0</v>
      </c>
      <c r="BN73">
        <f>AV73+BD73+BL73</f>
        <v>2292</v>
      </c>
      <c r="BO73" t="str">
        <f>IF(ROUND(BN73,2)=C73,"good","bad")</f>
        <v>good</v>
      </c>
    </row>
    <row r="74" spans="1:67" x14ac:dyDescent="0.3">
      <c r="V74">
        <v>500</v>
      </c>
      <c r="X74">
        <f>S73</f>
        <v>600</v>
      </c>
      <c r="Y74" t="s">
        <v>30</v>
      </c>
      <c r="Z74">
        <f>J73</f>
        <v>1</v>
      </c>
      <c r="AA74" t="s">
        <v>107</v>
      </c>
      <c r="AB74">
        <f>F73</f>
        <v>0</v>
      </c>
      <c r="AC74" t="s">
        <v>105</v>
      </c>
      <c r="AD74">
        <f>X74*Z74*AB74</f>
        <v>0</v>
      </c>
      <c r="AF74">
        <f>T73</f>
        <v>600</v>
      </c>
      <c r="AG74" t="s">
        <v>96</v>
      </c>
      <c r="AH74">
        <f>I73</f>
        <v>0</v>
      </c>
      <c r="AI74" t="s">
        <v>104</v>
      </c>
      <c r="AJ74">
        <v>0</v>
      </c>
      <c r="AL74">
        <f>AF74*AH74*AJ74</f>
        <v>0</v>
      </c>
      <c r="AN74">
        <f>V74+AD74+AL74</f>
        <v>500</v>
      </c>
      <c r="AO74" t="str">
        <f>IF(ROUND(AN74,2)=D73,"good","bad")</f>
        <v>good</v>
      </c>
      <c r="AQ74" s="18" t="b">
        <v>1</v>
      </c>
      <c r="AR74" t="str">
        <f>IF(AQ74,"swapped", "not swapped")</f>
        <v>swapped</v>
      </c>
      <c r="AS74">
        <f>IF(AQ74,P73,O73)</f>
        <v>600</v>
      </c>
      <c r="AT74">
        <f>IF(AQ74,O73,P73)</f>
        <v>200</v>
      </c>
      <c r="AU74" s="1" t="s">
        <v>50</v>
      </c>
      <c r="AV74">
        <f>M73</f>
        <v>500</v>
      </c>
      <c r="AX74">
        <f>AS74</f>
        <v>600</v>
      </c>
      <c r="AY74" t="s">
        <v>30</v>
      </c>
      <c r="AZ74">
        <f>J73</f>
        <v>1</v>
      </c>
      <c r="BA74" t="s">
        <v>107</v>
      </c>
      <c r="BB74">
        <f>AT72</f>
        <v>0</v>
      </c>
      <c r="BD74">
        <f>AX74*AZ74*BB74</f>
        <v>0</v>
      </c>
      <c r="BF74">
        <f>AT74</f>
        <v>200</v>
      </c>
      <c r="BG74" t="s">
        <v>96</v>
      </c>
      <c r="BH74">
        <f>I73</f>
        <v>0</v>
      </c>
      <c r="BI74" t="s">
        <v>104</v>
      </c>
      <c r="BJ74">
        <f>AU72</f>
        <v>0</v>
      </c>
      <c r="BL74">
        <f>BF74*BH74*BJ74</f>
        <v>0</v>
      </c>
      <c r="BN74">
        <f>AV74+BD74+BL74</f>
        <v>500</v>
      </c>
      <c r="BO74" t="str">
        <f>IF(ROUND(BN74,2)=D73,"good","bad")</f>
        <v>good</v>
      </c>
    </row>
    <row r="75" spans="1:67" x14ac:dyDescent="0.3">
      <c r="E75" t="s">
        <v>126</v>
      </c>
      <c r="F75" t="str">
        <f>TEXT(G72,"0f, ")</f>
        <v xml:space="preserve">90f, </v>
      </c>
      <c r="H75" s="2"/>
      <c r="R75" t="s">
        <v>122</v>
      </c>
      <c r="S75" t="s">
        <v>123</v>
      </c>
      <c r="T75" t="str">
        <f>TEXT(C73,"0.00f, ")</f>
        <v xml:space="preserve">2292.00f, </v>
      </c>
      <c r="V75" t="str">
        <f>TEXT(D73,"0.00f")</f>
        <v>500.00f</v>
      </c>
      <c r="Z75">
        <f>AB73</f>
        <v>1</v>
      </c>
      <c r="AA75">
        <f>AJ73</f>
        <v>0</v>
      </c>
      <c r="AB75">
        <f>AB74</f>
        <v>0</v>
      </c>
      <c r="AC75">
        <f>AJ74</f>
        <v>0</v>
      </c>
      <c r="AV75" s="2" t="str">
        <f>""""&amp;B73&amp;""""&amp;", "</f>
        <v xml:space="preserve">"optional 7", </v>
      </c>
      <c r="AW75" s="2"/>
      <c r="AX75" t="str">
        <f>TEXT(H72,"0f, ")</f>
        <v xml:space="preserve">0f, </v>
      </c>
      <c r="AY75" t="str">
        <f>TEXT(I72,"0f, ")</f>
        <v xml:space="preserve">0f, </v>
      </c>
      <c r="AZ75" s="2" t="s">
        <v>120</v>
      </c>
      <c r="BB75" t="str">
        <f>TEXT(AV73,"0.00f")</f>
        <v>2092.00f</v>
      </c>
      <c r="BC75" t="str">
        <f>TEXT(AV74,", 0.00f")</f>
        <v>, 500.00f</v>
      </c>
      <c r="BD75" t="str">
        <f>TEXT(S73,", 0.00f")</f>
        <v>, 600.00f</v>
      </c>
      <c r="BF75" t="str">
        <f>TEXT(T73,", 0.00f")</f>
        <v>, 600.00f</v>
      </c>
      <c r="BG75" t="s">
        <v>121</v>
      </c>
      <c r="BH75" t="s">
        <v>122</v>
      </c>
      <c r="BI75" t="s">
        <v>123</v>
      </c>
      <c r="BJ75" t="str">
        <f>TEXT(C73,"0.00f, ")</f>
        <v xml:space="preserve">2292.00f, </v>
      </c>
      <c r="BL75" t="str">
        <f>TEXT(D73,"0.00f")</f>
        <v>500.00f</v>
      </c>
    </row>
    <row r="76" spans="1:67" x14ac:dyDescent="0.3">
      <c r="E76" s="2" t="str">
        <f>E75&amp;F75&amp;G75&amp;H75&amp;J75&amp;O75&amp;P75&amp;L75&amp;M75&amp;R75&amp;S75&amp;T75&amp;V75</f>
        <v>"optional 7", 90f, 0, 2, 2292.00f, 500.00f</v>
      </c>
      <c r="H76" s="2"/>
      <c r="AV76" s="2" t="str">
        <f>AV75&amp;AX75&amp;AY75&amp;AZ75&amp;BB75&amp;BC75&amp;BD75&amp;BF75&amp;BG75&amp;BH75&amp;BI75&amp;BJ75&amp;BL75</f>
        <v>"optional 7", 0f, 0f, new Rectangle(2092.00f, 500.00f, 600.00f, 600.00f), 0, 2, 2292.00f, 500.00f</v>
      </c>
      <c r="AW76" s="2"/>
      <c r="AZ76" s="2"/>
    </row>
    <row r="77" spans="1:67" x14ac:dyDescent="0.3">
      <c r="E77" s="2"/>
      <c r="H77" s="2"/>
      <c r="AV77" s="2"/>
      <c r="AW77" s="2"/>
      <c r="AZ77" s="2"/>
    </row>
    <row r="78" spans="1:67" x14ac:dyDescent="0.3">
      <c r="G78" s="1">
        <v>90</v>
      </c>
      <c r="H78" s="1"/>
      <c r="I78" s="1">
        <v>30</v>
      </c>
      <c r="J78" s="1"/>
      <c r="K78" s="1"/>
      <c r="N78" s="1"/>
      <c r="S78" s="7" t="s">
        <v>103</v>
      </c>
      <c r="T78" s="7"/>
      <c r="U78" s="1"/>
      <c r="AQ78" s="18" t="s">
        <v>140</v>
      </c>
      <c r="AR78" s="21">
        <v>1</v>
      </c>
      <c r="AS78" s="21">
        <v>1</v>
      </c>
      <c r="AT78" s="21">
        <v>0</v>
      </c>
      <c r="AU78" s="21">
        <v>1</v>
      </c>
    </row>
    <row r="79" spans="1:67" x14ac:dyDescent="0.3">
      <c r="A79" s="6">
        <v>1</v>
      </c>
      <c r="B79" s="14" t="s">
        <v>145</v>
      </c>
      <c r="C79">
        <v>533.21</v>
      </c>
      <c r="D79">
        <v>1900</v>
      </c>
      <c r="E79">
        <v>1</v>
      </c>
      <c r="F79">
        <v>0</v>
      </c>
      <c r="G79">
        <f>ABS(SIN(RADIANS(G78)))</f>
        <v>1</v>
      </c>
      <c r="H79">
        <f>ABS(COS(RADIANS(G78)))</f>
        <v>6.1257422745431001E-17</v>
      </c>
      <c r="I79">
        <f>ABS(SIN(RADIANS(I78)))</f>
        <v>0.49999999999999994</v>
      </c>
      <c r="J79">
        <f>ABS(COS(RADIANS(I78)))</f>
        <v>0.86602540378443871</v>
      </c>
      <c r="L79">
        <v>60</v>
      </c>
      <c r="M79">
        <v>1800</v>
      </c>
      <c r="O79">
        <v>200</v>
      </c>
      <c r="P79">
        <v>600</v>
      </c>
      <c r="S79">
        <f>P79</f>
        <v>600</v>
      </c>
      <c r="T79">
        <f>P79</f>
        <v>600</v>
      </c>
      <c r="V79">
        <v>1819.39</v>
      </c>
      <c r="X79">
        <f>T79</f>
        <v>600</v>
      </c>
      <c r="Y79" t="s">
        <v>96</v>
      </c>
      <c r="Z79">
        <f>I79</f>
        <v>0.49999999999999994</v>
      </c>
      <c r="AA79" t="s">
        <v>104</v>
      </c>
      <c r="AB79">
        <f>E79</f>
        <v>1</v>
      </c>
      <c r="AC79" t="s">
        <v>105</v>
      </c>
      <c r="AD79">
        <f>X79*Z79*AB79</f>
        <v>299.99999999999994</v>
      </c>
      <c r="AF79">
        <v>0</v>
      </c>
      <c r="AG79" t="s">
        <v>106</v>
      </c>
      <c r="AL79">
        <v>0</v>
      </c>
      <c r="AN79">
        <f>AL79+AD79+V79</f>
        <v>2119.39</v>
      </c>
      <c r="AO79" t="str">
        <f>IF(ROUND(AN79,2)=C79,"good","bad")</f>
        <v>bad</v>
      </c>
      <c r="AQ79" s="18" t="b">
        <v>0</v>
      </c>
      <c r="AR79" t="str">
        <f>IF(AQ79,"swapped", "not swapped")</f>
        <v>not swapped</v>
      </c>
      <c r="AS79">
        <f>IF(AQ79,P79,O79)</f>
        <v>200</v>
      </c>
      <c r="AT79">
        <f>IF(AQ79,O79,P79)</f>
        <v>600</v>
      </c>
      <c r="AU79" s="1" t="s">
        <v>26</v>
      </c>
      <c r="AV79">
        <f>L79</f>
        <v>60</v>
      </c>
      <c r="AX79">
        <f>AS79</f>
        <v>200</v>
      </c>
      <c r="AY79" t="s">
        <v>30</v>
      </c>
      <c r="AZ79">
        <f>J79</f>
        <v>0.86602540378443871</v>
      </c>
      <c r="BA79" t="s">
        <v>107</v>
      </c>
      <c r="BB79">
        <f>AR78</f>
        <v>1</v>
      </c>
      <c r="BD79">
        <f>AX79*AZ79*BB79</f>
        <v>173.20508075688775</v>
      </c>
      <c r="BF79">
        <f>AT79</f>
        <v>600</v>
      </c>
      <c r="BG79" t="s">
        <v>96</v>
      </c>
      <c r="BH79">
        <f>I79</f>
        <v>0.49999999999999994</v>
      </c>
      <c r="BI79" t="s">
        <v>104</v>
      </c>
      <c r="BJ79">
        <f>AS78</f>
        <v>1</v>
      </c>
      <c r="BL79">
        <f>BF79*BH79*BJ79</f>
        <v>299.99999999999994</v>
      </c>
      <c r="BN79">
        <f>AV79+BD79+BL79</f>
        <v>533.2050807568877</v>
      </c>
      <c r="BO79" t="str">
        <f>IF(ROUND(BN79,2)=C79,"good","bad")</f>
        <v>good</v>
      </c>
    </row>
    <row r="80" spans="1:67" x14ac:dyDescent="0.3">
      <c r="V80">
        <v>500</v>
      </c>
      <c r="X80">
        <f>S79</f>
        <v>600</v>
      </c>
      <c r="Y80" t="s">
        <v>30</v>
      </c>
      <c r="Z80">
        <f>J79</f>
        <v>0.86602540378443871</v>
      </c>
      <c r="AA80" t="s">
        <v>107</v>
      </c>
      <c r="AB80">
        <f>F79</f>
        <v>0</v>
      </c>
      <c r="AC80" t="s">
        <v>105</v>
      </c>
      <c r="AD80">
        <f>X80*Z80*AB80</f>
        <v>0</v>
      </c>
      <c r="AF80">
        <f>T79</f>
        <v>600</v>
      </c>
      <c r="AG80" t="s">
        <v>96</v>
      </c>
      <c r="AH80">
        <f>I79</f>
        <v>0.49999999999999994</v>
      </c>
      <c r="AI80" t="s">
        <v>104</v>
      </c>
      <c r="AJ80">
        <v>0</v>
      </c>
      <c r="AL80">
        <f>AF80*AH80*AJ80</f>
        <v>0</v>
      </c>
      <c r="AN80">
        <f>V80+AD80+AL80</f>
        <v>500</v>
      </c>
      <c r="AO80" t="str">
        <f>IF(ROUND(AN80,2)=D79,"good","bad")</f>
        <v>bad</v>
      </c>
      <c r="AQ80" s="18" t="b">
        <v>1</v>
      </c>
      <c r="AR80" t="str">
        <f>IF(AQ80,"swapped", "not swapped")</f>
        <v>swapped</v>
      </c>
      <c r="AS80">
        <f>IF(AQ80,P79,O79)</f>
        <v>600</v>
      </c>
      <c r="AT80">
        <f>IF(AQ80,O79,P79)</f>
        <v>200</v>
      </c>
      <c r="AU80" s="1" t="s">
        <v>50</v>
      </c>
      <c r="AV80">
        <f>M79</f>
        <v>1800</v>
      </c>
      <c r="AX80">
        <f>AS80</f>
        <v>600</v>
      </c>
      <c r="AY80" t="s">
        <v>30</v>
      </c>
      <c r="AZ80">
        <f>J79</f>
        <v>0.86602540378443871</v>
      </c>
      <c r="BA80" t="s">
        <v>107</v>
      </c>
      <c r="BB80">
        <f>AT78</f>
        <v>0</v>
      </c>
      <c r="BD80">
        <f>AX80*AZ80*BB80</f>
        <v>0</v>
      </c>
      <c r="BF80">
        <f>AT80</f>
        <v>200</v>
      </c>
      <c r="BG80" t="s">
        <v>96</v>
      </c>
      <c r="BH80">
        <f>I79</f>
        <v>0.49999999999999994</v>
      </c>
      <c r="BI80" t="s">
        <v>104</v>
      </c>
      <c r="BJ80">
        <f>AU78</f>
        <v>1</v>
      </c>
      <c r="BL80">
        <f>BF80*BH80*BJ80</f>
        <v>99.999999999999986</v>
      </c>
      <c r="BN80">
        <f>AV80+BD80+BL80</f>
        <v>1900</v>
      </c>
      <c r="BO80" t="str">
        <f>IF(ROUND(BN80,2)=D79,"good","bad")</f>
        <v>good</v>
      </c>
    </row>
    <row r="81" spans="1:67" x14ac:dyDescent="0.3">
      <c r="E81" t="s">
        <v>128</v>
      </c>
      <c r="F81" t="str">
        <f>TEXT(G78,"0f, ")</f>
        <v xml:space="preserve">90f, </v>
      </c>
      <c r="H81" s="2"/>
      <c r="R81" t="s">
        <v>122</v>
      </c>
      <c r="S81" t="s">
        <v>123</v>
      </c>
      <c r="T81" t="str">
        <f>TEXT(C79,"0.00f, ")</f>
        <v xml:space="preserve">533.21f, </v>
      </c>
      <c r="V81" t="str">
        <f>TEXT(D79,"0.00f")</f>
        <v>1900.00f</v>
      </c>
      <c r="Z81">
        <f>AB79</f>
        <v>1</v>
      </c>
      <c r="AA81">
        <f>AJ79</f>
        <v>0</v>
      </c>
      <c r="AB81">
        <f>AB80</f>
        <v>0</v>
      </c>
      <c r="AC81">
        <f>AJ80</f>
        <v>0</v>
      </c>
      <c r="AV81" s="2" t="str">
        <f>""""&amp;B79&amp;""""&amp;", "</f>
        <v xml:space="preserve">"optional10", </v>
      </c>
      <c r="AW81" s="2"/>
      <c r="AX81" t="str">
        <f>TEXT(H78,"0f, ")</f>
        <v xml:space="preserve">0f, </v>
      </c>
      <c r="AY81" t="str">
        <f>TEXT(I78,"0f, ")</f>
        <v xml:space="preserve">30f, </v>
      </c>
      <c r="AZ81" s="2" t="s">
        <v>120</v>
      </c>
      <c r="BB81" t="str">
        <f>TEXT(AV79,"0.00f")</f>
        <v>60.00f</v>
      </c>
      <c r="BC81" t="str">
        <f>TEXT(AV80,", 0.00f")</f>
        <v>, 1800.00f</v>
      </c>
      <c r="BD81" t="str">
        <f>TEXT(S79,", 0.00f")</f>
        <v>, 600.00f</v>
      </c>
      <c r="BF81" t="str">
        <f>TEXT(T79,", 0.00f")</f>
        <v>, 600.00f</v>
      </c>
      <c r="BG81" t="s">
        <v>121</v>
      </c>
      <c r="BH81" t="s">
        <v>122</v>
      </c>
      <c r="BI81" t="s">
        <v>123</v>
      </c>
      <c r="BJ81" t="str">
        <f>TEXT(C79,"0.00f, ")</f>
        <v xml:space="preserve">533.21f, </v>
      </c>
      <c r="BL81" t="str">
        <f>TEXT(D79,"0.00f")</f>
        <v>1900.00f</v>
      </c>
    </row>
    <row r="82" spans="1:67" x14ac:dyDescent="0.3">
      <c r="E82" s="2" t="str">
        <f>E81&amp;F81&amp;G81&amp;H81&amp;J81&amp;O81&amp;P81&amp;L81&amp;M81&amp;R81&amp;S81&amp;T81&amp;V81</f>
        <v>"optional 2", 90f, 0, 2, 533.21f, 1900.00f</v>
      </c>
      <c r="H82" s="2"/>
      <c r="AV82" s="2" t="str">
        <f>AV81&amp;AX81&amp;AY81&amp;AZ81&amp;BB81&amp;BC81&amp;BD81&amp;BF81&amp;BG81&amp;BH81&amp;BI81&amp;BJ81&amp;BL81</f>
        <v>"optional10", 0f, 30f, new Rectangle(60.00f, 1800.00f, 600.00f, 600.00f), 0, 2, 533.21f, 1900.00f</v>
      </c>
      <c r="AW82" s="2"/>
      <c r="AZ82" s="2"/>
    </row>
    <row r="83" spans="1:67" x14ac:dyDescent="0.3">
      <c r="E83" s="2"/>
      <c r="H83" s="2"/>
      <c r="AV83" s="2"/>
      <c r="AW83" s="2"/>
      <c r="AZ83" s="2"/>
    </row>
    <row r="84" spans="1:67" x14ac:dyDescent="0.3">
      <c r="B84" s="2"/>
      <c r="E84" s="2"/>
      <c r="H84" s="2"/>
    </row>
    <row r="85" spans="1:67" x14ac:dyDescent="0.3">
      <c r="G85" s="1">
        <v>90</v>
      </c>
      <c r="H85" s="1"/>
      <c r="I85" s="1">
        <v>90</v>
      </c>
      <c r="J85" s="1"/>
      <c r="K85" s="1"/>
      <c r="N85" s="1"/>
      <c r="S85" s="7" t="s">
        <v>103</v>
      </c>
      <c r="T85" s="7"/>
      <c r="U85" s="1"/>
      <c r="AQ85" s="18" t="s">
        <v>140</v>
      </c>
      <c r="AR85" s="6">
        <v>0</v>
      </c>
      <c r="AS85" s="6">
        <v>1</v>
      </c>
      <c r="AT85" s="6">
        <v>0</v>
      </c>
      <c r="AU85" s="6">
        <v>1</v>
      </c>
    </row>
    <row r="86" spans="1:67" x14ac:dyDescent="0.3">
      <c r="A86" s="6">
        <v>2</v>
      </c>
      <c r="B86" s="16" t="s">
        <v>59</v>
      </c>
      <c r="C86">
        <v>2292</v>
      </c>
      <c r="D86">
        <v>1500</v>
      </c>
      <c r="E86">
        <v>1</v>
      </c>
      <c r="F86">
        <v>0</v>
      </c>
      <c r="G86">
        <f>ABS(SIN(RADIANS(G85)))</f>
        <v>1</v>
      </c>
      <c r="H86">
        <f>ABS(COS(RADIANS(G85)))</f>
        <v>6.1257422745431001E-17</v>
      </c>
      <c r="I86">
        <f>ABS(SIN(RADIANS(I85)))</f>
        <v>1</v>
      </c>
      <c r="J86">
        <f>ABS(COS(RADIANS(I85)))</f>
        <v>6.1257422745431001E-17</v>
      </c>
      <c r="L86">
        <v>1692</v>
      </c>
      <c r="M86">
        <v>1300</v>
      </c>
      <c r="O86">
        <v>600</v>
      </c>
      <c r="P86">
        <v>200</v>
      </c>
      <c r="S86">
        <f>O86</f>
        <v>600</v>
      </c>
      <c r="T86">
        <f>O86</f>
        <v>600</v>
      </c>
      <c r="V86">
        <v>1692</v>
      </c>
      <c r="X86">
        <f>T86</f>
        <v>600</v>
      </c>
      <c r="Y86" t="s">
        <v>96</v>
      </c>
      <c r="Z86">
        <f>I86</f>
        <v>1</v>
      </c>
      <c r="AA86" t="s">
        <v>104</v>
      </c>
      <c r="AB86">
        <f>E86</f>
        <v>1</v>
      </c>
      <c r="AC86" t="s">
        <v>105</v>
      </c>
      <c r="AD86">
        <f>X86*Z86*AB86</f>
        <v>600</v>
      </c>
      <c r="AF86">
        <v>0</v>
      </c>
      <c r="AG86" t="s">
        <v>106</v>
      </c>
      <c r="AL86">
        <v>0</v>
      </c>
      <c r="AN86">
        <f>AL86+AD86+V86</f>
        <v>2292</v>
      </c>
      <c r="AO86" t="str">
        <f>IF(ROUND(AN86,2)=C86,"good","bad")</f>
        <v>good</v>
      </c>
      <c r="AQ86" s="18" t="b">
        <v>1</v>
      </c>
      <c r="AR86" t="str">
        <f>IF(AQ86,"swapped", "not swapped")</f>
        <v>swapped</v>
      </c>
      <c r="AS86">
        <f>IF(AQ86,P86,O86)</f>
        <v>200</v>
      </c>
      <c r="AT86">
        <f>IF(AQ86,O86,P86)</f>
        <v>600</v>
      </c>
      <c r="AU86" s="1" t="s">
        <v>26</v>
      </c>
      <c r="AV86">
        <f>L86</f>
        <v>1692</v>
      </c>
      <c r="AX86">
        <f>AS86</f>
        <v>200</v>
      </c>
      <c r="AY86" t="s">
        <v>30</v>
      </c>
      <c r="AZ86">
        <f>J86</f>
        <v>6.1257422745431001E-17</v>
      </c>
      <c r="BA86" t="s">
        <v>107</v>
      </c>
      <c r="BB86">
        <f>AR85</f>
        <v>0</v>
      </c>
      <c r="BD86">
        <f>AX86*AZ86*BB86</f>
        <v>0</v>
      </c>
      <c r="BF86">
        <f>AT86</f>
        <v>600</v>
      </c>
      <c r="BG86" t="s">
        <v>96</v>
      </c>
      <c r="BH86">
        <f>I86</f>
        <v>1</v>
      </c>
      <c r="BI86" t="s">
        <v>104</v>
      </c>
      <c r="BJ86">
        <f>AS85</f>
        <v>1</v>
      </c>
      <c r="BL86">
        <f>BF86*BH86*BJ86</f>
        <v>600</v>
      </c>
      <c r="BN86">
        <f>AV86+BD86+BL86</f>
        <v>2292</v>
      </c>
      <c r="BO86" t="str">
        <f>IF(ROUND(BN86,2)=C86,"good","bad")</f>
        <v>good</v>
      </c>
    </row>
    <row r="87" spans="1:67" x14ac:dyDescent="0.3">
      <c r="V87">
        <v>1300</v>
      </c>
      <c r="X87">
        <f>S86</f>
        <v>600</v>
      </c>
      <c r="Y87" t="s">
        <v>30</v>
      </c>
      <c r="Z87">
        <f>J86</f>
        <v>6.1257422745431001E-17</v>
      </c>
      <c r="AA87" t="s">
        <v>107</v>
      </c>
      <c r="AB87">
        <f>F86</f>
        <v>0</v>
      </c>
      <c r="AC87" t="s">
        <v>105</v>
      </c>
      <c r="AD87">
        <f>X87*Z87*AB87</f>
        <v>0</v>
      </c>
      <c r="AF87">
        <f>T86</f>
        <v>600</v>
      </c>
      <c r="AG87" t="s">
        <v>96</v>
      </c>
      <c r="AH87">
        <f>I86</f>
        <v>1</v>
      </c>
      <c r="AI87" t="s">
        <v>104</v>
      </c>
      <c r="AJ87">
        <v>0</v>
      </c>
      <c r="AL87">
        <f>AF87*AH87*AJ87</f>
        <v>0</v>
      </c>
      <c r="AN87">
        <f>V87+AD87+AL87</f>
        <v>1300</v>
      </c>
      <c r="AO87" t="str">
        <f>IF(ROUND(AN87,2)=D86,"good","bad")</f>
        <v>bad</v>
      </c>
      <c r="AQ87" s="18" t="b">
        <v>0</v>
      </c>
      <c r="AR87" t="str">
        <f>IF(AQ87,"swapped", "not swapped")</f>
        <v>not swapped</v>
      </c>
      <c r="AS87">
        <f>IF(AQ87,P86,O86)</f>
        <v>600</v>
      </c>
      <c r="AT87">
        <f>IF(AQ87,O86,P86)</f>
        <v>200</v>
      </c>
      <c r="AU87" s="1" t="s">
        <v>50</v>
      </c>
      <c r="AV87">
        <f>M86</f>
        <v>1300</v>
      </c>
      <c r="AX87">
        <f>AS87</f>
        <v>600</v>
      </c>
      <c r="AY87" t="s">
        <v>30</v>
      </c>
      <c r="AZ87">
        <f>J86</f>
        <v>6.1257422745431001E-17</v>
      </c>
      <c r="BA87" t="s">
        <v>107</v>
      </c>
      <c r="BB87">
        <f>AT85</f>
        <v>0</v>
      </c>
      <c r="BD87">
        <f>AX87*AZ87*BB87</f>
        <v>0</v>
      </c>
      <c r="BF87">
        <f>AT87</f>
        <v>200</v>
      </c>
      <c r="BG87" t="s">
        <v>96</v>
      </c>
      <c r="BH87">
        <f>I86</f>
        <v>1</v>
      </c>
      <c r="BI87" t="s">
        <v>104</v>
      </c>
      <c r="BJ87">
        <f>AU85</f>
        <v>1</v>
      </c>
      <c r="BL87">
        <f>BF87*BH87*BJ87</f>
        <v>200</v>
      </c>
      <c r="BN87">
        <f>AV87+BD87+BL87</f>
        <v>1500</v>
      </c>
      <c r="BO87" t="str">
        <f>IF(ROUND(BN87,2)=D86,"good","bad")</f>
        <v>good</v>
      </c>
    </row>
    <row r="88" spans="1:67" x14ac:dyDescent="0.3">
      <c r="E88" t="s">
        <v>127</v>
      </c>
      <c r="F88" t="str">
        <f>TEXT(G85,"0f, ")</f>
        <v xml:space="preserve">90f, </v>
      </c>
      <c r="H88" s="2"/>
      <c r="R88" t="s">
        <v>122</v>
      </c>
      <c r="S88" t="s">
        <v>123</v>
      </c>
      <c r="T88" t="str">
        <f>TEXT(C86,"0.00f, ")</f>
        <v xml:space="preserve">2292.00f, </v>
      </c>
      <c r="V88" t="str">
        <f>TEXT(D86,"0.00f")</f>
        <v>1500.00f</v>
      </c>
      <c r="Z88">
        <f>AB86</f>
        <v>1</v>
      </c>
      <c r="AA88">
        <f>AJ86</f>
        <v>0</v>
      </c>
      <c r="AB88">
        <f>AB87</f>
        <v>0</v>
      </c>
      <c r="AC88">
        <f>AJ87</f>
        <v>0</v>
      </c>
      <c r="AV88" s="2" t="str">
        <f>""""&amp;B86&amp;""""&amp;", "</f>
        <v xml:space="preserve">"optional 8", </v>
      </c>
      <c r="AW88" s="2"/>
      <c r="AX88" t="str">
        <f>TEXT(H85,"0f, ")</f>
        <v xml:space="preserve">0f, </v>
      </c>
      <c r="AY88" t="str">
        <f>TEXT(I85,"0f, ")</f>
        <v xml:space="preserve">90f, </v>
      </c>
      <c r="AZ88" s="2" t="s">
        <v>120</v>
      </c>
      <c r="BB88" t="str">
        <f>TEXT(AV86,"0.00f")</f>
        <v>1692.00f</v>
      </c>
      <c r="BC88" t="str">
        <f>TEXT(AV87,", 0.00f")</f>
        <v>, 1300.00f</v>
      </c>
      <c r="BD88" t="str">
        <f>TEXT(S86,", 0.00f")</f>
        <v>, 600.00f</v>
      </c>
      <c r="BF88" t="str">
        <f>TEXT(T86,", 0.00f")</f>
        <v>, 600.00f</v>
      </c>
      <c r="BG88" t="s">
        <v>121</v>
      </c>
      <c r="BH88" t="s">
        <v>122</v>
      </c>
      <c r="BI88" t="s">
        <v>123</v>
      </c>
      <c r="BJ88" t="str">
        <f>TEXT(C86,"0.00f, ")</f>
        <v xml:space="preserve">2292.00f, </v>
      </c>
      <c r="BL88" t="str">
        <f>TEXT(D86,"0.00f")</f>
        <v>1500.00f</v>
      </c>
    </row>
    <row r="89" spans="1:67" x14ac:dyDescent="0.3">
      <c r="B89" s="2"/>
      <c r="E89" s="2" t="str">
        <f>E88&amp;F88&amp;G88&amp;H88&amp;J88&amp;O88&amp;P88&amp;L88&amp;M88&amp;R88&amp;S88&amp;T88&amp;V88</f>
        <v>"optional 8", 90f, 0, 2, 2292.00f, 1500.00f</v>
      </c>
      <c r="H89" s="2"/>
      <c r="AV89" s="2" t="str">
        <f>AV88&amp;AX88&amp;AY88&amp;AZ88&amp;BB88&amp;BC88&amp;BD88&amp;BF88&amp;BG88&amp;BH88&amp;BI88&amp;BJ88&amp;BL88</f>
        <v>"optional 8", 0f, 90f, new Rectangle(1692.00f, 1300.00f, 600.00f, 600.00f), 0, 2, 2292.00f, 1500.00f</v>
      </c>
      <c r="AW89" s="2"/>
      <c r="AZ89" s="2"/>
    </row>
    <row r="91" spans="1:67" x14ac:dyDescent="0.3">
      <c r="B91" s="2"/>
      <c r="G91" s="1">
        <v>90</v>
      </c>
      <c r="H91" s="1"/>
      <c r="I91" s="1">
        <v>120</v>
      </c>
      <c r="J91" s="1"/>
      <c r="K91" s="1"/>
      <c r="N91" s="1"/>
      <c r="S91" s="5"/>
      <c r="T91" s="5"/>
      <c r="U91" s="1"/>
      <c r="AQ91" s="18" t="s">
        <v>140</v>
      </c>
      <c r="AR91" s="6">
        <v>0</v>
      </c>
      <c r="AS91" s="6">
        <v>1</v>
      </c>
      <c r="AT91" s="6">
        <v>1</v>
      </c>
      <c r="AU91" s="6">
        <v>1</v>
      </c>
    </row>
    <row r="92" spans="1:67" x14ac:dyDescent="0.3">
      <c r="A92" s="6">
        <v>3</v>
      </c>
      <c r="B92" s="16" t="s">
        <v>136</v>
      </c>
      <c r="C92">
        <v>836.01</v>
      </c>
      <c r="D92">
        <v>1037.21</v>
      </c>
      <c r="E92">
        <v>0</v>
      </c>
      <c r="F92">
        <v>1</v>
      </c>
      <c r="G92">
        <f>ABS(SIN(RADIANS(G91)))</f>
        <v>1</v>
      </c>
      <c r="H92">
        <f>ABS(COS(RADIANS(G91)))</f>
        <v>6.1257422745431001E-17</v>
      </c>
      <c r="I92">
        <f>ABS(SIN(RADIANS(I91)))</f>
        <v>0.86602540378443871</v>
      </c>
      <c r="J92">
        <f>ABS(COS(RADIANS(I91)))</f>
        <v>0.49999999999999978</v>
      </c>
      <c r="L92">
        <v>316.39</v>
      </c>
      <c r="M92">
        <v>564</v>
      </c>
      <c r="O92">
        <v>200</v>
      </c>
      <c r="P92">
        <v>600</v>
      </c>
      <c r="R92">
        <v>1</v>
      </c>
      <c r="S92">
        <f>IF(R92=1,P92,O92)</f>
        <v>600</v>
      </c>
      <c r="T92">
        <f>IF(R92=1,O92,P92)</f>
        <v>200</v>
      </c>
      <c r="V92">
        <f>L92</f>
        <v>316.39</v>
      </c>
      <c r="X92">
        <f t="shared" ref="X92" si="18">T92</f>
        <v>200</v>
      </c>
      <c r="Y92" t="s">
        <v>96</v>
      </c>
      <c r="Z92">
        <f>I92</f>
        <v>0.86602540378443871</v>
      </c>
      <c r="AA92" t="s">
        <v>104</v>
      </c>
      <c r="AB92">
        <v>1</v>
      </c>
      <c r="AC92" t="s">
        <v>117</v>
      </c>
      <c r="AD92">
        <f>X92*Z92*AB92</f>
        <v>173.20508075688775</v>
      </c>
      <c r="AF92">
        <f t="shared" ref="AF92" si="19">S92</f>
        <v>600</v>
      </c>
      <c r="AG92" t="s">
        <v>30</v>
      </c>
      <c r="AH92">
        <f>J92</f>
        <v>0.49999999999999978</v>
      </c>
      <c r="AI92" t="s">
        <v>107</v>
      </c>
      <c r="AJ92">
        <v>1</v>
      </c>
      <c r="AK92" t="s">
        <v>117</v>
      </c>
      <c r="AL92">
        <f>AF92*AH92*AJ92</f>
        <v>299.99999999999989</v>
      </c>
      <c r="AN92">
        <f>AL92+AD92+V92</f>
        <v>789.59508075688768</v>
      </c>
      <c r="AO92" t="str">
        <f>IF(ROUND(AN92,2)=C92,"good","bad")</f>
        <v>bad</v>
      </c>
      <c r="AQ92" s="18" t="b">
        <v>0</v>
      </c>
      <c r="AR92" t="str">
        <f>IF(AQ92,"swapped", "not swapped")</f>
        <v>not swapped</v>
      </c>
      <c r="AS92">
        <f>IF(AQ92,P92,O92)</f>
        <v>200</v>
      </c>
      <c r="AT92">
        <f>IF(AQ92,O92,P92)</f>
        <v>600</v>
      </c>
      <c r="AU92" s="1" t="s">
        <v>26</v>
      </c>
      <c r="AV92">
        <f>L92</f>
        <v>316.39</v>
      </c>
      <c r="AX92">
        <f>AS92</f>
        <v>200</v>
      </c>
      <c r="AY92" t="s">
        <v>30</v>
      </c>
      <c r="AZ92">
        <f>J92</f>
        <v>0.49999999999999978</v>
      </c>
      <c r="BA92" t="s">
        <v>107</v>
      </c>
      <c r="BB92">
        <f>AR91</f>
        <v>0</v>
      </c>
      <c r="BD92">
        <f>AX92*AZ92*BB92</f>
        <v>0</v>
      </c>
      <c r="BF92">
        <f>AT92</f>
        <v>600</v>
      </c>
      <c r="BG92" t="s">
        <v>96</v>
      </c>
      <c r="BH92">
        <f>I92</f>
        <v>0.86602540378443871</v>
      </c>
      <c r="BI92" t="s">
        <v>104</v>
      </c>
      <c r="BJ92">
        <f>AS91</f>
        <v>1</v>
      </c>
      <c r="BL92">
        <f>BF92*BH92*BJ92</f>
        <v>519.6152422706632</v>
      </c>
      <c r="BN92">
        <f>AV92+BD92+BL92</f>
        <v>836.00524227066319</v>
      </c>
      <c r="BO92" t="str">
        <f>IF(ROUND(BN92,2)=C92,"good","bad")</f>
        <v>good</v>
      </c>
    </row>
    <row r="93" spans="1:67" x14ac:dyDescent="0.3">
      <c r="V93">
        <f>M92</f>
        <v>564</v>
      </c>
      <c r="X93">
        <f t="shared" ref="X93" si="20">T92</f>
        <v>200</v>
      </c>
      <c r="Y93" t="s">
        <v>96</v>
      </c>
      <c r="Z93">
        <f>J92</f>
        <v>0.49999999999999978</v>
      </c>
      <c r="AA93" t="s">
        <v>107</v>
      </c>
      <c r="AB93">
        <v>1</v>
      </c>
      <c r="AC93" t="s">
        <v>117</v>
      </c>
      <c r="AD93">
        <f>X93*Z93*AB93</f>
        <v>99.999999999999957</v>
      </c>
      <c r="AF93">
        <f t="shared" ref="AF93" si="21">S92</f>
        <v>600</v>
      </c>
      <c r="AG93" t="s">
        <v>30</v>
      </c>
      <c r="AH93">
        <f>I92</f>
        <v>0.86602540378443871</v>
      </c>
      <c r="AI93" t="s">
        <v>104</v>
      </c>
      <c r="AJ93">
        <v>0</v>
      </c>
      <c r="AK93" t="s">
        <v>117</v>
      </c>
      <c r="AL93">
        <f>AF93*AH93*AJ93</f>
        <v>0</v>
      </c>
      <c r="AN93">
        <f>V93+AD93+AL93</f>
        <v>664</v>
      </c>
      <c r="AO93" t="str">
        <f>IF(ROUND(AN93,2)=D92,"good","bad")</f>
        <v>bad</v>
      </c>
      <c r="AQ93" s="18" t="b">
        <v>1</v>
      </c>
      <c r="AR93" t="str">
        <f>IF(AQ93,"swapped", "not swapped")</f>
        <v>swapped</v>
      </c>
      <c r="AS93">
        <f>IF(AQ93,P92,O92)</f>
        <v>600</v>
      </c>
      <c r="AT93">
        <f>IF(AQ93,O92,P92)</f>
        <v>200</v>
      </c>
      <c r="AU93" s="1" t="s">
        <v>50</v>
      </c>
      <c r="AV93">
        <f>M92</f>
        <v>564</v>
      </c>
      <c r="AX93">
        <f>AS93</f>
        <v>600</v>
      </c>
      <c r="AY93" t="s">
        <v>30</v>
      </c>
      <c r="AZ93">
        <f>J92</f>
        <v>0.49999999999999978</v>
      </c>
      <c r="BA93" t="s">
        <v>107</v>
      </c>
      <c r="BB93">
        <f>AT91</f>
        <v>1</v>
      </c>
      <c r="BD93">
        <f>AX93*AZ93*BB93</f>
        <v>299.99999999999989</v>
      </c>
      <c r="BF93">
        <f>AT93</f>
        <v>200</v>
      </c>
      <c r="BG93" t="s">
        <v>96</v>
      </c>
      <c r="BH93">
        <f>I92</f>
        <v>0.86602540378443871</v>
      </c>
      <c r="BI93" t="s">
        <v>104</v>
      </c>
      <c r="BJ93">
        <f>AU91</f>
        <v>1</v>
      </c>
      <c r="BL93">
        <f>BF93*BH93*BJ93</f>
        <v>173.20508075688775</v>
      </c>
      <c r="BN93">
        <f>AV93+BD93+BL93</f>
        <v>1037.2050807568876</v>
      </c>
      <c r="BO93" t="str">
        <f>IF(ROUND(BN93,2)=D92,"good","bad")</f>
        <v>good</v>
      </c>
    </row>
    <row r="94" spans="1:67" x14ac:dyDescent="0.3">
      <c r="E94" t="s">
        <v>130</v>
      </c>
      <c r="F94" t="str">
        <f>TEXT(G91," 0f,")</f>
        <v xml:space="preserve"> 90f,</v>
      </c>
      <c r="H94" s="2"/>
      <c r="R94" t="s">
        <v>122</v>
      </c>
      <c r="S94" t="s">
        <v>123</v>
      </c>
      <c r="T94" t="str">
        <f>TEXT(C92,"0.00f, ")</f>
        <v xml:space="preserve">836.01f, </v>
      </c>
      <c r="V94" t="str">
        <f>TEXT(D92,"0.00f")</f>
        <v>1037.21f</v>
      </c>
      <c r="Z94">
        <f>AB92</f>
        <v>1</v>
      </c>
      <c r="AA94">
        <f>AJ92</f>
        <v>1</v>
      </c>
      <c r="AB94">
        <f>AB93</f>
        <v>1</v>
      </c>
      <c r="AC94">
        <f>AJ93</f>
        <v>0</v>
      </c>
      <c r="AV94" s="2" t="str">
        <f>""""&amp;B92&amp;""""&amp;", "</f>
        <v xml:space="preserve">"optional 4", </v>
      </c>
      <c r="AW94" s="2"/>
      <c r="AX94" t="str">
        <f>TEXT(H91,"0f, ")</f>
        <v xml:space="preserve">0f, </v>
      </c>
      <c r="AY94" t="str">
        <f>TEXT(I91,"0f, ")</f>
        <v xml:space="preserve">120f, </v>
      </c>
      <c r="AZ94" s="2" t="s">
        <v>120</v>
      </c>
      <c r="BB94" t="str">
        <f>TEXT(AV92,"0.00f")</f>
        <v>316.39f</v>
      </c>
      <c r="BC94" t="str">
        <f>TEXT(AV93,", 0.00f")</f>
        <v>, 564.00f</v>
      </c>
      <c r="BD94" t="str">
        <f>TEXT(S92,", 0.00f")</f>
        <v>, 600.00f</v>
      </c>
      <c r="BF94" t="str">
        <f>TEXT(T92,", 0.00f")</f>
        <v>, 200.00f</v>
      </c>
      <c r="BG94" t="s">
        <v>121</v>
      </c>
      <c r="BH94" t="s">
        <v>122</v>
      </c>
      <c r="BI94" t="s">
        <v>123</v>
      </c>
      <c r="BJ94" t="str">
        <f>TEXT(C92,"0.00f, ")</f>
        <v xml:space="preserve">836.01f, </v>
      </c>
      <c r="BL94" t="str">
        <f>TEXT(D92,"0.00f")</f>
        <v>1037.21f</v>
      </c>
    </row>
    <row r="95" spans="1:67" x14ac:dyDescent="0.3">
      <c r="E95" s="2" t="str">
        <f>E94&amp;F94&amp;G94&amp;H94&amp;J94&amp;O94&amp;P94&amp;L94&amp;M94&amp;R94&amp;S94&amp;T94&amp;V94</f>
        <v>"optional 4", 90f,0, 2, 836.01f, 1037.21f</v>
      </c>
      <c r="AV95" s="2" t="str">
        <f>AV94&amp;AX94&amp;AY94&amp;AZ94&amp;BB94&amp;BC94&amp;BD94&amp;BF94&amp;BG94&amp;BH94&amp;BI94&amp;BJ94&amp;BL94</f>
        <v>"optional 4", 0f, 120f, new Rectangle(316.39f, 564.00f, 600.00f, 200.00f), 0, 2, 836.01f, 1037.21f</v>
      </c>
      <c r="AW95" s="2"/>
      <c r="AZ95" s="2"/>
    </row>
    <row r="98" spans="1:67" x14ac:dyDescent="0.3">
      <c r="G98" s="1">
        <v>90</v>
      </c>
      <c r="H98" s="1"/>
      <c r="I98" s="1">
        <v>180</v>
      </c>
      <c r="J98" s="1"/>
      <c r="K98" s="1"/>
      <c r="N98" s="1"/>
      <c r="S98" s="7" t="s">
        <v>103</v>
      </c>
      <c r="T98" s="7"/>
      <c r="U98" s="1"/>
      <c r="AQ98" s="18" t="s">
        <v>140</v>
      </c>
      <c r="AR98" s="6">
        <v>0</v>
      </c>
      <c r="AS98" s="6">
        <v>1</v>
      </c>
      <c r="AT98" s="6">
        <v>1</v>
      </c>
      <c r="AU98" s="6">
        <v>1</v>
      </c>
    </row>
    <row r="99" spans="1:67" x14ac:dyDescent="0.3">
      <c r="A99" s="6">
        <v>4</v>
      </c>
      <c r="B99" s="15" t="s">
        <v>142</v>
      </c>
      <c r="C99">
        <v>2160</v>
      </c>
      <c r="D99">
        <v>2448</v>
      </c>
      <c r="E99">
        <v>1</v>
      </c>
      <c r="F99">
        <v>0</v>
      </c>
      <c r="G99">
        <f>ABS(SIN(RADIANS(G98)))</f>
        <v>1</v>
      </c>
      <c r="H99">
        <f>ABS(COS(RADIANS(G98)))</f>
        <v>6.1257422745431001E-17</v>
      </c>
      <c r="I99">
        <f>ABS(SIN(RADIANS(I98)))</f>
        <v>1.22514845490862E-16</v>
      </c>
      <c r="J99">
        <f>ABS(COS(RADIANS(I98)))</f>
        <v>1</v>
      </c>
      <c r="L99">
        <v>2160</v>
      </c>
      <c r="M99">
        <v>1872</v>
      </c>
      <c r="O99">
        <v>144</v>
      </c>
      <c r="P99">
        <v>576</v>
      </c>
      <c r="S99">
        <f>O99</f>
        <v>144</v>
      </c>
      <c r="T99">
        <f>O99</f>
        <v>144</v>
      </c>
      <c r="V99">
        <v>1692</v>
      </c>
      <c r="X99">
        <f>T99</f>
        <v>144</v>
      </c>
      <c r="Y99" t="s">
        <v>96</v>
      </c>
      <c r="Z99">
        <f>I99</f>
        <v>1.22514845490862E-16</v>
      </c>
      <c r="AA99" t="s">
        <v>104</v>
      </c>
      <c r="AB99">
        <f>E99</f>
        <v>1</v>
      </c>
      <c r="AC99" t="s">
        <v>105</v>
      </c>
      <c r="AD99">
        <f>X99*Z99*AB99</f>
        <v>1.7642137750684128E-14</v>
      </c>
      <c r="AF99">
        <v>0</v>
      </c>
      <c r="AG99" t="s">
        <v>106</v>
      </c>
      <c r="AL99">
        <v>0</v>
      </c>
      <c r="AN99">
        <f>AL99+AD99+V99</f>
        <v>1692</v>
      </c>
      <c r="AO99" t="str">
        <f>IF(ROUND(AN99,2)=C99,"good","bad")</f>
        <v>bad</v>
      </c>
      <c r="AQ99" s="18" t="b">
        <v>0</v>
      </c>
      <c r="AR99" t="str">
        <f>IF(AQ99,"swapped", "not swapped")</f>
        <v>not swapped</v>
      </c>
      <c r="AS99">
        <f>IF(AQ99,P99,O99)</f>
        <v>144</v>
      </c>
      <c r="AT99">
        <f>IF(AQ99,O99,P99)</f>
        <v>576</v>
      </c>
      <c r="AU99" s="1" t="s">
        <v>26</v>
      </c>
      <c r="AV99">
        <f>L99</f>
        <v>2160</v>
      </c>
      <c r="AX99">
        <f>AS99</f>
        <v>144</v>
      </c>
      <c r="AY99" t="s">
        <v>30</v>
      </c>
      <c r="AZ99">
        <f>J99</f>
        <v>1</v>
      </c>
      <c r="BA99" t="s">
        <v>107</v>
      </c>
      <c r="BB99">
        <f>AR98</f>
        <v>0</v>
      </c>
      <c r="BD99">
        <f>AX99*AZ99*BB99</f>
        <v>0</v>
      </c>
      <c r="BF99">
        <f>AT99</f>
        <v>576</v>
      </c>
      <c r="BG99" t="s">
        <v>96</v>
      </c>
      <c r="BH99">
        <f>I99</f>
        <v>1.22514845490862E-16</v>
      </c>
      <c r="BI99" t="s">
        <v>104</v>
      </c>
      <c r="BJ99">
        <f>AS98</f>
        <v>1</v>
      </c>
      <c r="BL99">
        <f>BF99*BH99*BJ99</f>
        <v>7.0568551002736513E-14</v>
      </c>
      <c r="BN99">
        <f>AV99+BD99+BL99</f>
        <v>2160</v>
      </c>
      <c r="BO99" t="str">
        <f>IF(ROUND(BN99,2)=C99,"good","bad")</f>
        <v>good</v>
      </c>
    </row>
    <row r="100" spans="1:67" x14ac:dyDescent="0.3">
      <c r="V100">
        <v>1300</v>
      </c>
      <c r="X100">
        <f>S99</f>
        <v>144</v>
      </c>
      <c r="Y100" t="s">
        <v>30</v>
      </c>
      <c r="Z100">
        <f>J99</f>
        <v>1</v>
      </c>
      <c r="AA100" t="s">
        <v>107</v>
      </c>
      <c r="AB100">
        <f>F99</f>
        <v>0</v>
      </c>
      <c r="AC100" t="s">
        <v>105</v>
      </c>
      <c r="AD100">
        <f>X100*Z100*AB100</f>
        <v>0</v>
      </c>
      <c r="AF100">
        <f>T99</f>
        <v>144</v>
      </c>
      <c r="AG100" t="s">
        <v>96</v>
      </c>
      <c r="AH100">
        <f>I99</f>
        <v>1.22514845490862E-16</v>
      </c>
      <c r="AI100" t="s">
        <v>104</v>
      </c>
      <c r="AJ100">
        <v>0</v>
      </c>
      <c r="AL100">
        <f>AF100*AH100*AJ100</f>
        <v>0</v>
      </c>
      <c r="AN100">
        <f>V100+AD100+AL100</f>
        <v>1300</v>
      </c>
      <c r="AO100" t="str">
        <f>IF(ROUND(AN100,2)=D99,"good","bad")</f>
        <v>bad</v>
      </c>
      <c r="AQ100" s="18" t="b">
        <v>1</v>
      </c>
      <c r="AR100" t="str">
        <f>IF(AQ100,"swapped", "not swapped")</f>
        <v>swapped</v>
      </c>
      <c r="AS100">
        <f>IF(AQ100,P99,O99)</f>
        <v>576</v>
      </c>
      <c r="AT100">
        <f>IF(AQ100,O99,P99)</f>
        <v>144</v>
      </c>
      <c r="AU100" s="1" t="s">
        <v>50</v>
      </c>
      <c r="AV100">
        <f>M99</f>
        <v>1872</v>
      </c>
      <c r="AX100">
        <f>AS100</f>
        <v>576</v>
      </c>
      <c r="AY100" t="s">
        <v>30</v>
      </c>
      <c r="AZ100">
        <f>J99</f>
        <v>1</v>
      </c>
      <c r="BA100" t="s">
        <v>107</v>
      </c>
      <c r="BB100">
        <f>AT98</f>
        <v>1</v>
      </c>
      <c r="BD100">
        <f>AX100*AZ100*BB100</f>
        <v>576</v>
      </c>
      <c r="BF100">
        <f>AT100</f>
        <v>144</v>
      </c>
      <c r="BG100" t="s">
        <v>96</v>
      </c>
      <c r="BH100">
        <f>I99</f>
        <v>1.22514845490862E-16</v>
      </c>
      <c r="BI100" t="s">
        <v>104</v>
      </c>
      <c r="BJ100">
        <f>AU98</f>
        <v>1</v>
      </c>
      <c r="BL100">
        <f>BF100*BH100*BJ100</f>
        <v>1.7642137750684128E-14</v>
      </c>
      <c r="BN100">
        <f>AV100+BD100+BL100</f>
        <v>2448</v>
      </c>
      <c r="BO100" t="str">
        <f>IF(ROUND(BN100,2)=D99,"good","bad")</f>
        <v>good</v>
      </c>
    </row>
    <row r="101" spans="1:67" x14ac:dyDescent="0.3">
      <c r="E101" t="s">
        <v>127</v>
      </c>
      <c r="F101" t="str">
        <f>TEXT(G98,"0f, ")</f>
        <v xml:space="preserve">90f, </v>
      </c>
      <c r="H101" s="2"/>
      <c r="R101" t="s">
        <v>122</v>
      </c>
      <c r="S101" t="s">
        <v>123</v>
      </c>
      <c r="T101" t="str">
        <f>TEXT(C99,"0.00f, ")</f>
        <v xml:space="preserve">2160.00f, </v>
      </c>
      <c r="V101" t="str">
        <f>TEXT(D99,"0.00f")</f>
        <v>2448.00f</v>
      </c>
      <c r="Z101">
        <f>AB99</f>
        <v>1</v>
      </c>
      <c r="AA101">
        <f>AJ99</f>
        <v>0</v>
      </c>
      <c r="AB101">
        <f>AB100</f>
        <v>0</v>
      </c>
      <c r="AC101">
        <f>AJ100</f>
        <v>0</v>
      </c>
      <c r="AV101" s="2" t="str">
        <f>""""&amp;B99&amp;""""&amp;", "</f>
        <v xml:space="preserve">"optional 9", </v>
      </c>
      <c r="AW101" s="2"/>
      <c r="AX101" t="str">
        <f>TEXT(H98,"0f, ")</f>
        <v xml:space="preserve">0f, </v>
      </c>
      <c r="AY101" t="str">
        <f>TEXT(I98,"0f, ")</f>
        <v xml:space="preserve">180f, </v>
      </c>
      <c r="AZ101" s="2" t="s">
        <v>120</v>
      </c>
      <c r="BB101" t="str">
        <f>TEXT(AV99,"0.00f")</f>
        <v>2160.00f</v>
      </c>
      <c r="BC101" t="str">
        <f>TEXT(AV100,", 0.00f")</f>
        <v>, 1872.00f</v>
      </c>
      <c r="BD101" t="str">
        <f>TEXT(S99,", 0.00f")</f>
        <v>, 144.00f</v>
      </c>
      <c r="BF101" t="str">
        <f>TEXT(T99,", 0.00f")</f>
        <v>, 144.00f</v>
      </c>
      <c r="BG101" t="s">
        <v>121</v>
      </c>
      <c r="BH101" t="s">
        <v>122</v>
      </c>
      <c r="BI101" t="s">
        <v>123</v>
      </c>
      <c r="BJ101" t="str">
        <f>TEXT(C99,"0.00f, ")</f>
        <v xml:space="preserve">2160.00f, </v>
      </c>
      <c r="BL101" t="str">
        <f>TEXT(D99,"0.00f")</f>
        <v>2448.00f</v>
      </c>
    </row>
    <row r="102" spans="1:67" x14ac:dyDescent="0.3">
      <c r="B102" s="2"/>
      <c r="E102" s="2" t="str">
        <f>E101&amp;F101&amp;G101&amp;H101&amp;J101&amp;O101&amp;P101&amp;L101&amp;M101&amp;R101&amp;S101&amp;T101&amp;V101</f>
        <v>"optional 8", 90f, 0, 2, 2160.00f, 2448.00f</v>
      </c>
      <c r="H102" s="2"/>
      <c r="AV102" s="2" t="str">
        <f>AV101&amp;AX101&amp;AY101&amp;AZ101&amp;BB101&amp;BC101&amp;BD101&amp;BF101&amp;BG101&amp;BH101&amp;BI101&amp;BJ101&amp;BL101</f>
        <v>"optional 9", 0f, 180f, new Rectangle(2160.00f, 1872.00f, 144.00f, 144.00f), 0, 2, 2160.00f, 2448.00f</v>
      </c>
      <c r="AW102" s="2"/>
      <c r="AZ102" s="2"/>
    </row>
    <row r="103" spans="1:67" x14ac:dyDescent="0.3">
      <c r="B103" s="2"/>
      <c r="E103" s="2"/>
      <c r="H103" s="2"/>
      <c r="AV103" s="2"/>
      <c r="AW103" s="2"/>
      <c r="AZ103" s="2"/>
    </row>
    <row r="104" spans="1:67" x14ac:dyDescent="0.3">
      <c r="B104" s="2"/>
      <c r="G104" s="1">
        <v>90</v>
      </c>
      <c r="H104" s="1"/>
      <c r="I104" s="1">
        <v>210</v>
      </c>
      <c r="J104" s="1"/>
      <c r="K104" s="1"/>
      <c r="N104" s="1"/>
      <c r="S104" s="7" t="s">
        <v>131</v>
      </c>
      <c r="T104" s="7"/>
      <c r="U104" s="1"/>
      <c r="Z104" t="s">
        <v>118</v>
      </c>
      <c r="AH104" t="s">
        <v>116</v>
      </c>
      <c r="AQ104" s="18" t="s">
        <v>140</v>
      </c>
      <c r="AR104" s="6">
        <v>0</v>
      </c>
      <c r="AS104" s="6">
        <v>0</v>
      </c>
      <c r="AT104" s="6">
        <v>1</v>
      </c>
      <c r="AU104" s="6">
        <v>0</v>
      </c>
    </row>
    <row r="105" spans="1:67" x14ac:dyDescent="0.3">
      <c r="A105" s="6">
        <v>5</v>
      </c>
      <c r="B105" s="15" t="s">
        <v>135</v>
      </c>
      <c r="C105">
        <v>978.79</v>
      </c>
      <c r="D105">
        <v>1052.01</v>
      </c>
      <c r="E105">
        <v>0</v>
      </c>
      <c r="F105">
        <v>1</v>
      </c>
      <c r="G105">
        <f>ABS(SIN(RADIANS(G104)))</f>
        <v>1</v>
      </c>
      <c r="H105">
        <f>ABS(COS(RADIANS(G104)))</f>
        <v>6.1257422745431001E-17</v>
      </c>
      <c r="I105">
        <f>ABS(SIN(RADIANS(I104)))</f>
        <v>0.50000000000000011</v>
      </c>
      <c r="J105">
        <f>ABS(COS(RADIANS(I104)))</f>
        <v>0.8660254037844386</v>
      </c>
      <c r="L105">
        <v>978.79</v>
      </c>
      <c r="M105">
        <v>532.39</v>
      </c>
      <c r="O105">
        <v>200</v>
      </c>
      <c r="P105">
        <v>600</v>
      </c>
      <c r="R105">
        <v>1</v>
      </c>
      <c r="S105">
        <f>IF(R105=1,P105,O105)</f>
        <v>600</v>
      </c>
      <c r="T105">
        <f>IF(R105=1,O105,P105)</f>
        <v>200</v>
      </c>
      <c r="V105">
        <f>L105</f>
        <v>978.79</v>
      </c>
      <c r="X105">
        <f>T105</f>
        <v>200</v>
      </c>
      <c r="Y105" t="s">
        <v>96</v>
      </c>
      <c r="Z105">
        <f>I105</f>
        <v>0.50000000000000011</v>
      </c>
      <c r="AA105" t="s">
        <v>104</v>
      </c>
      <c r="AB105">
        <v>0</v>
      </c>
      <c r="AC105" t="s">
        <v>117</v>
      </c>
      <c r="AD105">
        <f>X105*Z105*AB105</f>
        <v>0</v>
      </c>
      <c r="AF105">
        <f>S105</f>
        <v>600</v>
      </c>
      <c r="AG105" t="s">
        <v>30</v>
      </c>
      <c r="AH105">
        <f>J105</f>
        <v>0.8660254037844386</v>
      </c>
      <c r="AI105" t="s">
        <v>107</v>
      </c>
      <c r="AJ105">
        <v>1</v>
      </c>
      <c r="AK105" t="s">
        <v>117</v>
      </c>
      <c r="AL105">
        <f>AF105*AH105*AJ105</f>
        <v>519.6152422706632</v>
      </c>
      <c r="AN105">
        <f>AL105+AD105+V105</f>
        <v>1498.4052422706632</v>
      </c>
      <c r="AO105" t="str">
        <f>IF(ROUND(AN105,2)=C105,"good","bad")</f>
        <v>bad</v>
      </c>
      <c r="AQ105" s="18" t="b">
        <v>0</v>
      </c>
      <c r="AR105" t="str">
        <f>IF(AQ105,"swapped", "not swapped")</f>
        <v>not swapped</v>
      </c>
      <c r="AS105">
        <f>IF(AQ105,P105,O105)</f>
        <v>200</v>
      </c>
      <c r="AT105">
        <f>IF(AQ105,O105,P105)</f>
        <v>600</v>
      </c>
      <c r="AU105" s="1" t="s">
        <v>26</v>
      </c>
      <c r="AV105">
        <f>L105</f>
        <v>978.79</v>
      </c>
      <c r="AX105">
        <f>AS105</f>
        <v>200</v>
      </c>
      <c r="AY105" t="s">
        <v>30</v>
      </c>
      <c r="AZ105">
        <f>J105</f>
        <v>0.8660254037844386</v>
      </c>
      <c r="BA105" t="s">
        <v>107</v>
      </c>
      <c r="BB105">
        <f>AR104</f>
        <v>0</v>
      </c>
      <c r="BD105">
        <f>AX105*AZ105*BB105</f>
        <v>0</v>
      </c>
      <c r="BF105">
        <f>AT105</f>
        <v>600</v>
      </c>
      <c r="BG105" t="s">
        <v>96</v>
      </c>
      <c r="BH105">
        <f>I105</f>
        <v>0.50000000000000011</v>
      </c>
      <c r="BI105" t="s">
        <v>104</v>
      </c>
      <c r="BJ105">
        <f>AS104</f>
        <v>0</v>
      </c>
      <c r="BL105">
        <f>BF105*BH105*BJ105</f>
        <v>0</v>
      </c>
      <c r="BN105">
        <f>AV105+BD105+BL105</f>
        <v>978.79</v>
      </c>
      <c r="BO105" t="str">
        <f>IF(ROUND(BN105,2)=C105,"good","bad")</f>
        <v>good</v>
      </c>
    </row>
    <row r="106" spans="1:67" x14ac:dyDescent="0.3">
      <c r="V106">
        <f>M105</f>
        <v>532.39</v>
      </c>
      <c r="X106">
        <f>T105</f>
        <v>200</v>
      </c>
      <c r="Y106" t="s">
        <v>96</v>
      </c>
      <c r="Z106">
        <f>J105</f>
        <v>0.8660254037844386</v>
      </c>
      <c r="AA106" t="s">
        <v>107</v>
      </c>
      <c r="AB106">
        <v>1</v>
      </c>
      <c r="AC106" t="s">
        <v>117</v>
      </c>
      <c r="AD106">
        <f>X106*Z106*AB106</f>
        <v>173.20508075688772</v>
      </c>
      <c r="AF106">
        <f>S105</f>
        <v>600</v>
      </c>
      <c r="AG106" t="s">
        <v>30</v>
      </c>
      <c r="AH106">
        <f>I105</f>
        <v>0.50000000000000011</v>
      </c>
      <c r="AI106" t="s">
        <v>104</v>
      </c>
      <c r="AJ106">
        <v>1</v>
      </c>
      <c r="AK106" t="s">
        <v>117</v>
      </c>
      <c r="AL106">
        <f>AF106*AH106*AJ106</f>
        <v>300.00000000000006</v>
      </c>
      <c r="AN106">
        <f>V106+AD106+AL106</f>
        <v>1005.5950807568877</v>
      </c>
      <c r="AO106" t="str">
        <f>IF(ROUND(AN106,2)=D105,"good","bad")</f>
        <v>bad</v>
      </c>
      <c r="AQ106" s="18" t="b">
        <v>1</v>
      </c>
      <c r="AR106" t="str">
        <f>IF(AQ106,"swapped", "not swapped")</f>
        <v>swapped</v>
      </c>
      <c r="AS106">
        <f>IF(AQ106,P105,O105)</f>
        <v>600</v>
      </c>
      <c r="AT106">
        <f>IF(AQ106,O105,P105)</f>
        <v>200</v>
      </c>
      <c r="AU106" s="1" t="s">
        <v>50</v>
      </c>
      <c r="AV106">
        <f>M105</f>
        <v>532.39</v>
      </c>
      <c r="AX106">
        <f>AS106</f>
        <v>600</v>
      </c>
      <c r="AY106" t="s">
        <v>30</v>
      </c>
      <c r="AZ106">
        <f>J105</f>
        <v>0.8660254037844386</v>
      </c>
      <c r="BA106" t="s">
        <v>107</v>
      </c>
      <c r="BB106">
        <f>AT104</f>
        <v>1</v>
      </c>
      <c r="BD106">
        <f>AX106*AZ106*BB106</f>
        <v>519.6152422706632</v>
      </c>
      <c r="BF106">
        <f>AT106</f>
        <v>200</v>
      </c>
      <c r="BG106" t="s">
        <v>96</v>
      </c>
      <c r="BH106">
        <f>I105</f>
        <v>0.50000000000000011</v>
      </c>
      <c r="BI106" t="s">
        <v>104</v>
      </c>
      <c r="BJ106">
        <f>AU104</f>
        <v>0</v>
      </c>
      <c r="BL106">
        <f>BF106*BH106*BJ106</f>
        <v>0</v>
      </c>
      <c r="BN106">
        <f>AV106+BD106+BL106</f>
        <v>1052.0052422706631</v>
      </c>
      <c r="BO106" t="str">
        <f>IF(ROUND(BN106,2)=D105,"good","bad")</f>
        <v>good</v>
      </c>
    </row>
    <row r="107" spans="1:67" x14ac:dyDescent="0.3">
      <c r="E107" t="s">
        <v>129</v>
      </c>
      <c r="F107" t="str">
        <f>TEXT(G104," 0f,")</f>
        <v xml:space="preserve"> 90f,</v>
      </c>
      <c r="H107" s="2"/>
      <c r="R107" t="s">
        <v>122</v>
      </c>
      <c r="S107" t="s">
        <v>123</v>
      </c>
      <c r="T107" t="str">
        <f>TEXT(C105,"0.00f, ")</f>
        <v xml:space="preserve">978.79f, </v>
      </c>
      <c r="V107" t="str">
        <f>TEXT(D105,"0.00f")</f>
        <v>1052.01f</v>
      </c>
      <c r="Z107">
        <f>AB105</f>
        <v>0</v>
      </c>
      <c r="AA107">
        <f>AJ105</f>
        <v>1</v>
      </c>
      <c r="AB107">
        <f>AB106</f>
        <v>1</v>
      </c>
      <c r="AC107">
        <f>AJ106</f>
        <v>1</v>
      </c>
      <c r="AV107" s="2" t="str">
        <f>""""&amp;B105&amp;""""&amp;", "</f>
        <v xml:space="preserve">"optional 3", </v>
      </c>
      <c r="AW107" s="2"/>
      <c r="AX107" t="str">
        <f>TEXT(H104,"0f, ")</f>
        <v xml:space="preserve">0f, </v>
      </c>
      <c r="AY107" t="str">
        <f>TEXT(I104,"0f, ")</f>
        <v xml:space="preserve">210f, </v>
      </c>
      <c r="AZ107" s="2" t="s">
        <v>120</v>
      </c>
      <c r="BB107" t="str">
        <f>TEXT(AV105,"0.00f")</f>
        <v>978.79f</v>
      </c>
      <c r="BC107" t="str">
        <f>TEXT(AV106,", 0.00f")</f>
        <v>, 532.39f</v>
      </c>
      <c r="BD107" t="str">
        <f>TEXT(S105,", 0.00f")</f>
        <v>, 600.00f</v>
      </c>
      <c r="BF107" t="str">
        <f>TEXT(T105,", 0.00f")</f>
        <v>, 200.00f</v>
      </c>
      <c r="BG107" t="s">
        <v>121</v>
      </c>
      <c r="BH107" t="s">
        <v>122</v>
      </c>
      <c r="BI107" t="s">
        <v>123</v>
      </c>
      <c r="BJ107" t="str">
        <f>TEXT(C105,"0.00f, ")</f>
        <v xml:space="preserve">978.79f, </v>
      </c>
      <c r="BL107" t="str">
        <f>TEXT(D105,"0.00f")</f>
        <v>1052.01f</v>
      </c>
    </row>
    <row r="108" spans="1:67" x14ac:dyDescent="0.3">
      <c r="E108" s="2" t="str">
        <f>E107&amp;F107&amp;G107&amp;H107&amp;J107&amp;O107&amp;P107&amp;L107&amp;M107&amp;R107&amp;S107&amp;T107&amp;V107</f>
        <v>"optional 3", 90f,0, 2, 978.79f, 1052.01f</v>
      </c>
      <c r="AV108" s="2" t="str">
        <f>AV107&amp;AX107&amp;AY107&amp;AZ107&amp;BB107&amp;BC107&amp;BD107&amp;BF107&amp;BG107&amp;BH107&amp;BI107&amp;BJ107&amp;BL107</f>
        <v>"optional 3", 0f, 210f, new Rectangle(978.79f, 532.39f, 600.00f, 200.00f), 0, 2, 978.79f, 1052.01f</v>
      </c>
      <c r="AW108" s="2"/>
      <c r="AZ108" s="2"/>
    </row>
    <row r="109" spans="1:67" x14ac:dyDescent="0.3">
      <c r="B109" s="2"/>
      <c r="E109" s="2"/>
      <c r="H109" s="2"/>
      <c r="AV109" s="2"/>
      <c r="AW109" s="2"/>
      <c r="AZ109" s="2"/>
    </row>
    <row r="111" spans="1:67" x14ac:dyDescent="0.3">
      <c r="G111" s="1">
        <v>90</v>
      </c>
      <c r="H111" s="1"/>
      <c r="I111" s="1">
        <v>270</v>
      </c>
      <c r="J111" s="1"/>
      <c r="K111" s="1"/>
      <c r="N111" s="1"/>
      <c r="S111" s="7" t="s">
        <v>103</v>
      </c>
      <c r="T111" s="7"/>
      <c r="U111" s="1"/>
      <c r="AQ111" s="18" t="s">
        <v>140</v>
      </c>
      <c r="AR111" s="24">
        <v>1</v>
      </c>
      <c r="AS111" s="24">
        <v>0</v>
      </c>
      <c r="AT111" s="24">
        <v>0</v>
      </c>
      <c r="AU111" s="24">
        <v>0</v>
      </c>
    </row>
    <row r="112" spans="1:67" x14ac:dyDescent="0.3">
      <c r="A112" s="6">
        <v>6</v>
      </c>
      <c r="B112" s="17" t="s">
        <v>143</v>
      </c>
      <c r="C112">
        <v>1728</v>
      </c>
      <c r="D112">
        <v>2736</v>
      </c>
      <c r="E112">
        <v>1</v>
      </c>
      <c r="F112">
        <v>0</v>
      </c>
      <c r="G112">
        <f>ABS(SIN(RADIANS(G111)))</f>
        <v>1</v>
      </c>
      <c r="H112">
        <f>ABS(COS(RADIANS(G111)))</f>
        <v>6.1257422745431001E-17</v>
      </c>
      <c r="I112">
        <f>ABS(SIN(RADIANS(I111)))</f>
        <v>1</v>
      </c>
      <c r="J112">
        <f>ABS(COS(RADIANS(I111)))</f>
        <v>1.83772268236293E-16</v>
      </c>
      <c r="L112">
        <v>1728</v>
      </c>
      <c r="M112">
        <v>2736</v>
      </c>
      <c r="O112">
        <v>576</v>
      </c>
      <c r="P112">
        <v>144</v>
      </c>
      <c r="S112">
        <f>O112</f>
        <v>576</v>
      </c>
      <c r="T112">
        <f>O112</f>
        <v>576</v>
      </c>
      <c r="V112">
        <v>1692</v>
      </c>
      <c r="X112">
        <f>T112</f>
        <v>576</v>
      </c>
      <c r="Y112" t="s">
        <v>96</v>
      </c>
      <c r="Z112">
        <f>I112</f>
        <v>1</v>
      </c>
      <c r="AA112" t="s">
        <v>104</v>
      </c>
      <c r="AB112">
        <f>E112</f>
        <v>1</v>
      </c>
      <c r="AC112" t="s">
        <v>105</v>
      </c>
      <c r="AD112">
        <f>X112*Z112*AB112</f>
        <v>576</v>
      </c>
      <c r="AF112">
        <v>0</v>
      </c>
      <c r="AG112" t="s">
        <v>106</v>
      </c>
      <c r="AL112">
        <v>0</v>
      </c>
      <c r="AN112">
        <f>AL112+AD112+V112</f>
        <v>2268</v>
      </c>
      <c r="AO112" t="str">
        <f>IF(ROUND(AN112,2)=C112,"good","bad")</f>
        <v>bad</v>
      </c>
      <c r="AQ112" s="18" t="b">
        <v>1</v>
      </c>
      <c r="AR112" t="str">
        <f>IF(AQ112,"swapped", "not swapped")</f>
        <v>swapped</v>
      </c>
      <c r="AS112">
        <f>IF(AQ112,P112,O112)</f>
        <v>144</v>
      </c>
      <c r="AT112">
        <f>IF(AQ112,O112,P112)</f>
        <v>576</v>
      </c>
      <c r="AU112" s="1" t="s">
        <v>26</v>
      </c>
      <c r="AV112">
        <f>L112</f>
        <v>1728</v>
      </c>
      <c r="AX112">
        <f>AS112</f>
        <v>144</v>
      </c>
      <c r="AY112" t="s">
        <v>30</v>
      </c>
      <c r="AZ112">
        <f>J112</f>
        <v>1.83772268236293E-16</v>
      </c>
      <c r="BA112" t="s">
        <v>107</v>
      </c>
      <c r="BB112">
        <f>AR111</f>
        <v>1</v>
      </c>
      <c r="BD112">
        <f>AX112*AZ112*BB112</f>
        <v>2.6463206626026192E-14</v>
      </c>
      <c r="BF112">
        <f>AT112</f>
        <v>576</v>
      </c>
      <c r="BG112" t="s">
        <v>96</v>
      </c>
      <c r="BH112">
        <f>I112</f>
        <v>1</v>
      </c>
      <c r="BI112" t="s">
        <v>104</v>
      </c>
      <c r="BJ112">
        <f>AS111</f>
        <v>0</v>
      </c>
      <c r="BL112">
        <f>BF112*BH112*BJ112</f>
        <v>0</v>
      </c>
      <c r="BN112">
        <f>AV112+BD112+BL112</f>
        <v>1728</v>
      </c>
      <c r="BO112" t="str">
        <f>IF(ROUND(BN112,2)=C112,"good","bad")</f>
        <v>good</v>
      </c>
    </row>
    <row r="113" spans="1:67" x14ac:dyDescent="0.3">
      <c r="V113">
        <v>1300</v>
      </c>
      <c r="X113">
        <f>S112</f>
        <v>576</v>
      </c>
      <c r="Y113" t="s">
        <v>30</v>
      </c>
      <c r="Z113">
        <f>J112</f>
        <v>1.83772268236293E-16</v>
      </c>
      <c r="AA113" t="s">
        <v>107</v>
      </c>
      <c r="AB113">
        <f>F112</f>
        <v>0</v>
      </c>
      <c r="AC113" t="s">
        <v>105</v>
      </c>
      <c r="AD113">
        <f>X113*Z113*AB113</f>
        <v>0</v>
      </c>
      <c r="AF113">
        <f>T112</f>
        <v>576</v>
      </c>
      <c r="AG113" t="s">
        <v>96</v>
      </c>
      <c r="AH113">
        <f>I112</f>
        <v>1</v>
      </c>
      <c r="AI113" t="s">
        <v>104</v>
      </c>
      <c r="AJ113">
        <v>0</v>
      </c>
      <c r="AL113">
        <f>AF113*AH113*AJ113</f>
        <v>0</v>
      </c>
      <c r="AN113">
        <f>V113+AD113+AL113</f>
        <v>1300</v>
      </c>
      <c r="AO113" t="str">
        <f>IF(ROUND(AN113,2)=D112,"good","bad")</f>
        <v>bad</v>
      </c>
      <c r="AQ113" s="18" t="b">
        <v>0</v>
      </c>
      <c r="AR113" t="str">
        <f>IF(AQ113,"swapped", "not swapped")</f>
        <v>not swapped</v>
      </c>
      <c r="AS113">
        <f>IF(AQ113,P112,O112)</f>
        <v>576</v>
      </c>
      <c r="AT113">
        <f>IF(AQ113,O112,P112)</f>
        <v>144</v>
      </c>
      <c r="AU113" s="1" t="s">
        <v>50</v>
      </c>
      <c r="AV113">
        <f>M112</f>
        <v>2736</v>
      </c>
      <c r="AX113">
        <f>AS113</f>
        <v>576</v>
      </c>
      <c r="AY113" t="s">
        <v>30</v>
      </c>
      <c r="AZ113">
        <f>J112</f>
        <v>1.83772268236293E-16</v>
      </c>
      <c r="BA113" t="s">
        <v>107</v>
      </c>
      <c r="BB113">
        <f>AT111</f>
        <v>0</v>
      </c>
      <c r="BD113">
        <f>AX113*AZ113*BB113</f>
        <v>0</v>
      </c>
      <c r="BF113">
        <f>AT113</f>
        <v>144</v>
      </c>
      <c r="BG113" t="s">
        <v>96</v>
      </c>
      <c r="BH113">
        <f>I112</f>
        <v>1</v>
      </c>
      <c r="BI113" t="s">
        <v>104</v>
      </c>
      <c r="BJ113">
        <f>AU111</f>
        <v>0</v>
      </c>
      <c r="BL113">
        <f>BF113*BH113*BJ113</f>
        <v>0</v>
      </c>
      <c r="BN113">
        <f>AV113+BD113+BL113</f>
        <v>2736</v>
      </c>
      <c r="BO113" t="str">
        <f>IF(ROUND(BN113,2)=D112,"good","bad")</f>
        <v>good</v>
      </c>
    </row>
    <row r="114" spans="1:67" x14ac:dyDescent="0.3">
      <c r="E114" t="s">
        <v>127</v>
      </c>
      <c r="F114" t="str">
        <f>TEXT(G111,"0f, ")</f>
        <v xml:space="preserve">90f, </v>
      </c>
      <c r="H114" s="2"/>
      <c r="R114" t="s">
        <v>122</v>
      </c>
      <c r="S114" t="s">
        <v>123</v>
      </c>
      <c r="T114" t="str">
        <f>TEXT(C112,"0.00f, ")</f>
        <v xml:space="preserve">1728.00f, </v>
      </c>
      <c r="V114" t="str">
        <f>TEXT(D112,"0.00f")</f>
        <v>2736.00f</v>
      </c>
      <c r="Z114">
        <f>AB112</f>
        <v>1</v>
      </c>
      <c r="AA114">
        <f>AJ112</f>
        <v>0</v>
      </c>
      <c r="AB114">
        <f>AB113</f>
        <v>0</v>
      </c>
      <c r="AC114">
        <f>AJ113</f>
        <v>0</v>
      </c>
      <c r="AV114" s="2" t="str">
        <f>""""&amp;B112&amp;""""&amp;", "</f>
        <v xml:space="preserve">"optional 0", </v>
      </c>
      <c r="AW114" s="2"/>
      <c r="AX114" t="str">
        <f>TEXT(H111,"0f, ")</f>
        <v xml:space="preserve">0f, </v>
      </c>
      <c r="AY114" t="str">
        <f>TEXT(I111,"0f, ")</f>
        <v xml:space="preserve">270f, </v>
      </c>
      <c r="AZ114" s="2" t="s">
        <v>120</v>
      </c>
      <c r="BB114" t="str">
        <f>TEXT(AV112,"0.00f")</f>
        <v>1728.00f</v>
      </c>
      <c r="BC114" t="str">
        <f>TEXT(AV113,", 0.00f")</f>
        <v>, 2736.00f</v>
      </c>
      <c r="BD114" t="str">
        <f>TEXT(S112,", 0.00f")</f>
        <v>, 576.00f</v>
      </c>
      <c r="BF114" t="str">
        <f>TEXT(T112,", 0.00f")</f>
        <v>, 576.00f</v>
      </c>
      <c r="BG114" t="s">
        <v>121</v>
      </c>
      <c r="BH114" t="s">
        <v>122</v>
      </c>
      <c r="BI114" t="s">
        <v>123</v>
      </c>
      <c r="BJ114" t="str">
        <f>TEXT(C112,"0.00f, ")</f>
        <v xml:space="preserve">1728.00f, </v>
      </c>
      <c r="BL114" t="str">
        <f>TEXT(D112,"0.00f")</f>
        <v>2736.00f</v>
      </c>
    </row>
    <row r="115" spans="1:67" x14ac:dyDescent="0.3">
      <c r="B115" s="2"/>
      <c r="E115" s="2" t="str">
        <f>E114&amp;F114&amp;G114&amp;H114&amp;J114&amp;O114&amp;P114&amp;L114&amp;M114&amp;R114&amp;S114&amp;T114&amp;V114</f>
        <v>"optional 8", 90f, 0, 2, 1728.00f, 2736.00f</v>
      </c>
      <c r="H115" s="2"/>
      <c r="AV115" s="2" t="str">
        <f>AV114&amp;AX114&amp;AY114&amp;AZ114&amp;BB114&amp;BC114&amp;BD114&amp;BF114&amp;BG114&amp;BH114&amp;BI114&amp;BJ114&amp;BL114</f>
        <v>"optional 0", 0f, 270f, new Rectangle(1728.00f, 2736.00f, 576.00f, 576.00f), 0, 2, 1728.00f, 2736.00f</v>
      </c>
      <c r="AW115" s="2"/>
      <c r="AZ115" s="2"/>
    </row>
    <row r="117" spans="1:67" x14ac:dyDescent="0.3">
      <c r="B117" s="2"/>
      <c r="G117" s="1">
        <v>90</v>
      </c>
      <c r="H117" s="1"/>
      <c r="I117" s="1">
        <v>300</v>
      </c>
      <c r="J117" s="1"/>
      <c r="K117" s="1"/>
      <c r="N117" s="1"/>
      <c r="S117" s="5"/>
      <c r="T117" s="5"/>
      <c r="U117" s="1"/>
      <c r="AQ117" s="18" t="s">
        <v>140</v>
      </c>
      <c r="AR117" s="24">
        <v>1</v>
      </c>
      <c r="AS117" s="24">
        <v>0</v>
      </c>
      <c r="AT117" s="24">
        <v>0</v>
      </c>
      <c r="AU117" s="24">
        <v>0</v>
      </c>
    </row>
    <row r="118" spans="1:67" x14ac:dyDescent="0.3">
      <c r="A118" s="6">
        <v>7</v>
      </c>
      <c r="B118" s="17" t="s">
        <v>137</v>
      </c>
      <c r="C118">
        <v>244</v>
      </c>
      <c r="D118">
        <v>1122.8</v>
      </c>
      <c r="E118">
        <v>0</v>
      </c>
      <c r="F118">
        <v>1</v>
      </c>
      <c r="G118">
        <f>ABS(SIN(RADIANS(G117)))</f>
        <v>1</v>
      </c>
      <c r="H118">
        <f>ABS(COS(RADIANS(G117)))</f>
        <v>6.1257422745431001E-17</v>
      </c>
      <c r="I118">
        <f>ABS(SIN(RADIANS(I117)))</f>
        <v>0.8660254037844386</v>
      </c>
      <c r="J118">
        <f>ABS(COS(RADIANS(I117)))</f>
        <v>0.50000000000000011</v>
      </c>
      <c r="L118">
        <v>144</v>
      </c>
      <c r="M118">
        <v>1122.8</v>
      </c>
      <c r="O118">
        <v>200</v>
      </c>
      <c r="P118">
        <v>600</v>
      </c>
      <c r="R118">
        <v>1</v>
      </c>
      <c r="S118">
        <f>IF(R118=1,P118,O118)</f>
        <v>600</v>
      </c>
      <c r="T118">
        <f>IF(R118=1,O118,P118)</f>
        <v>200</v>
      </c>
      <c r="V118">
        <f>L118</f>
        <v>144</v>
      </c>
      <c r="X118">
        <f t="shared" ref="X118" si="22">T118</f>
        <v>200</v>
      </c>
      <c r="Y118" t="s">
        <v>96</v>
      </c>
      <c r="Z118">
        <f>I118</f>
        <v>0.8660254037844386</v>
      </c>
      <c r="AA118" t="s">
        <v>104</v>
      </c>
      <c r="AB118">
        <v>0</v>
      </c>
      <c r="AC118" t="s">
        <v>117</v>
      </c>
      <c r="AD118">
        <f>X118*Z118*AB118</f>
        <v>0</v>
      </c>
      <c r="AF118">
        <f t="shared" ref="AF118" si="23">S118</f>
        <v>600</v>
      </c>
      <c r="AG118" t="s">
        <v>30</v>
      </c>
      <c r="AH118">
        <f>J118</f>
        <v>0.50000000000000011</v>
      </c>
      <c r="AI118" t="s">
        <v>107</v>
      </c>
      <c r="AJ118">
        <v>0</v>
      </c>
      <c r="AK118" t="s">
        <v>117</v>
      </c>
      <c r="AL118">
        <f>AF118*AH118*AJ118</f>
        <v>0</v>
      </c>
      <c r="AN118">
        <f>AL118+AD118+V118</f>
        <v>144</v>
      </c>
      <c r="AO118" t="str">
        <f>IF(ROUND(AN118,2)=C118,"good","bad")</f>
        <v>bad</v>
      </c>
      <c r="AQ118" s="18" t="b">
        <v>0</v>
      </c>
      <c r="AR118" t="str">
        <f>IF(AQ118,"swapped", "not swapped")</f>
        <v>not swapped</v>
      </c>
      <c r="AS118">
        <f>IF(AQ118,P118,O118)</f>
        <v>200</v>
      </c>
      <c r="AT118">
        <f>IF(AQ118,O118,P118)</f>
        <v>600</v>
      </c>
      <c r="AU118" s="1" t="s">
        <v>26</v>
      </c>
      <c r="AV118">
        <f>L118</f>
        <v>144</v>
      </c>
      <c r="AX118">
        <f>AS118</f>
        <v>200</v>
      </c>
      <c r="AY118" t="s">
        <v>30</v>
      </c>
      <c r="AZ118">
        <f>J118</f>
        <v>0.50000000000000011</v>
      </c>
      <c r="BA118" t="s">
        <v>107</v>
      </c>
      <c r="BB118">
        <f>AR117</f>
        <v>1</v>
      </c>
      <c r="BD118">
        <f>AX118*AZ118*BB118</f>
        <v>100.00000000000003</v>
      </c>
      <c r="BF118">
        <f>AT118</f>
        <v>600</v>
      </c>
      <c r="BG118" t="s">
        <v>96</v>
      </c>
      <c r="BH118">
        <f>I118</f>
        <v>0.8660254037844386</v>
      </c>
      <c r="BI118" t="s">
        <v>104</v>
      </c>
      <c r="BJ118">
        <f>AS117</f>
        <v>0</v>
      </c>
      <c r="BL118">
        <f>BF118*BH118*BJ118</f>
        <v>0</v>
      </c>
      <c r="BN118">
        <f>AV118+BD118+BL118</f>
        <v>244.00000000000003</v>
      </c>
      <c r="BO118" t="str">
        <f>IF(ROUND(BN118,2)=C118,"good","bad")</f>
        <v>good</v>
      </c>
    </row>
    <row r="119" spans="1:67" x14ac:dyDescent="0.3">
      <c r="V119">
        <f>M118</f>
        <v>1122.8</v>
      </c>
      <c r="X119">
        <f t="shared" ref="X119" si="24">T118</f>
        <v>200</v>
      </c>
      <c r="Y119" t="s">
        <v>96</v>
      </c>
      <c r="Z119">
        <f>J118</f>
        <v>0.50000000000000011</v>
      </c>
      <c r="AA119" t="s">
        <v>107</v>
      </c>
      <c r="AB119">
        <v>0</v>
      </c>
      <c r="AC119" t="s">
        <v>117</v>
      </c>
      <c r="AD119">
        <f>X119*Z119*AB119</f>
        <v>0</v>
      </c>
      <c r="AF119">
        <f t="shared" ref="AF119" si="25">S118</f>
        <v>600</v>
      </c>
      <c r="AG119" t="s">
        <v>30</v>
      </c>
      <c r="AH119">
        <f>I118</f>
        <v>0.8660254037844386</v>
      </c>
      <c r="AI119" t="s">
        <v>104</v>
      </c>
      <c r="AJ119">
        <v>1</v>
      </c>
      <c r="AK119" t="s">
        <v>117</v>
      </c>
      <c r="AL119">
        <f>AF119*AH119*AJ119</f>
        <v>519.6152422706632</v>
      </c>
      <c r="AN119">
        <f>V119+AD119+AL119</f>
        <v>1642.4152422706632</v>
      </c>
      <c r="AO119" t="str">
        <f>IF(ROUND(AN119,2)=D118,"good","bad")</f>
        <v>bad</v>
      </c>
      <c r="AQ119" s="18" t="b">
        <v>1</v>
      </c>
      <c r="AR119" t="str">
        <f>IF(AQ119,"swapped", "not swapped")</f>
        <v>swapped</v>
      </c>
      <c r="AS119">
        <f>IF(AQ119,P118,O118)</f>
        <v>600</v>
      </c>
      <c r="AT119">
        <f>IF(AQ119,O118,P118)</f>
        <v>200</v>
      </c>
      <c r="AU119" s="1" t="s">
        <v>50</v>
      </c>
      <c r="AV119">
        <f>M118</f>
        <v>1122.8</v>
      </c>
      <c r="AX119">
        <f>AS119</f>
        <v>600</v>
      </c>
      <c r="AY119" t="s">
        <v>30</v>
      </c>
      <c r="AZ119">
        <f>J118</f>
        <v>0.50000000000000011</v>
      </c>
      <c r="BA119" t="s">
        <v>107</v>
      </c>
      <c r="BB119">
        <f>AT117</f>
        <v>0</v>
      </c>
      <c r="BD119">
        <f>AX119*AZ119*BB119</f>
        <v>0</v>
      </c>
      <c r="BF119">
        <f>AT119</f>
        <v>200</v>
      </c>
      <c r="BG119" t="s">
        <v>96</v>
      </c>
      <c r="BH119">
        <f>I118</f>
        <v>0.8660254037844386</v>
      </c>
      <c r="BI119" t="s">
        <v>104</v>
      </c>
      <c r="BJ119">
        <f>AU117</f>
        <v>0</v>
      </c>
      <c r="BL119">
        <f>BF119*BH119*BJ119</f>
        <v>0</v>
      </c>
      <c r="BN119">
        <f>AV119+BD119+BL119</f>
        <v>1122.8</v>
      </c>
      <c r="BO119" t="str">
        <f>IF(ROUND(BN119,2)=D118,"good","bad")</f>
        <v>good</v>
      </c>
    </row>
    <row r="120" spans="1:67" x14ac:dyDescent="0.3">
      <c r="E120" t="s">
        <v>125</v>
      </c>
      <c r="F120" t="str">
        <f>TEXT(G117," 0f,")</f>
        <v xml:space="preserve"> 90f,</v>
      </c>
      <c r="H120" s="2"/>
      <c r="R120" t="s">
        <v>122</v>
      </c>
      <c r="S120" t="s">
        <v>123</v>
      </c>
      <c r="T120" t="str">
        <f>TEXT(C118,"0.00f, ")</f>
        <v xml:space="preserve">244.00f, </v>
      </c>
      <c r="V120" t="str">
        <f>TEXT(D118,"0.00f")</f>
        <v>1122.80f</v>
      </c>
      <c r="Z120">
        <f>AB118</f>
        <v>0</v>
      </c>
      <c r="AA120">
        <f>AJ118</f>
        <v>0</v>
      </c>
      <c r="AB120">
        <f>AB119</f>
        <v>0</v>
      </c>
      <c r="AC120">
        <f>AJ119</f>
        <v>1</v>
      </c>
      <c r="AV120" s="2" t="str">
        <f>""""&amp;B118&amp;""""&amp;", "</f>
        <v xml:space="preserve">"optional 6", </v>
      </c>
      <c r="AW120" s="2"/>
      <c r="AX120" t="str">
        <f>TEXT(H117,"0f, ")</f>
        <v xml:space="preserve">0f, </v>
      </c>
      <c r="AY120" t="str">
        <f>TEXT(I117,"0f, ")</f>
        <v xml:space="preserve">300f, </v>
      </c>
      <c r="AZ120" s="2" t="s">
        <v>120</v>
      </c>
      <c r="BB120" t="str">
        <f>TEXT(AV118,"0.00f")</f>
        <v>144.00f</v>
      </c>
      <c r="BC120" t="str">
        <f>TEXT(AV119,", 0.00f")</f>
        <v>, 1122.80f</v>
      </c>
      <c r="BD120" t="str">
        <f>TEXT(S118,", 0.00f")</f>
        <v>, 600.00f</v>
      </c>
      <c r="BF120" t="str">
        <f>TEXT(T118,", 0.00f")</f>
        <v>, 200.00f</v>
      </c>
      <c r="BG120" t="s">
        <v>121</v>
      </c>
      <c r="BH120" t="s">
        <v>122</v>
      </c>
      <c r="BI120" t="s">
        <v>123</v>
      </c>
      <c r="BJ120" t="str">
        <f>TEXT(C118,"0.00f, ")</f>
        <v xml:space="preserve">244.00f, </v>
      </c>
      <c r="BL120" t="str">
        <f>TEXT(D118,"0.00f")</f>
        <v>1122.80f</v>
      </c>
    </row>
    <row r="121" spans="1:67" x14ac:dyDescent="0.3">
      <c r="E121" s="2" t="str">
        <f>E120&amp;F120&amp;G120&amp;H120&amp;J120&amp;O120&amp;P120&amp;L120&amp;M120&amp;R120&amp;S120&amp;T120&amp;V120</f>
        <v>"optional 6", 90f,0, 2, 244.00f, 1122.80f</v>
      </c>
      <c r="AV121" s="2" t="str">
        <f>AV120&amp;AX120&amp;AY120&amp;AZ120&amp;BB120&amp;BC120&amp;BD120&amp;BF120&amp;BG120&amp;BH120&amp;BI120&amp;BJ120&amp;BL120</f>
        <v>"optional 6", 0f, 300f, new Rectangle(144.00f, 1122.80f, 600.00f, 200.00f), 0, 2, 244.00f, 1122.80f</v>
      </c>
      <c r="AW121" s="2"/>
      <c r="AZ121" s="2"/>
    </row>
    <row r="124" spans="1:67" x14ac:dyDescent="0.3">
      <c r="B124" s="2" t="s">
        <v>141</v>
      </c>
    </row>
    <row r="126" spans="1:67" x14ac:dyDescent="0.3">
      <c r="B126" s="2"/>
      <c r="G126" s="1">
        <v>270</v>
      </c>
      <c r="H126" s="1"/>
      <c r="I126" s="1">
        <v>0</v>
      </c>
      <c r="J126" s="1"/>
      <c r="K126" s="1"/>
      <c r="N126" s="1"/>
      <c r="S126" s="7" t="s">
        <v>103</v>
      </c>
      <c r="T126" s="7"/>
      <c r="U126" s="1"/>
      <c r="AQ126" s="18" t="s">
        <v>140</v>
      </c>
      <c r="AR126" s="21">
        <v>0</v>
      </c>
      <c r="AS126" s="21">
        <v>0</v>
      </c>
      <c r="AT126" s="21">
        <v>1</v>
      </c>
      <c r="AU126" s="21">
        <v>0</v>
      </c>
    </row>
    <row r="127" spans="1:67" x14ac:dyDescent="0.3">
      <c r="A127" s="6">
        <v>0</v>
      </c>
      <c r="B127" s="14" t="s">
        <v>58</v>
      </c>
      <c r="C127">
        <v>300</v>
      </c>
      <c r="D127">
        <v>2956</v>
      </c>
      <c r="E127">
        <v>1</v>
      </c>
      <c r="F127">
        <v>1</v>
      </c>
      <c r="G127">
        <f>ABS(SIN(RADIANS(G126)))</f>
        <v>1</v>
      </c>
      <c r="H127">
        <f>ABS(COS(RADIANS(G126)))</f>
        <v>1.83772268236293E-16</v>
      </c>
      <c r="I127">
        <f>ABS(SIN(RADIANS(I126)))</f>
        <v>0</v>
      </c>
      <c r="J127">
        <f>ABS(COS(RADIANS(I126)))</f>
        <v>1</v>
      </c>
      <c r="L127">
        <v>300</v>
      </c>
      <c r="M127">
        <v>2356</v>
      </c>
      <c r="O127">
        <v>200</v>
      </c>
      <c r="P127">
        <v>600</v>
      </c>
      <c r="S127">
        <f>P127</f>
        <v>600</v>
      </c>
      <c r="T127">
        <f>O127</f>
        <v>200</v>
      </c>
      <c r="V127">
        <f>L127</f>
        <v>300</v>
      </c>
      <c r="X127">
        <f>T127</f>
        <v>200</v>
      </c>
      <c r="Y127" t="s">
        <v>96</v>
      </c>
      <c r="Z127">
        <f>J127</f>
        <v>1</v>
      </c>
      <c r="AA127" t="s">
        <v>107</v>
      </c>
      <c r="AB127">
        <f>E127</f>
        <v>1</v>
      </c>
      <c r="AC127" t="s">
        <v>105</v>
      </c>
      <c r="AD127">
        <f>X127*Z127*AB127</f>
        <v>200</v>
      </c>
      <c r="AF127">
        <v>0</v>
      </c>
      <c r="AG127" t="s">
        <v>106</v>
      </c>
      <c r="AL127">
        <v>0</v>
      </c>
      <c r="AN127">
        <f>AL127+AD127+V127</f>
        <v>500</v>
      </c>
      <c r="AO127" t="str">
        <f>IF(ROUND(AN127,2)=C127,"good","bad")</f>
        <v>bad</v>
      </c>
      <c r="AQ127" s="18" t="b">
        <v>0</v>
      </c>
      <c r="AR127" t="str">
        <f>IF(AQ127,"swapped", "not swapped")</f>
        <v>not swapped</v>
      </c>
      <c r="AS127">
        <f>IF(AQ127,P127,O127)</f>
        <v>200</v>
      </c>
      <c r="AT127">
        <f>IF(AQ127,O127,P127)</f>
        <v>600</v>
      </c>
      <c r="AU127" s="1" t="s">
        <v>26</v>
      </c>
      <c r="AV127">
        <f>L127</f>
        <v>300</v>
      </c>
      <c r="AX127">
        <f>AS127</f>
        <v>200</v>
      </c>
      <c r="AY127" t="s">
        <v>30</v>
      </c>
      <c r="AZ127">
        <f>J127</f>
        <v>1</v>
      </c>
      <c r="BA127" t="s">
        <v>107</v>
      </c>
      <c r="BB127">
        <f>AR126</f>
        <v>0</v>
      </c>
      <c r="BD127">
        <f>AX127*AZ127*BB127</f>
        <v>0</v>
      </c>
      <c r="BF127">
        <f>AT127</f>
        <v>600</v>
      </c>
      <c r="BG127" t="s">
        <v>96</v>
      </c>
      <c r="BH127">
        <f>I127</f>
        <v>0</v>
      </c>
      <c r="BI127" t="s">
        <v>104</v>
      </c>
      <c r="BJ127">
        <f>AS126</f>
        <v>0</v>
      </c>
      <c r="BL127">
        <f>BF127*BH127*BJ127</f>
        <v>0</v>
      </c>
      <c r="BN127">
        <f>AV127+BD127+BL127</f>
        <v>300</v>
      </c>
      <c r="BO127" t="str">
        <f>IF(ROUND(BN127,2)=C127,"good","bad")</f>
        <v>good</v>
      </c>
    </row>
    <row r="128" spans="1:67" x14ac:dyDescent="0.3">
      <c r="V128">
        <f>M127</f>
        <v>2356</v>
      </c>
      <c r="X128">
        <f>S127</f>
        <v>600</v>
      </c>
      <c r="Y128" t="s">
        <v>30</v>
      </c>
      <c r="Z128">
        <f>J127</f>
        <v>1</v>
      </c>
      <c r="AA128" t="s">
        <v>107</v>
      </c>
      <c r="AB128">
        <f>F127</f>
        <v>1</v>
      </c>
      <c r="AC128" t="s">
        <v>105</v>
      </c>
      <c r="AD128">
        <f>X128*Z128*AB128</f>
        <v>600</v>
      </c>
      <c r="AF128">
        <f>T127</f>
        <v>200</v>
      </c>
      <c r="AG128" t="s">
        <v>96</v>
      </c>
      <c r="AH128">
        <f>I127</f>
        <v>0</v>
      </c>
      <c r="AI128" t="s">
        <v>104</v>
      </c>
      <c r="AJ128">
        <f>F127</f>
        <v>1</v>
      </c>
      <c r="AK128" t="s">
        <v>105</v>
      </c>
      <c r="AL128">
        <f>AF128*AH128*AJ128</f>
        <v>0</v>
      </c>
      <c r="AN128">
        <f>V128+AD128+AL128</f>
        <v>2956</v>
      </c>
      <c r="AO128" t="str">
        <f>IF(ROUND(AN128,2)=D127,"good","bad")</f>
        <v>good</v>
      </c>
      <c r="AQ128" s="18" t="b">
        <v>1</v>
      </c>
      <c r="AR128" t="str">
        <f>IF(AQ128,"swapped", "not swapped")</f>
        <v>swapped</v>
      </c>
      <c r="AS128">
        <f>IF(AQ128,P127,O127)</f>
        <v>600</v>
      </c>
      <c r="AT128">
        <f>IF(AQ128,O127,P127)</f>
        <v>200</v>
      </c>
      <c r="AU128" s="1" t="s">
        <v>50</v>
      </c>
      <c r="AV128">
        <f>M127</f>
        <v>2356</v>
      </c>
      <c r="AX128">
        <f>AS128</f>
        <v>600</v>
      </c>
      <c r="AY128" t="s">
        <v>30</v>
      </c>
      <c r="AZ128">
        <f>J127</f>
        <v>1</v>
      </c>
      <c r="BA128" t="s">
        <v>107</v>
      </c>
      <c r="BB128">
        <f>AT126</f>
        <v>1</v>
      </c>
      <c r="BD128">
        <f>AX128*AZ128*BB128</f>
        <v>600</v>
      </c>
      <c r="BF128">
        <f>AT128</f>
        <v>200</v>
      </c>
      <c r="BG128" t="s">
        <v>96</v>
      </c>
      <c r="BH128">
        <f>I127</f>
        <v>0</v>
      </c>
      <c r="BI128" t="s">
        <v>104</v>
      </c>
      <c r="BJ128">
        <f>AU126</f>
        <v>0</v>
      </c>
      <c r="BL128">
        <f>BF128*BH128*BJ128</f>
        <v>0</v>
      </c>
      <c r="BN128">
        <f>AV128+BD128+BL128</f>
        <v>2956</v>
      </c>
      <c r="BO128" t="str">
        <f>IF(ROUND(BN128,2)=D127,"good","bad")</f>
        <v>good</v>
      </c>
    </row>
    <row r="129" spans="1:67" x14ac:dyDescent="0.3">
      <c r="E129" t="s">
        <v>126</v>
      </c>
      <c r="F129" t="str">
        <f>TEXT(G126,"0f, ")</f>
        <v xml:space="preserve">270f, </v>
      </c>
      <c r="H129" s="2"/>
      <c r="R129" t="s">
        <v>122</v>
      </c>
      <c r="S129" t="s">
        <v>123</v>
      </c>
      <c r="T129" t="str">
        <f>TEXT(C127,"0.00f, ")</f>
        <v xml:space="preserve">300.00f, </v>
      </c>
      <c r="V129" t="str">
        <f>TEXT(D127,"0.00f")</f>
        <v>2956.00f</v>
      </c>
      <c r="Z129">
        <f>AB127</f>
        <v>1</v>
      </c>
      <c r="AA129">
        <f>AJ127</f>
        <v>0</v>
      </c>
      <c r="AB129">
        <f>AB128</f>
        <v>1</v>
      </c>
      <c r="AC129">
        <f>AJ128</f>
        <v>1</v>
      </c>
      <c r="AV129" s="2" t="str">
        <f>""""&amp;B127&amp;""""&amp;", "</f>
        <v xml:space="preserve">"optional 7", </v>
      </c>
      <c r="AW129" s="2"/>
      <c r="AX129" t="str">
        <f>TEXT(H126,"0f, ")</f>
        <v xml:space="preserve">0f, </v>
      </c>
      <c r="AY129" t="str">
        <f>TEXT(I126,"0f, ")</f>
        <v xml:space="preserve">0f, </v>
      </c>
      <c r="AZ129" s="2" t="s">
        <v>120</v>
      </c>
      <c r="BB129" t="str">
        <f>TEXT(AV127,"0.00f")</f>
        <v>300.00f</v>
      </c>
      <c r="BC129" t="str">
        <f>TEXT(AV128,", 0.00f")</f>
        <v>, 2356.00f</v>
      </c>
      <c r="BD129" t="str">
        <f>TEXT(S127,", 0.00f")</f>
        <v>, 600.00f</v>
      </c>
      <c r="BF129" t="str">
        <f>TEXT(T127,", 0.00f")</f>
        <v>, 200.00f</v>
      </c>
      <c r="BG129" t="s">
        <v>121</v>
      </c>
      <c r="BH129" t="s">
        <v>122</v>
      </c>
      <c r="BI129" t="s">
        <v>123</v>
      </c>
      <c r="BJ129" t="str">
        <f>TEXT(C127,"0.00f, ")</f>
        <v xml:space="preserve">300.00f, </v>
      </c>
      <c r="BL129" t="str">
        <f>TEXT(D127,"0.00f")</f>
        <v>2956.00f</v>
      </c>
    </row>
    <row r="130" spans="1:67" x14ac:dyDescent="0.3">
      <c r="E130" s="2" t="str">
        <f>E129&amp;F129&amp;G129&amp;H129&amp;J129&amp;O129&amp;P129&amp;L129&amp;M129&amp;R129&amp;S129&amp;T129&amp;V129</f>
        <v>"optional 7", 270f, 0, 2, 300.00f, 2956.00f</v>
      </c>
      <c r="H130" s="2"/>
      <c r="AV130" s="2" t="str">
        <f>AV129&amp;AX129&amp;AY129&amp;AZ129&amp;BB129&amp;BC129&amp;BD129&amp;BF129&amp;BG129&amp;BH129&amp;BI129&amp;BJ129&amp;BL129</f>
        <v>"optional 7", 0f, 0f, new Rectangle(300.00f, 2356.00f, 600.00f, 200.00f), 0, 2, 300.00f, 2956.00f</v>
      </c>
      <c r="AW130" s="2"/>
      <c r="AZ130" s="2"/>
    </row>
    <row r="131" spans="1:67" x14ac:dyDescent="0.3">
      <c r="E131" s="2"/>
      <c r="H131" s="2"/>
      <c r="AV131" s="2"/>
      <c r="AW131" s="2"/>
      <c r="AZ131" s="2"/>
    </row>
    <row r="132" spans="1:67" x14ac:dyDescent="0.3">
      <c r="G132" s="1">
        <v>270</v>
      </c>
      <c r="H132" s="1"/>
      <c r="I132" s="1">
        <v>30</v>
      </c>
      <c r="J132" s="1"/>
      <c r="K132" s="1"/>
      <c r="N132" s="1"/>
      <c r="S132" s="7" t="s">
        <v>103</v>
      </c>
      <c r="T132" s="7"/>
      <c r="U132" s="1"/>
      <c r="AQ132" s="18" t="s">
        <v>140</v>
      </c>
      <c r="AR132" s="21">
        <v>0</v>
      </c>
      <c r="AS132" s="21">
        <v>0</v>
      </c>
      <c r="AT132" s="21">
        <v>1</v>
      </c>
      <c r="AU132" s="21">
        <v>0</v>
      </c>
    </row>
    <row r="133" spans="1:67" x14ac:dyDescent="0.3">
      <c r="A133" s="6">
        <v>1</v>
      </c>
      <c r="B133" s="14" t="s">
        <v>145</v>
      </c>
      <c r="C133">
        <v>2058.79</v>
      </c>
      <c r="D133">
        <v>1556.01</v>
      </c>
      <c r="E133">
        <v>1</v>
      </c>
      <c r="F133">
        <v>1</v>
      </c>
      <c r="G133">
        <f>ABS(SIN(RADIANS(G132)))</f>
        <v>1</v>
      </c>
      <c r="H133">
        <f>ABS(COS(RADIANS(G132)))</f>
        <v>1.83772268236293E-16</v>
      </c>
      <c r="I133">
        <f>ABS(SIN(RADIANS(I132)))</f>
        <v>0.49999999999999994</v>
      </c>
      <c r="J133">
        <f>ABS(COS(RADIANS(I132)))</f>
        <v>0.86602540378443871</v>
      </c>
      <c r="L133">
        <v>2058.79</v>
      </c>
      <c r="M133">
        <v>1036.3900000000001</v>
      </c>
      <c r="O133">
        <v>200</v>
      </c>
      <c r="P133">
        <v>600</v>
      </c>
      <c r="S133">
        <f>P133</f>
        <v>600</v>
      </c>
      <c r="T133">
        <f>O133</f>
        <v>200</v>
      </c>
      <c r="V133">
        <v>300</v>
      </c>
      <c r="X133">
        <f>T133</f>
        <v>200</v>
      </c>
      <c r="Y133" t="s">
        <v>96</v>
      </c>
      <c r="Z133">
        <f>J133</f>
        <v>0.86602540378443871</v>
      </c>
      <c r="AA133" t="s">
        <v>107</v>
      </c>
      <c r="AB133">
        <f>E133</f>
        <v>1</v>
      </c>
      <c r="AC133" t="s">
        <v>105</v>
      </c>
      <c r="AD133">
        <f>X133*Z133*AB133</f>
        <v>173.20508075688775</v>
      </c>
      <c r="AF133">
        <v>0</v>
      </c>
      <c r="AG133" t="s">
        <v>106</v>
      </c>
      <c r="AL133">
        <v>0</v>
      </c>
      <c r="AN133">
        <f>AL133+AD133+V133</f>
        <v>473.20508075688775</v>
      </c>
      <c r="AO133" t="str">
        <f>IF(ROUND(AN133,2)=C133,"good","bad")</f>
        <v>bad</v>
      </c>
      <c r="AQ133" s="18" t="b">
        <v>0</v>
      </c>
      <c r="AR133" t="str">
        <f>IF(AQ133,"swapped", "not swapped")</f>
        <v>not swapped</v>
      </c>
      <c r="AS133">
        <f>IF(AQ133,P133,O133)</f>
        <v>200</v>
      </c>
      <c r="AT133">
        <f>IF(AQ133,O133,P133)</f>
        <v>600</v>
      </c>
      <c r="AU133" s="1" t="s">
        <v>26</v>
      </c>
      <c r="AV133">
        <f>L133</f>
        <v>2058.79</v>
      </c>
      <c r="AX133">
        <f>AS133</f>
        <v>200</v>
      </c>
      <c r="AY133" t="s">
        <v>30</v>
      </c>
      <c r="AZ133">
        <f>J133</f>
        <v>0.86602540378443871</v>
      </c>
      <c r="BA133" t="s">
        <v>107</v>
      </c>
      <c r="BB133">
        <f>AR132</f>
        <v>0</v>
      </c>
      <c r="BD133">
        <f>AX133*AZ133*BB133</f>
        <v>0</v>
      </c>
      <c r="BF133">
        <f>AT133</f>
        <v>600</v>
      </c>
      <c r="BG133" t="s">
        <v>96</v>
      </c>
      <c r="BH133">
        <f>I133</f>
        <v>0.49999999999999994</v>
      </c>
      <c r="BI133" t="s">
        <v>104</v>
      </c>
      <c r="BJ133">
        <f>AS132</f>
        <v>0</v>
      </c>
      <c r="BL133">
        <f>BF133*BH133*BJ133</f>
        <v>0</v>
      </c>
      <c r="BN133">
        <f>AV133+BD133+BL133</f>
        <v>2058.79</v>
      </c>
      <c r="BO133" t="str">
        <f>IF(ROUND(BN133,2)=C133,"good","bad")</f>
        <v>good</v>
      </c>
    </row>
    <row r="134" spans="1:67" x14ac:dyDescent="0.3">
      <c r="V134">
        <v>2336.64</v>
      </c>
      <c r="X134">
        <f>S133</f>
        <v>600</v>
      </c>
      <c r="Y134" t="s">
        <v>30</v>
      </c>
      <c r="Z134">
        <f>J133</f>
        <v>0.86602540378443871</v>
      </c>
      <c r="AA134" t="s">
        <v>107</v>
      </c>
      <c r="AB134">
        <f>F133</f>
        <v>1</v>
      </c>
      <c r="AC134" t="s">
        <v>105</v>
      </c>
      <c r="AD134">
        <f>X134*Z134*AB134</f>
        <v>519.6152422706632</v>
      </c>
      <c r="AF134">
        <f>T133</f>
        <v>200</v>
      </c>
      <c r="AG134" t="s">
        <v>96</v>
      </c>
      <c r="AH134">
        <f>I133</f>
        <v>0.49999999999999994</v>
      </c>
      <c r="AI134" t="s">
        <v>104</v>
      </c>
      <c r="AJ134">
        <f>F133</f>
        <v>1</v>
      </c>
      <c r="AK134" t="s">
        <v>105</v>
      </c>
      <c r="AL134">
        <f>AF134*AH134*AJ134</f>
        <v>99.999999999999986</v>
      </c>
      <c r="AN134">
        <f>V134+AD134+AL134</f>
        <v>2956.2552422706631</v>
      </c>
      <c r="AO134" t="str">
        <f>IF(ROUND(AN134,2)=D133,"good","bad")</f>
        <v>bad</v>
      </c>
      <c r="AQ134" s="18" t="b">
        <v>1</v>
      </c>
      <c r="AR134" t="str">
        <f>IF(AQ134,"swapped", "not swapped")</f>
        <v>swapped</v>
      </c>
      <c r="AS134">
        <f>IF(AQ134,P133,O133)</f>
        <v>600</v>
      </c>
      <c r="AT134">
        <f>IF(AQ134,O133,P133)</f>
        <v>200</v>
      </c>
      <c r="AU134" s="1" t="s">
        <v>50</v>
      </c>
      <c r="AV134">
        <f>M133</f>
        <v>1036.3900000000001</v>
      </c>
      <c r="AX134">
        <f>AS134</f>
        <v>600</v>
      </c>
      <c r="AY134" t="s">
        <v>30</v>
      </c>
      <c r="AZ134">
        <f>J133</f>
        <v>0.86602540378443871</v>
      </c>
      <c r="BA134" t="s">
        <v>107</v>
      </c>
      <c r="BB134">
        <f>AT132</f>
        <v>1</v>
      </c>
      <c r="BD134">
        <f>AX134*AZ134*BB134</f>
        <v>519.6152422706632</v>
      </c>
      <c r="BF134">
        <f>AT134</f>
        <v>200</v>
      </c>
      <c r="BG134" t="s">
        <v>96</v>
      </c>
      <c r="BH134">
        <f>I133</f>
        <v>0.49999999999999994</v>
      </c>
      <c r="BI134" t="s">
        <v>104</v>
      </c>
      <c r="BJ134">
        <f>AU132</f>
        <v>0</v>
      </c>
      <c r="BL134">
        <f>BF134*BH134*BJ134</f>
        <v>0</v>
      </c>
      <c r="BN134">
        <f>AV134+BD134+BL134</f>
        <v>1556.0052422706633</v>
      </c>
      <c r="BO134" t="str">
        <f>IF(ROUND(BN134,2)=D133,"good","bad")</f>
        <v>good</v>
      </c>
    </row>
    <row r="135" spans="1:67" x14ac:dyDescent="0.3">
      <c r="E135" t="s">
        <v>128</v>
      </c>
      <c r="F135" t="str">
        <f>TEXT(G132,"0f, ")</f>
        <v xml:space="preserve">270f, </v>
      </c>
      <c r="H135" s="2"/>
      <c r="R135" t="s">
        <v>122</v>
      </c>
      <c r="S135" t="s">
        <v>123</v>
      </c>
      <c r="T135" t="str">
        <f>TEXT(C133,"0.00f, ")</f>
        <v xml:space="preserve">2058.79f, </v>
      </c>
      <c r="V135" t="str">
        <f>TEXT(D133,"0.00f")</f>
        <v>1556.01f</v>
      </c>
      <c r="Z135">
        <f>AB133</f>
        <v>1</v>
      </c>
      <c r="AA135">
        <f>AJ133</f>
        <v>0</v>
      </c>
      <c r="AB135">
        <f>AB134</f>
        <v>1</v>
      </c>
      <c r="AC135">
        <f>AJ134</f>
        <v>1</v>
      </c>
      <c r="AV135" s="2" t="str">
        <f>""""&amp;B133&amp;""""&amp;", "</f>
        <v xml:space="preserve">"optional10", </v>
      </c>
      <c r="AW135" s="2"/>
      <c r="AX135" t="str">
        <f>TEXT(H132,"0f, ")</f>
        <v xml:space="preserve">0f, </v>
      </c>
      <c r="AY135" t="str">
        <f>TEXT(I132,"0f, ")</f>
        <v xml:space="preserve">30f, </v>
      </c>
      <c r="AZ135" s="2" t="s">
        <v>120</v>
      </c>
      <c r="BB135" t="str">
        <f>TEXT(AV133,"0.00f")</f>
        <v>2058.79f</v>
      </c>
      <c r="BC135" t="str">
        <f>TEXT(AV134,", 0.00f")</f>
        <v>, 1036.39f</v>
      </c>
      <c r="BD135" t="str">
        <f>TEXT(S133,", 0.00f")</f>
        <v>, 600.00f</v>
      </c>
      <c r="BF135" t="str">
        <f>TEXT(T133,", 0.00f")</f>
        <v>, 200.00f</v>
      </c>
      <c r="BG135" t="s">
        <v>121</v>
      </c>
      <c r="BH135" t="s">
        <v>122</v>
      </c>
      <c r="BI135" t="s">
        <v>123</v>
      </c>
      <c r="BJ135" t="str">
        <f>TEXT(C133,"0.00f, ")</f>
        <v xml:space="preserve">2058.79f, </v>
      </c>
      <c r="BL135" t="str">
        <f>TEXT(D133,"0.00f")</f>
        <v>1556.01f</v>
      </c>
    </row>
    <row r="136" spans="1:67" x14ac:dyDescent="0.3">
      <c r="E136" s="2" t="str">
        <f>E135&amp;F135&amp;G135&amp;H135&amp;J135&amp;O135&amp;P135&amp;L135&amp;M135&amp;R135&amp;S135&amp;T135&amp;V135</f>
        <v>"optional 2", 270f, 0, 2, 2058.79f, 1556.01f</v>
      </c>
      <c r="H136" s="2"/>
      <c r="AV136" s="2" t="str">
        <f>AV135&amp;AX135&amp;AY135&amp;AZ135&amp;BB135&amp;BC135&amp;BD135&amp;BF135&amp;BG135&amp;BH135&amp;BI135&amp;BJ135&amp;BL135</f>
        <v>"optional10", 0f, 30f, new Rectangle(2058.79f, 1036.39f, 600.00f, 200.00f), 0, 2, 2058.79f, 1556.01f</v>
      </c>
      <c r="AW136" s="2"/>
      <c r="AZ136" s="2"/>
    </row>
    <row r="137" spans="1:67" x14ac:dyDescent="0.3">
      <c r="E137" s="2"/>
      <c r="H137" s="2"/>
      <c r="AV137" s="2"/>
      <c r="AW137" s="2"/>
      <c r="AZ137" s="2"/>
    </row>
    <row r="138" spans="1:67" x14ac:dyDescent="0.3">
      <c r="E138" s="2"/>
      <c r="H138" s="2"/>
      <c r="AV138" s="2"/>
      <c r="AW138" s="2"/>
      <c r="AZ138" s="2"/>
    </row>
    <row r="139" spans="1:67" x14ac:dyDescent="0.3">
      <c r="G139" s="1">
        <v>270</v>
      </c>
      <c r="H139" s="1"/>
      <c r="I139" s="1">
        <v>90</v>
      </c>
      <c r="J139" s="1"/>
      <c r="K139" s="1"/>
      <c r="N139" s="1"/>
      <c r="S139" s="7" t="s">
        <v>103</v>
      </c>
      <c r="T139" s="7"/>
      <c r="U139" s="1"/>
      <c r="AQ139" s="18" t="s">
        <v>140</v>
      </c>
      <c r="AR139" s="23">
        <v>1</v>
      </c>
      <c r="AS139" s="23">
        <v>0</v>
      </c>
      <c r="AT139" s="23">
        <v>0</v>
      </c>
      <c r="AU139" s="23">
        <v>0</v>
      </c>
    </row>
    <row r="140" spans="1:67" x14ac:dyDescent="0.3">
      <c r="A140" s="6">
        <v>2</v>
      </c>
      <c r="B140" s="16" t="s">
        <v>59</v>
      </c>
      <c r="C140">
        <v>300</v>
      </c>
      <c r="D140">
        <v>1956</v>
      </c>
      <c r="E140">
        <v>1</v>
      </c>
      <c r="F140">
        <v>1</v>
      </c>
      <c r="G140">
        <f>ABS(SIN(RADIANS(G139)))</f>
        <v>1</v>
      </c>
      <c r="H140">
        <f>ABS(COS(RADIANS(G139)))</f>
        <v>1.83772268236293E-16</v>
      </c>
      <c r="I140">
        <f>ABS(SIN(RADIANS(I139)))</f>
        <v>1</v>
      </c>
      <c r="J140">
        <f>ABS(COS(RADIANS(I139)))</f>
        <v>6.1257422745431001E-17</v>
      </c>
      <c r="L140">
        <v>300</v>
      </c>
      <c r="M140">
        <v>1956</v>
      </c>
      <c r="O140">
        <v>600</v>
      </c>
      <c r="P140">
        <v>200</v>
      </c>
      <c r="S140">
        <f>O140</f>
        <v>600</v>
      </c>
      <c r="T140">
        <f>P140</f>
        <v>200</v>
      </c>
      <c r="V140">
        <v>300</v>
      </c>
      <c r="X140">
        <f>T140</f>
        <v>200</v>
      </c>
      <c r="Y140" t="s">
        <v>96</v>
      </c>
      <c r="Z140">
        <f>J140</f>
        <v>6.1257422745431001E-17</v>
      </c>
      <c r="AA140" t="s">
        <v>107</v>
      </c>
      <c r="AB140">
        <f>E140</f>
        <v>1</v>
      </c>
      <c r="AC140" t="s">
        <v>105</v>
      </c>
      <c r="AD140">
        <f>X140*Z140*AB140</f>
        <v>1.22514845490862E-14</v>
      </c>
      <c r="AF140">
        <v>0</v>
      </c>
      <c r="AG140" t="s">
        <v>106</v>
      </c>
      <c r="AL140">
        <v>0</v>
      </c>
      <c r="AN140">
        <f>AL140+AD140+V140</f>
        <v>300</v>
      </c>
      <c r="AO140" t="str">
        <f>IF(ROUND(AN140,2)=C140,"good","bad")</f>
        <v>good</v>
      </c>
      <c r="AQ140" s="18" t="b">
        <v>0</v>
      </c>
      <c r="AR140" t="str">
        <f>IF(AQ140,"swapped", "not swapped")</f>
        <v>not swapped</v>
      </c>
      <c r="AS140">
        <f>IF(AQ140,P140,O140)</f>
        <v>600</v>
      </c>
      <c r="AT140">
        <f>IF(AQ140,O140,P140)</f>
        <v>200</v>
      </c>
      <c r="AU140" s="1" t="s">
        <v>26</v>
      </c>
      <c r="AV140">
        <f>L140</f>
        <v>300</v>
      </c>
      <c r="AX140">
        <f>AS140</f>
        <v>600</v>
      </c>
      <c r="AY140" t="s">
        <v>30</v>
      </c>
      <c r="AZ140">
        <f>J140</f>
        <v>6.1257422745431001E-17</v>
      </c>
      <c r="BA140" t="s">
        <v>107</v>
      </c>
      <c r="BB140">
        <f>AR139</f>
        <v>1</v>
      </c>
      <c r="BD140">
        <f>AX140*AZ140*BB140</f>
        <v>3.67544536472586E-14</v>
      </c>
      <c r="BF140">
        <f>AT140</f>
        <v>200</v>
      </c>
      <c r="BG140" t="s">
        <v>96</v>
      </c>
      <c r="BH140">
        <f>I140</f>
        <v>1</v>
      </c>
      <c r="BI140" t="s">
        <v>104</v>
      </c>
      <c r="BJ140">
        <f>AS139</f>
        <v>0</v>
      </c>
      <c r="BL140">
        <f>BF140*BH140*BJ140</f>
        <v>0</v>
      </c>
      <c r="BN140">
        <f>AV140+BD140+BL140</f>
        <v>300.00000000000006</v>
      </c>
      <c r="BO140" t="str">
        <f>IF(ROUND(BN140,2)=C140,"good","bad")</f>
        <v>good</v>
      </c>
    </row>
    <row r="141" spans="1:67" x14ac:dyDescent="0.3">
      <c r="V141">
        <v>1956</v>
      </c>
      <c r="X141">
        <f>S140</f>
        <v>600</v>
      </c>
      <c r="Y141" t="s">
        <v>30</v>
      </c>
      <c r="Z141">
        <f>J140</f>
        <v>6.1257422745431001E-17</v>
      </c>
      <c r="AA141" t="s">
        <v>107</v>
      </c>
      <c r="AB141">
        <f>F140</f>
        <v>1</v>
      </c>
      <c r="AC141" t="s">
        <v>105</v>
      </c>
      <c r="AD141">
        <f>X141*Z141*AB141</f>
        <v>3.67544536472586E-14</v>
      </c>
      <c r="AF141">
        <f>T140</f>
        <v>200</v>
      </c>
      <c r="AG141" t="s">
        <v>96</v>
      </c>
      <c r="AH141">
        <f>I140</f>
        <v>1</v>
      </c>
      <c r="AI141" t="s">
        <v>104</v>
      </c>
      <c r="AJ141">
        <f>F140</f>
        <v>1</v>
      </c>
      <c r="AK141" t="s">
        <v>105</v>
      </c>
      <c r="AL141">
        <f>AF141*AH141*AJ141</f>
        <v>200</v>
      </c>
      <c r="AN141">
        <f>V141+AD141+AL141</f>
        <v>2156</v>
      </c>
      <c r="AO141" t="str">
        <f>IF(ROUND(AN141,2)=D140,"good","bad")</f>
        <v>bad</v>
      </c>
      <c r="AQ141" s="18" t="b">
        <v>1</v>
      </c>
      <c r="AR141" t="str">
        <f>IF(AQ141,"swapped", "not swapped")</f>
        <v>swapped</v>
      </c>
      <c r="AS141">
        <f>IF(AQ141,P140,O140)</f>
        <v>200</v>
      </c>
      <c r="AT141">
        <f>IF(AQ141,O140,P140)</f>
        <v>600</v>
      </c>
      <c r="AU141" s="1" t="s">
        <v>50</v>
      </c>
      <c r="AV141">
        <f>M140</f>
        <v>1956</v>
      </c>
      <c r="AX141">
        <f>AS141</f>
        <v>200</v>
      </c>
      <c r="AY141" t="s">
        <v>30</v>
      </c>
      <c r="AZ141">
        <f>J140</f>
        <v>6.1257422745431001E-17</v>
      </c>
      <c r="BA141" t="s">
        <v>107</v>
      </c>
      <c r="BB141">
        <f>AT139</f>
        <v>0</v>
      </c>
      <c r="BD141">
        <f>AX141*AZ141*BB141</f>
        <v>0</v>
      </c>
      <c r="BF141">
        <f>AT141</f>
        <v>600</v>
      </c>
      <c r="BG141" t="s">
        <v>96</v>
      </c>
      <c r="BH141">
        <f>I140</f>
        <v>1</v>
      </c>
      <c r="BI141" t="s">
        <v>104</v>
      </c>
      <c r="BJ141">
        <f>AU139</f>
        <v>0</v>
      </c>
      <c r="BL141">
        <f>BF141*BH141*BJ141</f>
        <v>0</v>
      </c>
      <c r="BN141">
        <f>AV141+BD141+BL141</f>
        <v>1956</v>
      </c>
      <c r="BO141" t="str">
        <f>IF(ROUND(BN141,2)=D140,"good","bad")</f>
        <v>good</v>
      </c>
    </row>
    <row r="142" spans="1:67" x14ac:dyDescent="0.3">
      <c r="E142" t="s">
        <v>127</v>
      </c>
      <c r="F142" t="str">
        <f>TEXT(G139,"0f, ")</f>
        <v xml:space="preserve">270f, </v>
      </c>
      <c r="H142" s="2"/>
      <c r="R142" t="s">
        <v>122</v>
      </c>
      <c r="S142" t="s">
        <v>123</v>
      </c>
      <c r="T142" t="str">
        <f>TEXT(C140,"0.00f, ")</f>
        <v xml:space="preserve">300.00f, </v>
      </c>
      <c r="V142" t="str">
        <f>TEXT(D140,"0.00f")</f>
        <v>1956.00f</v>
      </c>
      <c r="Z142">
        <f>AB140</f>
        <v>1</v>
      </c>
      <c r="AA142">
        <f>AJ140</f>
        <v>0</v>
      </c>
      <c r="AB142">
        <f>AB141</f>
        <v>1</v>
      </c>
      <c r="AC142">
        <f>AJ141</f>
        <v>1</v>
      </c>
      <c r="AV142" s="2" t="str">
        <f>""""&amp;B140&amp;""""&amp;", "</f>
        <v xml:space="preserve">"optional 8", </v>
      </c>
      <c r="AW142" s="2"/>
      <c r="AX142" t="str">
        <f>TEXT(H139,"0f, ")</f>
        <v xml:space="preserve">0f, </v>
      </c>
      <c r="AY142" t="str">
        <f>TEXT(I139,"0f, ")</f>
        <v xml:space="preserve">90f, </v>
      </c>
      <c r="AZ142" s="2" t="s">
        <v>120</v>
      </c>
      <c r="BB142" t="str">
        <f>TEXT(AV140,"0.00f")</f>
        <v>300.00f</v>
      </c>
      <c r="BC142" t="str">
        <f>TEXT(AV141,", 0.00f")</f>
        <v>, 1956.00f</v>
      </c>
      <c r="BD142" t="str">
        <f>TEXT(S140,", 0.00f")</f>
        <v>, 600.00f</v>
      </c>
      <c r="BF142" t="str">
        <f>TEXT(T140,", 0.00f")</f>
        <v>, 200.00f</v>
      </c>
      <c r="BG142" t="s">
        <v>121</v>
      </c>
      <c r="BH142" t="s">
        <v>122</v>
      </c>
      <c r="BI142" t="s">
        <v>123</v>
      </c>
      <c r="BJ142" t="str">
        <f>TEXT(C140,"0.00f, ")</f>
        <v xml:space="preserve">300.00f, </v>
      </c>
      <c r="BL142" t="str">
        <f>TEXT(D140,"0.00f")</f>
        <v>1956.00f</v>
      </c>
    </row>
    <row r="143" spans="1:67" x14ac:dyDescent="0.3">
      <c r="E143" s="2" t="str">
        <f>E142&amp;F142&amp;G142&amp;H142&amp;J142&amp;O142&amp;P142&amp;L142&amp;M142&amp;R142&amp;S142&amp;T142&amp;V142</f>
        <v>"optional 8", 270f, 0, 2, 300.00f, 1956.00f</v>
      </c>
      <c r="H143" s="2"/>
      <c r="AV143" s="2" t="str">
        <f>AV142&amp;AX142&amp;AY142&amp;AZ142&amp;BB142&amp;BC142&amp;BD142&amp;BF142&amp;BG142&amp;BH142&amp;BI142&amp;BJ142&amp;BL142</f>
        <v>"optional 8", 0f, 90f, new Rectangle(300.00f, 1956.00f, 600.00f, 200.00f), 0, 2, 300.00f, 1956.00f</v>
      </c>
      <c r="AW143" s="2"/>
      <c r="AZ143" s="2"/>
    </row>
    <row r="145" spans="1:67" x14ac:dyDescent="0.3">
      <c r="G145" s="1">
        <v>270</v>
      </c>
      <c r="H145" s="1"/>
      <c r="I145" s="1">
        <v>120</v>
      </c>
      <c r="J145" s="1"/>
      <c r="K145" s="1"/>
      <c r="N145" s="1"/>
      <c r="S145" s="5"/>
      <c r="T145" s="5"/>
      <c r="U145" s="1"/>
      <c r="AQ145" s="18" t="s">
        <v>140</v>
      </c>
      <c r="AR145" s="23">
        <v>1</v>
      </c>
      <c r="AS145" s="23">
        <v>0</v>
      </c>
      <c r="AT145" s="23">
        <v>0</v>
      </c>
      <c r="AU145" s="23">
        <v>0</v>
      </c>
    </row>
    <row r="146" spans="1:67" x14ac:dyDescent="0.3">
      <c r="A146" s="6">
        <v>3</v>
      </c>
      <c r="B146" s="16" t="s">
        <v>136</v>
      </c>
      <c r="C146">
        <v>1756</v>
      </c>
      <c r="D146">
        <v>2418.79</v>
      </c>
      <c r="E146">
        <v>0</v>
      </c>
      <c r="F146">
        <v>1</v>
      </c>
      <c r="G146">
        <f>ABS(SIN(RADIANS(G145)))</f>
        <v>1</v>
      </c>
      <c r="H146">
        <f>ABS(COS(RADIANS(G145)))</f>
        <v>1.83772268236293E-16</v>
      </c>
      <c r="I146">
        <f>ABS(SIN(RADIANS(I145)))</f>
        <v>0.86602540378443871</v>
      </c>
      <c r="J146">
        <f>ABS(COS(RADIANS(I145)))</f>
        <v>0.49999999999999978</v>
      </c>
      <c r="L146">
        <v>1656</v>
      </c>
      <c r="M146">
        <v>2418.79</v>
      </c>
      <c r="O146">
        <v>200</v>
      </c>
      <c r="P146">
        <v>600</v>
      </c>
      <c r="R146">
        <v>1</v>
      </c>
      <c r="S146">
        <f>IF(R146=1,P146,O146)</f>
        <v>600</v>
      </c>
      <c r="T146">
        <f>IF(R146=1,O146,P146)</f>
        <v>200</v>
      </c>
      <c r="V146">
        <f>L146</f>
        <v>1656</v>
      </c>
      <c r="X146">
        <f t="shared" ref="X146" si="26">T146</f>
        <v>200</v>
      </c>
      <c r="Y146" t="s">
        <v>96</v>
      </c>
      <c r="Z146">
        <f>I146</f>
        <v>0.86602540378443871</v>
      </c>
      <c r="AA146" t="s">
        <v>104</v>
      </c>
      <c r="AB146">
        <v>0</v>
      </c>
      <c r="AC146" t="s">
        <v>117</v>
      </c>
      <c r="AD146">
        <f>X146*Z146*AB146</f>
        <v>0</v>
      </c>
      <c r="AF146">
        <f t="shared" ref="AF146" si="27">S146</f>
        <v>600</v>
      </c>
      <c r="AG146" t="s">
        <v>30</v>
      </c>
      <c r="AH146">
        <f>J146</f>
        <v>0.49999999999999978</v>
      </c>
      <c r="AI146" t="s">
        <v>107</v>
      </c>
      <c r="AJ146">
        <v>0</v>
      </c>
      <c r="AK146" t="s">
        <v>117</v>
      </c>
      <c r="AL146">
        <f>AF146*AH146*AJ146</f>
        <v>0</v>
      </c>
      <c r="AN146">
        <f>AL146+AD146+V146</f>
        <v>1656</v>
      </c>
      <c r="AO146" t="str">
        <f>IF(ROUND(AN146,2)=C146,"good","bad")</f>
        <v>bad</v>
      </c>
      <c r="AQ146" s="18" t="b">
        <v>0</v>
      </c>
      <c r="AR146" t="str">
        <f>IF(AQ146,"swapped", "not swapped")</f>
        <v>not swapped</v>
      </c>
      <c r="AS146">
        <f>IF(AQ146,P146,O146)</f>
        <v>200</v>
      </c>
      <c r="AT146">
        <f>IF(AQ146,O146,P146)</f>
        <v>600</v>
      </c>
      <c r="AU146" s="1" t="s">
        <v>26</v>
      </c>
      <c r="AV146">
        <f>L146</f>
        <v>1656</v>
      </c>
      <c r="AX146">
        <f>AS146</f>
        <v>200</v>
      </c>
      <c r="AY146" t="s">
        <v>30</v>
      </c>
      <c r="AZ146">
        <f>J146</f>
        <v>0.49999999999999978</v>
      </c>
      <c r="BA146" t="s">
        <v>107</v>
      </c>
      <c r="BB146">
        <f>AR145</f>
        <v>1</v>
      </c>
      <c r="BD146">
        <f>AX146*AZ146*BB146</f>
        <v>99.999999999999957</v>
      </c>
      <c r="BF146">
        <f>AT146</f>
        <v>600</v>
      </c>
      <c r="BG146" t="s">
        <v>96</v>
      </c>
      <c r="BH146">
        <f>I146</f>
        <v>0.86602540378443871</v>
      </c>
      <c r="BI146" t="s">
        <v>104</v>
      </c>
      <c r="BJ146">
        <f>AS145</f>
        <v>0</v>
      </c>
      <c r="BL146">
        <f>BF146*BH146*BJ146</f>
        <v>0</v>
      </c>
      <c r="BN146">
        <f>AV146+BD146+BL146</f>
        <v>1756</v>
      </c>
      <c r="BO146" t="str">
        <f>IF(ROUND(BN146,2)=C146,"good","bad")</f>
        <v>good</v>
      </c>
    </row>
    <row r="147" spans="1:67" x14ac:dyDescent="0.3">
      <c r="V147">
        <f>M146</f>
        <v>2418.79</v>
      </c>
      <c r="X147">
        <f t="shared" ref="X147" si="28">T146</f>
        <v>200</v>
      </c>
      <c r="Y147" t="s">
        <v>96</v>
      </c>
      <c r="Z147">
        <f>J146</f>
        <v>0.49999999999999978</v>
      </c>
      <c r="AA147" t="s">
        <v>107</v>
      </c>
      <c r="AB147">
        <v>0</v>
      </c>
      <c r="AC147" t="s">
        <v>117</v>
      </c>
      <c r="AD147">
        <f>X147*Z147*AB147</f>
        <v>0</v>
      </c>
      <c r="AF147">
        <f t="shared" ref="AF147" si="29">S146</f>
        <v>600</v>
      </c>
      <c r="AG147" t="s">
        <v>30</v>
      </c>
      <c r="AH147">
        <f>I146</f>
        <v>0.86602540378443871</v>
      </c>
      <c r="AI147" t="s">
        <v>104</v>
      </c>
      <c r="AJ147">
        <v>1</v>
      </c>
      <c r="AK147" t="s">
        <v>117</v>
      </c>
      <c r="AL147">
        <f>AF147*AH147*AJ147</f>
        <v>519.6152422706632</v>
      </c>
      <c r="AN147">
        <f>V147+AD147+AL147</f>
        <v>2938.4052422706632</v>
      </c>
      <c r="AO147" t="str">
        <f>IF(ROUND(AN147,2)=D146,"good","bad")</f>
        <v>bad</v>
      </c>
      <c r="AQ147" s="18" t="b">
        <v>1</v>
      </c>
      <c r="AR147" t="str">
        <f>IF(AQ147,"swapped", "not swapped")</f>
        <v>swapped</v>
      </c>
      <c r="AS147">
        <f>IF(AQ147,P146,O146)</f>
        <v>600</v>
      </c>
      <c r="AT147">
        <f>IF(AQ147,O146,P146)</f>
        <v>200</v>
      </c>
      <c r="AU147" s="1" t="s">
        <v>50</v>
      </c>
      <c r="AV147">
        <f>M146</f>
        <v>2418.79</v>
      </c>
      <c r="AX147">
        <f>AS147</f>
        <v>600</v>
      </c>
      <c r="AY147" t="s">
        <v>30</v>
      </c>
      <c r="AZ147">
        <f>J146</f>
        <v>0.49999999999999978</v>
      </c>
      <c r="BA147" t="s">
        <v>107</v>
      </c>
      <c r="BB147">
        <f>AT145</f>
        <v>0</v>
      </c>
      <c r="BD147">
        <f>AX147*AZ147*BB147</f>
        <v>0</v>
      </c>
      <c r="BF147">
        <f>AT147</f>
        <v>200</v>
      </c>
      <c r="BG147" t="s">
        <v>96</v>
      </c>
      <c r="BH147">
        <f>I146</f>
        <v>0.86602540378443871</v>
      </c>
      <c r="BI147" t="s">
        <v>104</v>
      </c>
      <c r="BJ147">
        <f>AU145</f>
        <v>0</v>
      </c>
      <c r="BL147">
        <f>BF147*BH147*BJ147</f>
        <v>0</v>
      </c>
      <c r="BN147">
        <f>AV147+BD147+BL147</f>
        <v>2418.79</v>
      </c>
      <c r="BO147" t="str">
        <f>IF(ROUND(BN147,2)=D146,"good","bad")</f>
        <v>good</v>
      </c>
    </row>
    <row r="148" spans="1:67" x14ac:dyDescent="0.3">
      <c r="AV148" s="2" t="str">
        <f>""""&amp;B146&amp;""""&amp;", "</f>
        <v xml:space="preserve">"optional 4", </v>
      </c>
      <c r="AW148" s="2"/>
      <c r="AX148" t="str">
        <f>TEXT(H145,"0f, ")</f>
        <v xml:space="preserve">0f, </v>
      </c>
      <c r="AY148" t="str">
        <f>TEXT(I145,"0f, ")</f>
        <v xml:space="preserve">120f, </v>
      </c>
      <c r="AZ148" s="2" t="s">
        <v>120</v>
      </c>
      <c r="BB148" t="str">
        <f>TEXT(AV146,"0.00f")</f>
        <v>1656.00f</v>
      </c>
      <c r="BC148" t="str">
        <f>TEXT(AV147,", 0.00f")</f>
        <v>, 2418.79f</v>
      </c>
      <c r="BD148" t="str">
        <f>TEXT(S146,", 0.00f")</f>
        <v>, 600.00f</v>
      </c>
      <c r="BF148" t="str">
        <f>TEXT(T146,", 0.00f")</f>
        <v>, 200.00f</v>
      </c>
      <c r="BG148" t="s">
        <v>121</v>
      </c>
      <c r="BH148" t="s">
        <v>122</v>
      </c>
      <c r="BI148" t="s">
        <v>123</v>
      </c>
      <c r="BJ148" t="str">
        <f>TEXT(C146,"0.00f, ")</f>
        <v xml:space="preserve">1756.00f, </v>
      </c>
      <c r="BL148" t="str">
        <f>TEXT(D146,"0.00f")</f>
        <v>2418.79f</v>
      </c>
    </row>
    <row r="149" spans="1:67" x14ac:dyDescent="0.3">
      <c r="E149" t="s">
        <v>130</v>
      </c>
      <c r="F149" t="str">
        <f>TEXT(G145," 0f,")</f>
        <v xml:space="preserve"> 270f,</v>
      </c>
      <c r="H149" s="2"/>
      <c r="R149" t="s">
        <v>122</v>
      </c>
      <c r="S149" t="s">
        <v>123</v>
      </c>
      <c r="T149" t="str">
        <f>TEXT(C146,"0.00f, ")</f>
        <v xml:space="preserve">1756.00f, </v>
      </c>
      <c r="V149" t="str">
        <f>TEXT(D146,"0.00f")</f>
        <v>2418.79f</v>
      </c>
      <c r="Z149">
        <f>AB146</f>
        <v>0</v>
      </c>
      <c r="AA149">
        <f>AJ146</f>
        <v>0</v>
      </c>
      <c r="AB149">
        <f>AB147</f>
        <v>0</v>
      </c>
      <c r="AC149">
        <f>AJ147</f>
        <v>1</v>
      </c>
      <c r="AV149" s="2" t="str">
        <f>AV148&amp;AX148&amp;AY148&amp;AZ148&amp;BB148&amp;BC148&amp;BD148&amp;BF148&amp;BG148&amp;BH148&amp;BI148&amp;BJ148&amp;BL148</f>
        <v>"optional 4", 0f, 120f, new Rectangle(1656.00f, 2418.79f, 600.00f, 200.00f), 0, 2, 1756.00f, 2418.79f</v>
      </c>
      <c r="AW149" s="2"/>
      <c r="AZ149" s="2"/>
    </row>
    <row r="152" spans="1:67" x14ac:dyDescent="0.3">
      <c r="G152" s="1">
        <v>270</v>
      </c>
      <c r="H152" s="1"/>
      <c r="I152" s="1">
        <v>180</v>
      </c>
      <c r="J152" s="1"/>
      <c r="K152" s="1"/>
      <c r="N152" s="1"/>
      <c r="S152" s="7" t="s">
        <v>103</v>
      </c>
      <c r="T152" s="7"/>
      <c r="U152" s="1"/>
      <c r="AQ152" s="18" t="s">
        <v>140</v>
      </c>
      <c r="AR152" s="6">
        <v>1</v>
      </c>
      <c r="AS152" s="6">
        <v>0</v>
      </c>
      <c r="AT152" s="6">
        <v>0</v>
      </c>
      <c r="AU152" s="6">
        <v>1</v>
      </c>
    </row>
    <row r="153" spans="1:67" x14ac:dyDescent="0.3">
      <c r="A153" s="6">
        <v>4</v>
      </c>
      <c r="B153" s="15" t="s">
        <v>142</v>
      </c>
      <c r="C153">
        <v>432</v>
      </c>
      <c r="D153">
        <v>1008</v>
      </c>
      <c r="E153">
        <v>1</v>
      </c>
      <c r="F153">
        <v>1</v>
      </c>
      <c r="G153">
        <f>ABS(SIN(RADIANS(G152)))</f>
        <v>1</v>
      </c>
      <c r="H153">
        <f>ABS(COS(RADIANS(G152)))</f>
        <v>1.83772268236293E-16</v>
      </c>
      <c r="I153">
        <f>ABS(SIN(RADIANS(I152)))</f>
        <v>1.22514845490862E-16</v>
      </c>
      <c r="J153">
        <f>ABS(COS(RADIANS(I152)))</f>
        <v>1</v>
      </c>
      <c r="L153">
        <v>288</v>
      </c>
      <c r="M153">
        <v>1008</v>
      </c>
      <c r="O153">
        <v>144</v>
      </c>
      <c r="P153">
        <v>576</v>
      </c>
      <c r="S153">
        <f>O153</f>
        <v>144</v>
      </c>
      <c r="T153">
        <f>P153</f>
        <v>576</v>
      </c>
      <c r="V153">
        <v>300</v>
      </c>
      <c r="X153">
        <f>T153</f>
        <v>576</v>
      </c>
      <c r="Y153" t="s">
        <v>96</v>
      </c>
      <c r="Z153">
        <f>J153</f>
        <v>1</v>
      </c>
      <c r="AA153" t="s">
        <v>107</v>
      </c>
      <c r="AB153">
        <f>E153</f>
        <v>1</v>
      </c>
      <c r="AC153" t="s">
        <v>105</v>
      </c>
      <c r="AD153">
        <f>X153*Z153*AB153</f>
        <v>576</v>
      </c>
      <c r="AF153">
        <v>0</v>
      </c>
      <c r="AG153" t="s">
        <v>106</v>
      </c>
      <c r="AL153">
        <v>0</v>
      </c>
      <c r="AN153">
        <f>AL153+AD153+V153</f>
        <v>876</v>
      </c>
      <c r="AO153" t="str">
        <f>IF(ROUND(AN153,2)=C153,"good","bad")</f>
        <v>bad</v>
      </c>
      <c r="AQ153" s="18" t="b">
        <v>0</v>
      </c>
      <c r="AR153" t="str">
        <f>IF(AQ153,"swapped", "not swapped")</f>
        <v>not swapped</v>
      </c>
      <c r="AS153">
        <f>IF(AQ153,P153,O153)</f>
        <v>144</v>
      </c>
      <c r="AT153">
        <f>IF(AQ153,O153,P153)</f>
        <v>576</v>
      </c>
      <c r="AU153" s="1" t="s">
        <v>26</v>
      </c>
      <c r="AV153">
        <f>L153</f>
        <v>288</v>
      </c>
      <c r="AX153">
        <f>AS153</f>
        <v>144</v>
      </c>
      <c r="AY153" t="s">
        <v>30</v>
      </c>
      <c r="AZ153">
        <f>J153</f>
        <v>1</v>
      </c>
      <c r="BA153" t="s">
        <v>107</v>
      </c>
      <c r="BB153">
        <f>AR152</f>
        <v>1</v>
      </c>
      <c r="BD153">
        <f>AX153*AZ153*BB153</f>
        <v>144</v>
      </c>
      <c r="BF153">
        <f>AT153</f>
        <v>576</v>
      </c>
      <c r="BG153" t="s">
        <v>96</v>
      </c>
      <c r="BH153">
        <f>I153</f>
        <v>1.22514845490862E-16</v>
      </c>
      <c r="BI153" t="s">
        <v>104</v>
      </c>
      <c r="BJ153">
        <f>AS152</f>
        <v>0</v>
      </c>
      <c r="BL153">
        <f>BF153*BH153*BJ153</f>
        <v>0</v>
      </c>
      <c r="BN153">
        <f>AV153+BD153+BL153</f>
        <v>432</v>
      </c>
      <c r="BO153" t="str">
        <f>IF(ROUND(BN153,2)=C153,"good","bad")</f>
        <v>good</v>
      </c>
    </row>
    <row r="154" spans="1:67" x14ac:dyDescent="0.3">
      <c r="V154">
        <v>1956</v>
      </c>
      <c r="X154">
        <f>S153</f>
        <v>144</v>
      </c>
      <c r="Y154" t="s">
        <v>30</v>
      </c>
      <c r="Z154">
        <f>J153</f>
        <v>1</v>
      </c>
      <c r="AA154" t="s">
        <v>107</v>
      </c>
      <c r="AB154">
        <f>F153</f>
        <v>1</v>
      </c>
      <c r="AC154" t="s">
        <v>105</v>
      </c>
      <c r="AD154">
        <f>X154*Z154*AB154</f>
        <v>144</v>
      </c>
      <c r="AF154">
        <f>T153</f>
        <v>576</v>
      </c>
      <c r="AG154" t="s">
        <v>96</v>
      </c>
      <c r="AH154">
        <f>I153</f>
        <v>1.22514845490862E-16</v>
      </c>
      <c r="AI154" t="s">
        <v>104</v>
      </c>
      <c r="AJ154">
        <f>F153</f>
        <v>1</v>
      </c>
      <c r="AK154" t="s">
        <v>105</v>
      </c>
      <c r="AL154">
        <f>AF154*AH154*AJ154</f>
        <v>7.0568551002736513E-14</v>
      </c>
      <c r="AN154">
        <f>V154+AD154+AL154</f>
        <v>2100</v>
      </c>
      <c r="AO154" t="str">
        <f>IF(ROUND(AN154,2)=D153,"good","bad")</f>
        <v>bad</v>
      </c>
      <c r="AQ154" s="18" t="b">
        <v>0</v>
      </c>
      <c r="AR154" t="str">
        <f>IF(AQ154,"swapped", "not swapped")</f>
        <v>not swapped</v>
      </c>
      <c r="AS154">
        <f>IF(AQ154,P153,O153)</f>
        <v>144</v>
      </c>
      <c r="AT154">
        <f>IF(AQ154,O153,P153)</f>
        <v>576</v>
      </c>
      <c r="AU154" s="1" t="s">
        <v>50</v>
      </c>
      <c r="AV154">
        <f>M153</f>
        <v>1008</v>
      </c>
      <c r="AX154">
        <f>AS154</f>
        <v>144</v>
      </c>
      <c r="AY154" t="s">
        <v>30</v>
      </c>
      <c r="AZ154">
        <f>J153</f>
        <v>1</v>
      </c>
      <c r="BA154" t="s">
        <v>107</v>
      </c>
      <c r="BB154">
        <f>AT152</f>
        <v>0</v>
      </c>
      <c r="BD154">
        <f>AX154*AZ154*BB154</f>
        <v>0</v>
      </c>
      <c r="BF154">
        <f>AT154</f>
        <v>576</v>
      </c>
      <c r="BG154" t="s">
        <v>96</v>
      </c>
      <c r="BH154">
        <f>I153</f>
        <v>1.22514845490862E-16</v>
      </c>
      <c r="BI154" t="s">
        <v>104</v>
      </c>
      <c r="BJ154">
        <f>AU152</f>
        <v>1</v>
      </c>
      <c r="BL154">
        <f>BF154*BH154*BJ154</f>
        <v>7.0568551002736513E-14</v>
      </c>
      <c r="BN154">
        <f>AV154+BD154+BL154</f>
        <v>1008.0000000000001</v>
      </c>
      <c r="BO154" t="str">
        <f>IF(ROUND(BN154,2)=D153,"good","bad")</f>
        <v>good</v>
      </c>
    </row>
    <row r="155" spans="1:67" x14ac:dyDescent="0.3">
      <c r="E155" t="s">
        <v>127</v>
      </c>
      <c r="F155" t="str">
        <f>TEXT(G152,"0f, ")</f>
        <v xml:space="preserve">270f, </v>
      </c>
      <c r="H155" s="2"/>
      <c r="R155" t="s">
        <v>122</v>
      </c>
      <c r="S155" t="s">
        <v>123</v>
      </c>
      <c r="T155" t="str">
        <f>TEXT(C153,"0.00f, ")</f>
        <v xml:space="preserve">432.00f, </v>
      </c>
      <c r="V155" t="str">
        <f>TEXT(D153,"0.00f")</f>
        <v>1008.00f</v>
      </c>
      <c r="Z155">
        <f>AB153</f>
        <v>1</v>
      </c>
      <c r="AA155">
        <f>AJ153</f>
        <v>0</v>
      </c>
      <c r="AB155">
        <f>AB154</f>
        <v>1</v>
      </c>
      <c r="AC155">
        <f>AJ154</f>
        <v>1</v>
      </c>
      <c r="AV155" s="2" t="str">
        <f>""""&amp;B153&amp;""""&amp;", "</f>
        <v xml:space="preserve">"optional 9", </v>
      </c>
      <c r="AW155" s="2"/>
      <c r="AX155" t="str">
        <f>TEXT(H152,"0f, ")</f>
        <v xml:space="preserve">0f, </v>
      </c>
      <c r="AY155" t="str">
        <f>TEXT(I152,"0f, ")</f>
        <v xml:space="preserve">180f, </v>
      </c>
      <c r="AZ155" s="2" t="s">
        <v>120</v>
      </c>
      <c r="BB155" t="str">
        <f>TEXT(AV153,"0.00f")</f>
        <v>288.00f</v>
      </c>
      <c r="BC155" t="str">
        <f>TEXT(AV154,", 0.00f")</f>
        <v>, 1008.00f</v>
      </c>
      <c r="BD155" t="str">
        <f>TEXT(S153,", 0.00f")</f>
        <v>, 144.00f</v>
      </c>
      <c r="BF155" t="str">
        <f>TEXT(T153,", 0.00f")</f>
        <v>, 576.00f</v>
      </c>
      <c r="BG155" t="s">
        <v>121</v>
      </c>
      <c r="BH155" t="s">
        <v>122</v>
      </c>
      <c r="BI155" t="s">
        <v>123</v>
      </c>
      <c r="BJ155" t="str">
        <f>TEXT(C153,"0.00f, ")</f>
        <v xml:space="preserve">432.00f, </v>
      </c>
      <c r="BL155" t="str">
        <f>TEXT(D153,"0.00f")</f>
        <v>1008.00f</v>
      </c>
    </row>
    <row r="156" spans="1:67" x14ac:dyDescent="0.3">
      <c r="E156" s="2" t="str">
        <f>E155&amp;F155&amp;G155&amp;H155&amp;J155&amp;O155&amp;P155&amp;L155&amp;M155&amp;R155&amp;S155&amp;T155&amp;V155</f>
        <v>"optional 8", 270f, 0, 2, 432.00f, 1008.00f</v>
      </c>
      <c r="H156" s="2"/>
      <c r="AV156" s="2" t="str">
        <f>AV155&amp;AX155&amp;AY155&amp;AZ155&amp;BB155&amp;BC155&amp;BD155&amp;BF155&amp;BG155&amp;BH155&amp;BI155&amp;BJ155&amp;BL155</f>
        <v>"optional 9", 0f, 180f, new Rectangle(288.00f, 1008.00f, 144.00f, 576.00f), 0, 2, 432.00f, 1008.00f</v>
      </c>
      <c r="AW156" s="2"/>
      <c r="AZ156" s="2"/>
    </row>
    <row r="157" spans="1:67" x14ac:dyDescent="0.3">
      <c r="E157" s="2"/>
      <c r="H157" s="2"/>
      <c r="AV157" s="2"/>
      <c r="AW157" s="2"/>
      <c r="AZ157" s="2"/>
    </row>
    <row r="158" spans="1:67" x14ac:dyDescent="0.3">
      <c r="B158" s="2"/>
      <c r="G158" s="1">
        <v>270</v>
      </c>
      <c r="H158" s="1"/>
      <c r="I158" s="1">
        <v>210</v>
      </c>
      <c r="J158" s="1"/>
      <c r="K158" s="1"/>
      <c r="N158" s="1"/>
      <c r="S158" s="5"/>
      <c r="T158" s="5"/>
      <c r="U158" s="1"/>
      <c r="Z158" t="s">
        <v>118</v>
      </c>
      <c r="AH158" t="s">
        <v>116</v>
      </c>
      <c r="AQ158" s="18" t="s">
        <v>140</v>
      </c>
      <c r="AR158" s="6">
        <v>1</v>
      </c>
      <c r="AS158" s="6">
        <v>1</v>
      </c>
      <c r="AT158" s="6">
        <v>0</v>
      </c>
      <c r="AU158" s="6">
        <v>1</v>
      </c>
    </row>
    <row r="159" spans="1:67" x14ac:dyDescent="0.3">
      <c r="A159" s="6">
        <v>5</v>
      </c>
      <c r="B159" s="15" t="s">
        <v>135</v>
      </c>
      <c r="C159">
        <v>1613.21</v>
      </c>
      <c r="D159">
        <v>2404</v>
      </c>
      <c r="E159">
        <v>0</v>
      </c>
      <c r="F159">
        <v>1</v>
      </c>
      <c r="G159">
        <f>ABS(SIN(RADIANS(G158)))</f>
        <v>1</v>
      </c>
      <c r="H159">
        <f>ABS(COS(RADIANS(G158)))</f>
        <v>1.83772268236293E-16</v>
      </c>
      <c r="I159">
        <f>ABS(SIN(RADIANS(I158)))</f>
        <v>0.50000000000000011</v>
      </c>
      <c r="J159">
        <f>ABS(COS(RADIANS(I158)))</f>
        <v>0.8660254037844386</v>
      </c>
      <c r="L159">
        <v>1140</v>
      </c>
      <c r="M159">
        <v>2304</v>
      </c>
      <c r="O159">
        <v>200</v>
      </c>
      <c r="P159">
        <v>600</v>
      </c>
      <c r="R159">
        <v>1</v>
      </c>
      <c r="S159">
        <f>IF(R159=1,P159,O159)</f>
        <v>600</v>
      </c>
      <c r="T159">
        <f>IF(R159=1,O159,P159)</f>
        <v>200</v>
      </c>
      <c r="V159">
        <f>L159</f>
        <v>1140</v>
      </c>
      <c r="X159">
        <f>T159</f>
        <v>200</v>
      </c>
      <c r="Y159" t="s">
        <v>96</v>
      </c>
      <c r="Z159">
        <f>I159</f>
        <v>0.50000000000000011</v>
      </c>
      <c r="AA159" t="s">
        <v>104</v>
      </c>
      <c r="AB159">
        <v>1</v>
      </c>
      <c r="AC159" t="s">
        <v>117</v>
      </c>
      <c r="AD159">
        <f>X159*Z159*AB159</f>
        <v>100.00000000000003</v>
      </c>
      <c r="AF159">
        <f>S159</f>
        <v>600</v>
      </c>
      <c r="AG159" t="s">
        <v>30</v>
      </c>
      <c r="AH159">
        <f>J159</f>
        <v>0.8660254037844386</v>
      </c>
      <c r="AI159" t="s">
        <v>107</v>
      </c>
      <c r="AJ159">
        <v>0</v>
      </c>
      <c r="AK159" t="s">
        <v>117</v>
      </c>
      <c r="AL159">
        <f>AF159*AH159*AJ159</f>
        <v>0</v>
      </c>
      <c r="AN159">
        <f>AL159+AD159+V159</f>
        <v>1240</v>
      </c>
      <c r="AO159" t="str">
        <f>IF(ROUND(AN159,2)=C159,"good","bad")</f>
        <v>bad</v>
      </c>
      <c r="AQ159" s="18" t="b">
        <v>0</v>
      </c>
      <c r="AR159" t="str">
        <f>IF(AQ159,"swapped", "not swapped")</f>
        <v>not swapped</v>
      </c>
      <c r="AS159">
        <f>IF(AQ159,P159,O159)</f>
        <v>200</v>
      </c>
      <c r="AT159">
        <f>IF(AQ159,O159,P159)</f>
        <v>600</v>
      </c>
      <c r="AU159" s="1" t="s">
        <v>26</v>
      </c>
      <c r="AV159">
        <f>L159</f>
        <v>1140</v>
      </c>
      <c r="AX159">
        <f>AS159</f>
        <v>200</v>
      </c>
      <c r="AY159" t="s">
        <v>30</v>
      </c>
      <c r="AZ159">
        <f>J159</f>
        <v>0.8660254037844386</v>
      </c>
      <c r="BA159" t="s">
        <v>107</v>
      </c>
      <c r="BB159">
        <f>AR158</f>
        <v>1</v>
      </c>
      <c r="BD159">
        <f>AX159*AZ159*BB159</f>
        <v>173.20508075688772</v>
      </c>
      <c r="BF159">
        <f>AT159</f>
        <v>600</v>
      </c>
      <c r="BG159" t="s">
        <v>96</v>
      </c>
      <c r="BH159">
        <f>I159</f>
        <v>0.50000000000000011</v>
      </c>
      <c r="BI159" t="s">
        <v>104</v>
      </c>
      <c r="BJ159">
        <f>AS158</f>
        <v>1</v>
      </c>
      <c r="BL159">
        <f>BF159*BH159*BJ159</f>
        <v>300.00000000000006</v>
      </c>
      <c r="BN159">
        <f>AV159+BD159+BL159</f>
        <v>1613.2050807568878</v>
      </c>
      <c r="BO159" t="str">
        <f>IF(ROUND(BN159,2)=C159,"good","bad")</f>
        <v>good</v>
      </c>
    </row>
    <row r="160" spans="1:67" x14ac:dyDescent="0.3">
      <c r="V160">
        <f>M159</f>
        <v>2304</v>
      </c>
      <c r="X160">
        <f>T159</f>
        <v>200</v>
      </c>
      <c r="Y160" t="s">
        <v>96</v>
      </c>
      <c r="Z160">
        <f>J159</f>
        <v>0.8660254037844386</v>
      </c>
      <c r="AA160" t="s">
        <v>107</v>
      </c>
      <c r="AB160">
        <v>0</v>
      </c>
      <c r="AC160" t="s">
        <v>117</v>
      </c>
      <c r="AD160">
        <f>X160*Z160*AB160</f>
        <v>0</v>
      </c>
      <c r="AF160">
        <f>S159</f>
        <v>600</v>
      </c>
      <c r="AG160" t="s">
        <v>30</v>
      </c>
      <c r="AH160">
        <f>I159</f>
        <v>0.50000000000000011</v>
      </c>
      <c r="AI160" t="s">
        <v>104</v>
      </c>
      <c r="AJ160">
        <v>0</v>
      </c>
      <c r="AK160" t="s">
        <v>117</v>
      </c>
      <c r="AL160">
        <f>AF160*AH160*AJ160</f>
        <v>0</v>
      </c>
      <c r="AN160">
        <f>V160+AD160+AL160</f>
        <v>2304</v>
      </c>
      <c r="AO160" t="str">
        <f>IF(ROUND(AN160,2)=D159,"good","bad")</f>
        <v>bad</v>
      </c>
      <c r="AQ160" s="18" t="b">
        <v>1</v>
      </c>
      <c r="AR160" t="str">
        <f>IF(AQ160,"swapped", "not swapped")</f>
        <v>swapped</v>
      </c>
      <c r="AS160">
        <f>IF(AQ160,P159,O159)</f>
        <v>600</v>
      </c>
      <c r="AT160">
        <f>IF(AQ160,O159,P159)</f>
        <v>200</v>
      </c>
      <c r="AU160" s="1" t="s">
        <v>50</v>
      </c>
      <c r="AV160">
        <f>M159</f>
        <v>2304</v>
      </c>
      <c r="AX160">
        <f>AS160</f>
        <v>600</v>
      </c>
      <c r="AY160" t="s">
        <v>30</v>
      </c>
      <c r="AZ160">
        <f>J159</f>
        <v>0.8660254037844386</v>
      </c>
      <c r="BA160" t="s">
        <v>107</v>
      </c>
      <c r="BB160">
        <f>AT158</f>
        <v>0</v>
      </c>
      <c r="BD160">
        <f>AX160*AZ160*BB160</f>
        <v>0</v>
      </c>
      <c r="BF160">
        <f>AT160</f>
        <v>200</v>
      </c>
      <c r="BG160" t="s">
        <v>96</v>
      </c>
      <c r="BH160">
        <f>I159</f>
        <v>0.50000000000000011</v>
      </c>
      <c r="BI160" t="s">
        <v>104</v>
      </c>
      <c r="BJ160">
        <f>AU158</f>
        <v>1</v>
      </c>
      <c r="BL160">
        <f>BF160*BH160*BJ160</f>
        <v>100.00000000000003</v>
      </c>
      <c r="BN160">
        <f>AV160+BD160+BL160</f>
        <v>2404</v>
      </c>
      <c r="BO160" t="str">
        <f>IF(ROUND(BN160,2)=D159,"good","bad")</f>
        <v>good</v>
      </c>
    </row>
    <row r="161" spans="1:67" x14ac:dyDescent="0.3">
      <c r="E161" t="s">
        <v>129</v>
      </c>
      <c r="F161" t="str">
        <f>TEXT(G158," 0f,")</f>
        <v xml:space="preserve"> 270f,</v>
      </c>
      <c r="H161" s="2"/>
      <c r="R161" t="s">
        <v>122</v>
      </c>
      <c r="S161" t="s">
        <v>123</v>
      </c>
      <c r="T161" t="str">
        <f>TEXT(C159,"0.00f, ")</f>
        <v xml:space="preserve">1613.21f, </v>
      </c>
      <c r="V161" t="str">
        <f>TEXT(D159,"0.00f")</f>
        <v>2404.00f</v>
      </c>
      <c r="Z161">
        <f>AB159</f>
        <v>1</v>
      </c>
      <c r="AA161">
        <f>AJ159</f>
        <v>0</v>
      </c>
      <c r="AB161">
        <f>AB160</f>
        <v>0</v>
      </c>
      <c r="AC161">
        <f>AJ160</f>
        <v>0</v>
      </c>
      <c r="AV161" s="2" t="str">
        <f>""""&amp;B159&amp;""""&amp;", "</f>
        <v xml:space="preserve">"optional 3", </v>
      </c>
      <c r="AW161" s="2"/>
      <c r="AX161" t="str">
        <f>TEXT(H158,"0f, ")</f>
        <v xml:space="preserve">0f, </v>
      </c>
      <c r="AY161" t="str">
        <f>TEXT(I158,"0f, ")</f>
        <v xml:space="preserve">210f, </v>
      </c>
      <c r="AZ161" s="2" t="s">
        <v>120</v>
      </c>
      <c r="BB161" t="str">
        <f>TEXT(AV159,"0.00f")</f>
        <v>1140.00f</v>
      </c>
      <c r="BC161" t="str">
        <f>TEXT(AV160,", 0.00f")</f>
        <v>, 2304.00f</v>
      </c>
      <c r="BD161" t="str">
        <f>TEXT(S159,", 0.00f")</f>
        <v>, 600.00f</v>
      </c>
      <c r="BF161" t="str">
        <f>TEXT(T159,", 0.00f")</f>
        <v>, 200.00f</v>
      </c>
      <c r="BG161" t="s">
        <v>121</v>
      </c>
      <c r="BH161" t="s">
        <v>122</v>
      </c>
      <c r="BI161" t="s">
        <v>123</v>
      </c>
      <c r="BJ161" t="str">
        <f>TEXT(C159,"0.00f, ")</f>
        <v xml:space="preserve">1613.21f, </v>
      </c>
      <c r="BL161" t="str">
        <f>TEXT(D159,"0.00f")</f>
        <v>2404.00f</v>
      </c>
    </row>
    <row r="162" spans="1:67" x14ac:dyDescent="0.3">
      <c r="E162" s="2" t="str">
        <f>E161&amp;F161&amp;G161&amp;H161&amp;J161&amp;O161&amp;P161&amp;L161&amp;M161&amp;R161&amp;S161&amp;T161&amp;V161</f>
        <v>"optional 3", 270f,0, 2, 1613.21f, 2404.00f</v>
      </c>
      <c r="AV162" s="2" t="str">
        <f>AV161&amp;AX161&amp;AY161&amp;AZ161&amp;BB161&amp;BC161&amp;BD161&amp;BF161&amp;BG161&amp;BH161&amp;BI161&amp;BJ161&amp;BL161</f>
        <v>"optional 3", 0f, 210f, new Rectangle(1140.00f, 2304.00f, 600.00f, 200.00f), 0, 2, 1613.21f, 2404.00f</v>
      </c>
      <c r="AW162" s="2"/>
      <c r="AZ162" s="2"/>
    </row>
    <row r="163" spans="1:67" x14ac:dyDescent="0.3">
      <c r="E163" s="2"/>
      <c r="H163" s="2"/>
      <c r="AV163" s="2"/>
      <c r="AW163" s="2"/>
      <c r="AZ163" s="2"/>
    </row>
    <row r="165" spans="1:67" x14ac:dyDescent="0.3">
      <c r="G165" s="1">
        <v>270</v>
      </c>
      <c r="H165" s="1"/>
      <c r="I165" s="1">
        <v>270</v>
      </c>
      <c r="J165" s="1"/>
      <c r="K165" s="1"/>
      <c r="N165" s="1"/>
      <c r="S165" s="7" t="s">
        <v>103</v>
      </c>
      <c r="T165" s="7"/>
      <c r="U165" s="1"/>
      <c r="AQ165" s="18" t="s">
        <v>140</v>
      </c>
      <c r="AR165" s="6">
        <v>0</v>
      </c>
      <c r="AS165" s="6">
        <v>1</v>
      </c>
      <c r="AT165" s="6">
        <v>0</v>
      </c>
      <c r="AU165" s="6">
        <v>1</v>
      </c>
    </row>
    <row r="166" spans="1:67" x14ac:dyDescent="0.3">
      <c r="A166" s="6">
        <v>6</v>
      </c>
      <c r="B166" s="17" t="s">
        <v>143</v>
      </c>
      <c r="C166">
        <v>864</v>
      </c>
      <c r="D166">
        <v>720</v>
      </c>
      <c r="E166">
        <v>1</v>
      </c>
      <c r="F166">
        <v>1</v>
      </c>
      <c r="G166">
        <f>ABS(SIN(RADIANS(G165)))</f>
        <v>1</v>
      </c>
      <c r="H166">
        <f>ABS(COS(RADIANS(G165)))</f>
        <v>1.83772268236293E-16</v>
      </c>
      <c r="I166">
        <f>ABS(SIN(RADIANS(I165)))</f>
        <v>1</v>
      </c>
      <c r="J166">
        <f>ABS(COS(RADIANS(I165)))</f>
        <v>1.83772268236293E-16</v>
      </c>
      <c r="L166">
        <v>288</v>
      </c>
      <c r="M166">
        <v>576</v>
      </c>
      <c r="O166">
        <v>576</v>
      </c>
      <c r="P166">
        <v>144</v>
      </c>
      <c r="S166">
        <f>O166</f>
        <v>576</v>
      </c>
      <c r="T166">
        <f>P166</f>
        <v>144</v>
      </c>
      <c r="V166">
        <v>300</v>
      </c>
      <c r="X166">
        <f>T166</f>
        <v>144</v>
      </c>
      <c r="Y166" t="s">
        <v>96</v>
      </c>
      <c r="Z166">
        <f>J166</f>
        <v>1.83772268236293E-16</v>
      </c>
      <c r="AA166" t="s">
        <v>107</v>
      </c>
      <c r="AB166">
        <f>E166</f>
        <v>1</v>
      </c>
      <c r="AC166" t="s">
        <v>105</v>
      </c>
      <c r="AD166">
        <f>X166*Z166*AB166</f>
        <v>2.6463206626026192E-14</v>
      </c>
      <c r="AF166">
        <v>0</v>
      </c>
      <c r="AG166" t="s">
        <v>106</v>
      </c>
      <c r="AL166">
        <v>0</v>
      </c>
      <c r="AN166">
        <f>AL166+AD166+V166</f>
        <v>300</v>
      </c>
      <c r="AO166" t="str">
        <f>IF(ROUND(AN166,2)=C166,"good","bad")</f>
        <v>bad</v>
      </c>
      <c r="AQ166" s="18" t="b">
        <v>1</v>
      </c>
      <c r="AR166" t="str">
        <f>IF(AQ166,"swapped", "not swapped")</f>
        <v>swapped</v>
      </c>
      <c r="AS166">
        <f>IF(AQ166,P166,O166)</f>
        <v>144</v>
      </c>
      <c r="AT166">
        <f>IF(AQ166,O166,P166)</f>
        <v>576</v>
      </c>
      <c r="AU166" s="1" t="s">
        <v>26</v>
      </c>
      <c r="AV166">
        <f>L166</f>
        <v>288</v>
      </c>
      <c r="AX166">
        <f>AS166</f>
        <v>144</v>
      </c>
      <c r="AY166" t="s">
        <v>30</v>
      </c>
      <c r="AZ166">
        <f>J166</f>
        <v>1.83772268236293E-16</v>
      </c>
      <c r="BA166" t="s">
        <v>107</v>
      </c>
      <c r="BB166">
        <f>AR165</f>
        <v>0</v>
      </c>
      <c r="BD166">
        <f>AX166*AZ166*BB166</f>
        <v>0</v>
      </c>
      <c r="BF166">
        <f>AT166</f>
        <v>576</v>
      </c>
      <c r="BG166" t="s">
        <v>96</v>
      </c>
      <c r="BH166">
        <f>I166</f>
        <v>1</v>
      </c>
      <c r="BI166" t="s">
        <v>104</v>
      </c>
      <c r="BJ166">
        <f>AS165</f>
        <v>1</v>
      </c>
      <c r="BL166">
        <f>BF166*BH166*BJ166</f>
        <v>576</v>
      </c>
      <c r="BN166">
        <f>AV166+BD166+BL166</f>
        <v>864</v>
      </c>
      <c r="BO166" t="str">
        <f>IF(ROUND(BN166,2)=C166,"good","bad")</f>
        <v>good</v>
      </c>
    </row>
    <row r="167" spans="1:67" x14ac:dyDescent="0.3">
      <c r="V167">
        <v>1956</v>
      </c>
      <c r="X167">
        <f>S166</f>
        <v>576</v>
      </c>
      <c r="Y167" t="s">
        <v>30</v>
      </c>
      <c r="Z167">
        <f>J166</f>
        <v>1.83772268236293E-16</v>
      </c>
      <c r="AA167" t="s">
        <v>107</v>
      </c>
      <c r="AB167">
        <f>F166</f>
        <v>1</v>
      </c>
      <c r="AC167" t="s">
        <v>105</v>
      </c>
      <c r="AD167">
        <f>X167*Z167*AB167</f>
        <v>1.0585282650410477E-13</v>
      </c>
      <c r="AF167">
        <f>T166</f>
        <v>144</v>
      </c>
      <c r="AG167" t="s">
        <v>96</v>
      </c>
      <c r="AH167">
        <f>I166</f>
        <v>1</v>
      </c>
      <c r="AI167" t="s">
        <v>104</v>
      </c>
      <c r="AJ167">
        <f>F166</f>
        <v>1</v>
      </c>
      <c r="AK167" t="s">
        <v>105</v>
      </c>
      <c r="AL167">
        <f>AF167*AH167*AJ167</f>
        <v>144</v>
      </c>
      <c r="AN167">
        <f>V167+AD167+AL167</f>
        <v>2100</v>
      </c>
      <c r="AO167" t="str">
        <f>IF(ROUND(AN167,2)=D166,"good","bad")</f>
        <v>bad</v>
      </c>
      <c r="AQ167" s="18" t="b">
        <v>0</v>
      </c>
      <c r="AR167" t="str">
        <f>IF(AQ167,"swapped", "not swapped")</f>
        <v>not swapped</v>
      </c>
      <c r="AS167">
        <f>IF(AQ167,P166,O166)</f>
        <v>576</v>
      </c>
      <c r="AT167">
        <f>IF(AQ167,O166,P166)</f>
        <v>144</v>
      </c>
      <c r="AU167" s="1" t="s">
        <v>50</v>
      </c>
      <c r="AV167">
        <f>M166</f>
        <v>576</v>
      </c>
      <c r="AX167">
        <f>AS167</f>
        <v>576</v>
      </c>
      <c r="AY167" t="s">
        <v>30</v>
      </c>
      <c r="AZ167">
        <f>J166</f>
        <v>1.83772268236293E-16</v>
      </c>
      <c r="BA167" t="s">
        <v>107</v>
      </c>
      <c r="BB167">
        <f>AT165</f>
        <v>0</v>
      </c>
      <c r="BD167">
        <f>AX167*AZ167*BB167</f>
        <v>0</v>
      </c>
      <c r="BF167">
        <f>AT167</f>
        <v>144</v>
      </c>
      <c r="BG167" t="s">
        <v>96</v>
      </c>
      <c r="BH167">
        <f>I166</f>
        <v>1</v>
      </c>
      <c r="BI167" t="s">
        <v>104</v>
      </c>
      <c r="BJ167">
        <f>AU165</f>
        <v>1</v>
      </c>
      <c r="BL167">
        <f>BF167*BH167*BJ167</f>
        <v>144</v>
      </c>
      <c r="BN167">
        <f>AV167+BD167+BL167</f>
        <v>720</v>
      </c>
      <c r="BO167" t="str">
        <f>IF(ROUND(BN167,2)=D166,"good","bad")</f>
        <v>good</v>
      </c>
    </row>
    <row r="168" spans="1:67" x14ac:dyDescent="0.3">
      <c r="E168" t="s">
        <v>127</v>
      </c>
      <c r="F168" t="str">
        <f>TEXT(G165,"0f, ")</f>
        <v xml:space="preserve">270f, </v>
      </c>
      <c r="H168" s="2"/>
      <c r="R168" t="s">
        <v>122</v>
      </c>
      <c r="S168" t="s">
        <v>123</v>
      </c>
      <c r="T168" t="str">
        <f>TEXT(C166,"0.00f, ")</f>
        <v xml:space="preserve">864.00f, </v>
      </c>
      <c r="V168" t="str">
        <f>TEXT(D166,"0.00f")</f>
        <v>720.00f</v>
      </c>
      <c r="Z168">
        <f>AB166</f>
        <v>1</v>
      </c>
      <c r="AA168">
        <f>AJ166</f>
        <v>0</v>
      </c>
      <c r="AB168">
        <f>AB167</f>
        <v>1</v>
      </c>
      <c r="AC168">
        <f>AJ167</f>
        <v>1</v>
      </c>
      <c r="AV168" s="2" t="str">
        <f>""""&amp;B166&amp;""""&amp;", "</f>
        <v xml:space="preserve">"optional 0", </v>
      </c>
      <c r="AW168" s="2"/>
      <c r="AX168" t="str">
        <f>TEXT(H165,"0f, ")</f>
        <v xml:space="preserve">0f, </v>
      </c>
      <c r="AY168" t="str">
        <f>TEXT(I165,"0f, ")</f>
        <v xml:space="preserve">270f, </v>
      </c>
      <c r="AZ168" s="2" t="s">
        <v>120</v>
      </c>
      <c r="BB168" t="str">
        <f>TEXT(AV166,"0.00f")</f>
        <v>288.00f</v>
      </c>
      <c r="BC168" t="str">
        <f>TEXT(AV167,", 0.00f")</f>
        <v>, 576.00f</v>
      </c>
      <c r="BD168" t="str">
        <f>TEXT(S166,", 0.00f")</f>
        <v>, 576.00f</v>
      </c>
      <c r="BF168" t="str">
        <f>TEXT(T166,", 0.00f")</f>
        <v>, 144.00f</v>
      </c>
      <c r="BG168" t="s">
        <v>121</v>
      </c>
      <c r="BH168" t="s">
        <v>122</v>
      </c>
      <c r="BI168" t="s">
        <v>123</v>
      </c>
      <c r="BJ168" t="str">
        <f>TEXT(C166,"0.00f, ")</f>
        <v xml:space="preserve">864.00f, </v>
      </c>
      <c r="BL168" t="str">
        <f>TEXT(D166,"0.00f")</f>
        <v>720.00f</v>
      </c>
    </row>
    <row r="169" spans="1:67" x14ac:dyDescent="0.3">
      <c r="E169" s="2" t="str">
        <f>E168&amp;F168&amp;G168&amp;H168&amp;J168&amp;O168&amp;P168&amp;L168&amp;M168&amp;R168&amp;S168&amp;T168&amp;V168</f>
        <v>"optional 8", 270f, 0, 2, 864.00f, 720.00f</v>
      </c>
      <c r="H169" s="2"/>
      <c r="AV169" s="2" t="str">
        <f>AV168&amp;AX168&amp;AY168&amp;AZ168&amp;BB168&amp;BC168&amp;BD168&amp;BF168&amp;BG168&amp;BH168&amp;BI168&amp;BJ168&amp;BL168</f>
        <v>"optional 0", 0f, 270f, new Rectangle(288.00f, 576.00f, 576.00f, 144.00f), 0, 2, 864.00f, 720.00f</v>
      </c>
      <c r="AW169" s="2"/>
      <c r="AZ169" s="2"/>
    </row>
    <row r="171" spans="1:67" x14ac:dyDescent="0.3">
      <c r="B171" s="2"/>
      <c r="G171" s="1">
        <v>270</v>
      </c>
      <c r="H171" s="1"/>
      <c r="I171" s="1">
        <v>300</v>
      </c>
      <c r="J171" s="1"/>
      <c r="K171" s="1"/>
      <c r="N171" s="1"/>
      <c r="S171" s="5"/>
      <c r="T171" s="5"/>
      <c r="U171" s="1"/>
      <c r="AQ171" s="18" t="s">
        <v>140</v>
      </c>
      <c r="AR171" s="6">
        <v>0</v>
      </c>
      <c r="AS171" s="6">
        <v>1</v>
      </c>
      <c r="AT171" s="6">
        <v>1</v>
      </c>
      <c r="AU171" s="6">
        <v>1</v>
      </c>
    </row>
    <row r="172" spans="1:67" x14ac:dyDescent="0.3">
      <c r="A172" s="6">
        <v>7</v>
      </c>
      <c r="B172" s="17" t="s">
        <v>137</v>
      </c>
      <c r="C172">
        <v>2348.0100000000002</v>
      </c>
      <c r="D172">
        <v>2333.21</v>
      </c>
      <c r="E172">
        <v>0</v>
      </c>
      <c r="F172">
        <v>1</v>
      </c>
      <c r="G172">
        <f>ABS(SIN(RADIANS(G171)))</f>
        <v>1</v>
      </c>
      <c r="H172">
        <f>ABS(COS(RADIANS(G171)))</f>
        <v>1.83772268236293E-16</v>
      </c>
      <c r="I172">
        <f>ABS(SIN(RADIANS(I171)))</f>
        <v>0.8660254037844386</v>
      </c>
      <c r="J172">
        <f>ABS(COS(RADIANS(I171)))</f>
        <v>0.50000000000000011</v>
      </c>
      <c r="L172">
        <v>1828.39</v>
      </c>
      <c r="M172">
        <v>1860</v>
      </c>
      <c r="O172">
        <v>200</v>
      </c>
      <c r="P172">
        <v>600</v>
      </c>
      <c r="R172">
        <v>1</v>
      </c>
      <c r="S172">
        <f>IF(R172=1,P172,O172)</f>
        <v>600</v>
      </c>
      <c r="T172">
        <f>IF(R172=1,O172,P172)</f>
        <v>200</v>
      </c>
      <c r="V172">
        <f>L172</f>
        <v>1828.39</v>
      </c>
      <c r="X172">
        <f t="shared" ref="X172" si="30">T172</f>
        <v>200</v>
      </c>
      <c r="Y172" t="s">
        <v>96</v>
      </c>
      <c r="Z172">
        <f>I172</f>
        <v>0.8660254037844386</v>
      </c>
      <c r="AA172" t="s">
        <v>104</v>
      </c>
      <c r="AB172">
        <v>1</v>
      </c>
      <c r="AC172" t="s">
        <v>117</v>
      </c>
      <c r="AD172">
        <f>X172*Z172*AB172</f>
        <v>173.20508075688772</v>
      </c>
      <c r="AF172">
        <f t="shared" ref="AF172" si="31">S172</f>
        <v>600</v>
      </c>
      <c r="AG172" t="s">
        <v>30</v>
      </c>
      <c r="AH172">
        <f>J172</f>
        <v>0.50000000000000011</v>
      </c>
      <c r="AI172" t="s">
        <v>107</v>
      </c>
      <c r="AJ172">
        <v>1</v>
      </c>
      <c r="AK172" t="s">
        <v>117</v>
      </c>
      <c r="AL172">
        <f>AF172*AH172*AJ172</f>
        <v>300.00000000000006</v>
      </c>
      <c r="AN172">
        <f>AL172+AD172+V172</f>
        <v>2301.5950807568879</v>
      </c>
      <c r="AO172" t="str">
        <f>IF(ROUND(AN172,2)=C172,"good","bad")</f>
        <v>bad</v>
      </c>
      <c r="AQ172" s="18" t="b">
        <v>0</v>
      </c>
      <c r="AR172" t="str">
        <f>IF(AQ172,"swapped", "not swapped")</f>
        <v>not swapped</v>
      </c>
      <c r="AS172">
        <f>IF(AQ172,P172,O172)</f>
        <v>200</v>
      </c>
      <c r="AT172">
        <f>IF(AQ172,O172,P172)</f>
        <v>600</v>
      </c>
      <c r="AU172" s="1" t="s">
        <v>26</v>
      </c>
      <c r="AV172">
        <f>L172</f>
        <v>1828.39</v>
      </c>
      <c r="AX172">
        <f>AS172</f>
        <v>200</v>
      </c>
      <c r="AY172" t="s">
        <v>30</v>
      </c>
      <c r="AZ172">
        <f>J172</f>
        <v>0.50000000000000011</v>
      </c>
      <c r="BA172" t="s">
        <v>107</v>
      </c>
      <c r="BB172">
        <f>AR171</f>
        <v>0</v>
      </c>
      <c r="BD172">
        <f>AX172*AZ172*BB172</f>
        <v>0</v>
      </c>
      <c r="BF172">
        <f>AT172</f>
        <v>600</v>
      </c>
      <c r="BG172" t="s">
        <v>96</v>
      </c>
      <c r="BH172">
        <f>I172</f>
        <v>0.8660254037844386</v>
      </c>
      <c r="BI172" t="s">
        <v>104</v>
      </c>
      <c r="BJ172">
        <f>AS171</f>
        <v>1</v>
      </c>
      <c r="BL172">
        <f>BF172*BH172*BJ172</f>
        <v>519.6152422706632</v>
      </c>
      <c r="BN172">
        <f>AV172+BD172+BL172</f>
        <v>2348.0052422706631</v>
      </c>
      <c r="BO172" t="str">
        <f>IF(ROUND(BN172,2)=C172,"good","bad")</f>
        <v>good</v>
      </c>
    </row>
    <row r="173" spans="1:67" x14ac:dyDescent="0.3">
      <c r="V173">
        <f>M172</f>
        <v>1860</v>
      </c>
      <c r="X173">
        <f t="shared" ref="X173" si="32">T172</f>
        <v>200</v>
      </c>
      <c r="Y173" t="s">
        <v>96</v>
      </c>
      <c r="Z173">
        <f>J172</f>
        <v>0.50000000000000011</v>
      </c>
      <c r="AA173" t="s">
        <v>107</v>
      </c>
      <c r="AB173">
        <v>1</v>
      </c>
      <c r="AC173" t="s">
        <v>117</v>
      </c>
      <c r="AD173">
        <f>X173*Z173*AB173</f>
        <v>100.00000000000003</v>
      </c>
      <c r="AF173">
        <f t="shared" ref="AF173" si="33">S172</f>
        <v>600</v>
      </c>
      <c r="AG173" t="s">
        <v>30</v>
      </c>
      <c r="AH173">
        <f>I172</f>
        <v>0.8660254037844386</v>
      </c>
      <c r="AI173" t="s">
        <v>104</v>
      </c>
      <c r="AJ173">
        <v>0</v>
      </c>
      <c r="AK173" t="s">
        <v>117</v>
      </c>
      <c r="AL173">
        <f>AF173*AH173*AJ173</f>
        <v>0</v>
      </c>
      <c r="AN173">
        <f>V173+AD173+AL173</f>
        <v>1960</v>
      </c>
      <c r="AO173" t="str">
        <f>IF(ROUND(AN173,2)=D172,"good","bad")</f>
        <v>bad</v>
      </c>
      <c r="AQ173" s="18" t="b">
        <v>1</v>
      </c>
      <c r="AR173" t="str">
        <f>IF(AQ173,"swapped", "not swapped")</f>
        <v>swapped</v>
      </c>
      <c r="AS173">
        <f>IF(AQ173,P172,O172)</f>
        <v>600</v>
      </c>
      <c r="AT173">
        <f>IF(AQ173,O172,P172)</f>
        <v>200</v>
      </c>
      <c r="AU173" s="1" t="s">
        <v>50</v>
      </c>
      <c r="AV173">
        <f>M172</f>
        <v>1860</v>
      </c>
      <c r="AX173">
        <f>AS173</f>
        <v>600</v>
      </c>
      <c r="AY173" t="s">
        <v>30</v>
      </c>
      <c r="AZ173">
        <f>J172</f>
        <v>0.50000000000000011</v>
      </c>
      <c r="BA173" t="s">
        <v>107</v>
      </c>
      <c r="BB173">
        <f>AT171</f>
        <v>1</v>
      </c>
      <c r="BD173">
        <f>AX173*AZ173*BB173</f>
        <v>300.00000000000006</v>
      </c>
      <c r="BF173">
        <f>AT173</f>
        <v>200</v>
      </c>
      <c r="BG173" t="s">
        <v>96</v>
      </c>
      <c r="BH173">
        <f>I172</f>
        <v>0.8660254037844386</v>
      </c>
      <c r="BI173" t="s">
        <v>104</v>
      </c>
      <c r="BJ173">
        <f>AU171</f>
        <v>1</v>
      </c>
      <c r="BL173">
        <f>BF173*BH173*BJ173</f>
        <v>173.20508075688772</v>
      </c>
      <c r="BN173">
        <f>AV173+BD173+BL173</f>
        <v>2333.2050807568876</v>
      </c>
      <c r="BO173" t="str">
        <f>IF(ROUND(BN173,2)=D172,"good","bad")</f>
        <v>good</v>
      </c>
    </row>
    <row r="174" spans="1:67" x14ac:dyDescent="0.3">
      <c r="E174" t="s">
        <v>125</v>
      </c>
      <c r="F174" t="str">
        <f>TEXT(G171," 0f,")</f>
        <v xml:space="preserve"> 270f,</v>
      </c>
      <c r="H174" s="2"/>
      <c r="R174" t="s">
        <v>122</v>
      </c>
      <c r="S174" t="s">
        <v>123</v>
      </c>
      <c r="T174" t="str">
        <f>TEXT(C172,"0.00f, ")</f>
        <v xml:space="preserve">2348.01f, </v>
      </c>
      <c r="V174" t="str">
        <f>TEXT(D172,"0.00f")</f>
        <v>2333.21f</v>
      </c>
      <c r="Z174">
        <f>AB172</f>
        <v>1</v>
      </c>
      <c r="AA174">
        <f>AJ172</f>
        <v>1</v>
      </c>
      <c r="AB174">
        <f>AB173</f>
        <v>1</v>
      </c>
      <c r="AC174">
        <f>AJ173</f>
        <v>0</v>
      </c>
      <c r="AV174" s="2" t="str">
        <f>""""&amp;B172&amp;""""&amp;", "</f>
        <v xml:space="preserve">"optional 6", </v>
      </c>
      <c r="AW174" s="2"/>
      <c r="AX174" t="str">
        <f>TEXT(H171,"0f, ")</f>
        <v xml:space="preserve">0f, </v>
      </c>
      <c r="AY174" t="str">
        <f>TEXT(I171,"0f, ")</f>
        <v xml:space="preserve">300f, </v>
      </c>
      <c r="AZ174" s="2" t="s">
        <v>120</v>
      </c>
      <c r="BB174" t="str">
        <f>TEXT(AV172,"0.00f")</f>
        <v>1828.39f</v>
      </c>
      <c r="BC174" t="str">
        <f>TEXT(AV173,", 0.00f")</f>
        <v>, 1860.00f</v>
      </c>
      <c r="BD174" t="str">
        <f>TEXT(S172,", 0.00f")</f>
        <v>, 600.00f</v>
      </c>
      <c r="BF174" t="str">
        <f>TEXT(T172,", 0.00f")</f>
        <v>, 200.00f</v>
      </c>
      <c r="BG174" t="s">
        <v>121</v>
      </c>
      <c r="BH174" t="s">
        <v>122</v>
      </c>
      <c r="BI174" t="s">
        <v>123</v>
      </c>
      <c r="BJ174" t="str">
        <f>TEXT(C172,"0.00f, ")</f>
        <v xml:space="preserve">2348.01f, </v>
      </c>
      <c r="BL174" t="str">
        <f>TEXT(D172,"0.00f")</f>
        <v>2333.21f</v>
      </c>
    </row>
    <row r="175" spans="1:67" x14ac:dyDescent="0.3">
      <c r="E175" s="2" t="str">
        <f>E174&amp;F174&amp;G174&amp;H174&amp;J174&amp;O174&amp;P174&amp;L174&amp;M174&amp;R174&amp;S174&amp;T174&amp;V174</f>
        <v>"optional 6", 270f,0, 2, 2348.01f, 2333.21f</v>
      </c>
      <c r="AV175" s="2" t="str">
        <f>AV174&amp;AX174&amp;AY174&amp;AZ174&amp;BB174&amp;BC174&amp;BD174&amp;BF174&amp;BG174&amp;BH174&amp;BI174&amp;BJ174&amp;BL174</f>
        <v>"optional 6", 0f, 300f, new Rectangle(1828.39f, 1860.00f, 600.00f, 200.00f), 0, 2, 2348.01f, 2333.21f</v>
      </c>
      <c r="AW175" s="2"/>
      <c r="AZ175" s="2"/>
    </row>
    <row r="179" spans="2:67" x14ac:dyDescent="0.3">
      <c r="B179" s="8"/>
      <c r="C179" s="9"/>
      <c r="D179" s="9"/>
      <c r="E179" s="9"/>
      <c r="F179" s="9"/>
      <c r="G179" s="10">
        <v>270</v>
      </c>
      <c r="H179" s="10"/>
      <c r="I179" s="10">
        <v>38</v>
      </c>
      <c r="J179" s="10"/>
      <c r="K179" s="10"/>
      <c r="L179" s="9"/>
      <c r="M179" s="9"/>
      <c r="N179" s="10"/>
      <c r="O179" s="9"/>
      <c r="P179" s="9"/>
      <c r="Q179" s="9"/>
      <c r="R179" s="9"/>
      <c r="S179" s="13" t="s">
        <v>103</v>
      </c>
      <c r="T179" s="13"/>
      <c r="U179" s="1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18" t="s">
        <v>140</v>
      </c>
      <c r="AR179" s="12">
        <f>BB180</f>
        <v>1</v>
      </c>
      <c r="AS179" s="12">
        <f>BJ180</f>
        <v>0</v>
      </c>
      <c r="AT179" s="12">
        <f>BB181</f>
        <v>1</v>
      </c>
      <c r="AU179" s="12">
        <f>BJ181</f>
        <v>1</v>
      </c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</row>
    <row r="180" spans="2:67" x14ac:dyDescent="0.3">
      <c r="B180" s="8" t="s">
        <v>134</v>
      </c>
      <c r="C180" s="9">
        <v>569.91</v>
      </c>
      <c r="D180" s="9">
        <v>3258.81</v>
      </c>
      <c r="E180" s="9">
        <v>1</v>
      </c>
      <c r="F180" s="9">
        <v>1</v>
      </c>
      <c r="G180" s="9">
        <f>SIN(RADIANS(G179))</f>
        <v>-1</v>
      </c>
      <c r="H180" s="9">
        <f>COS(RADIANS(G179))</f>
        <v>-1.83772268236293E-16</v>
      </c>
      <c r="I180" s="9">
        <f>SIN(RADIANS(I179))</f>
        <v>0.61566147532565829</v>
      </c>
      <c r="J180" s="9">
        <f>COS(RADIANS(I179))</f>
        <v>0.7880107536067219</v>
      </c>
      <c r="K180" s="9"/>
      <c r="L180" s="9">
        <v>169.21</v>
      </c>
      <c r="M180" s="9">
        <v>292.24</v>
      </c>
      <c r="N180" s="9"/>
      <c r="O180" s="9">
        <v>508.5</v>
      </c>
      <c r="P180" s="9">
        <v>3367.35</v>
      </c>
      <c r="Q180" s="9"/>
      <c r="R180" s="9"/>
      <c r="S180" s="9">
        <f>P180</f>
        <v>3367.35</v>
      </c>
      <c r="T180" s="9">
        <f>O180</f>
        <v>508.5</v>
      </c>
      <c r="U180" s="9"/>
      <c r="V180" s="9">
        <f>L180</f>
        <v>169.21</v>
      </c>
      <c r="W180" s="9"/>
      <c r="X180" s="9">
        <f>T180</f>
        <v>508.5</v>
      </c>
      <c r="Y180" s="9" t="s">
        <v>96</v>
      </c>
      <c r="Z180" s="9">
        <f>J180</f>
        <v>0.7880107536067219</v>
      </c>
      <c r="AA180" s="9" t="s">
        <v>107</v>
      </c>
      <c r="AB180" s="9">
        <f>E180</f>
        <v>1</v>
      </c>
      <c r="AC180" s="9" t="s">
        <v>105</v>
      </c>
      <c r="AD180" s="9">
        <f>X180*Z180*AB180</f>
        <v>400.70346820901807</v>
      </c>
      <c r="AE180" s="9"/>
      <c r="AF180" s="9">
        <v>0</v>
      </c>
      <c r="AG180" s="9" t="s">
        <v>106</v>
      </c>
      <c r="AH180" s="9"/>
      <c r="AI180" s="9"/>
      <c r="AJ180" s="9"/>
      <c r="AK180" s="9"/>
      <c r="AL180" s="9">
        <v>0</v>
      </c>
      <c r="AM180" s="9"/>
      <c r="AN180" s="9">
        <f>AL180+AD180+V180</f>
        <v>569.91346820901811</v>
      </c>
      <c r="AO180" s="9" t="str">
        <f>IF(ROUND(AN180,2)=C180,"good","bad")</f>
        <v>good</v>
      </c>
      <c r="AP180" s="9"/>
      <c r="AQ180" s="18" t="b">
        <v>0</v>
      </c>
      <c r="AR180" s="9" t="str">
        <f t="shared" ref="AR180:AR181" si="34">IF(AQ180,"swapped", "not swapped")</f>
        <v>not swapped</v>
      </c>
      <c r="AS180" s="9">
        <f t="shared" ref="AS180" si="35">IF(AQ180,P180,O180)</f>
        <v>508.5</v>
      </c>
      <c r="AT180" s="9">
        <f t="shared" ref="AT180" si="36">IF(AQ180,O180,P180)</f>
        <v>3367.35</v>
      </c>
      <c r="AU180" s="10" t="s">
        <v>26</v>
      </c>
      <c r="AV180" s="9">
        <f>V180</f>
        <v>169.21</v>
      </c>
      <c r="AW180" s="9"/>
      <c r="AX180" s="9">
        <f>AS180</f>
        <v>508.5</v>
      </c>
      <c r="AY180" s="9" t="s">
        <v>30</v>
      </c>
      <c r="AZ180" s="9">
        <f>J180</f>
        <v>0.7880107536067219</v>
      </c>
      <c r="BA180" s="9" t="s">
        <v>107</v>
      </c>
      <c r="BB180" s="9">
        <v>1</v>
      </c>
      <c r="BC180" s="9"/>
      <c r="BD180" s="9">
        <f>AX180*AZ180*BB180</f>
        <v>400.70346820901807</v>
      </c>
      <c r="BE180" s="9"/>
      <c r="BF180" s="9">
        <f>AT180</f>
        <v>3367.35</v>
      </c>
      <c r="BG180" s="9" t="s">
        <v>96</v>
      </c>
      <c r="BH180" s="9">
        <f>I180</f>
        <v>0.61566147532565829</v>
      </c>
      <c r="BI180" s="9" t="s">
        <v>104</v>
      </c>
      <c r="BJ180" s="9">
        <v>0</v>
      </c>
      <c r="BK180" s="9"/>
      <c r="BL180" s="9">
        <f>BF180*BH180*BJ180</f>
        <v>0</v>
      </c>
      <c r="BM180" s="9"/>
      <c r="BN180" s="9">
        <f>AV180+BD180+BL180</f>
        <v>569.91346820901811</v>
      </c>
      <c r="BO180" s="9" t="str">
        <f>IF(ROUND(BN180,2)=C180,"good","bad")</f>
        <v>good</v>
      </c>
    </row>
    <row r="181" spans="2:67" x14ac:dyDescent="0.3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>
        <f>M180</f>
        <v>292.24</v>
      </c>
      <c r="W181" s="9"/>
      <c r="X181" s="9">
        <f>S180</f>
        <v>3367.35</v>
      </c>
      <c r="Y181" s="9" t="s">
        <v>30</v>
      </c>
      <c r="Z181" s="9">
        <f>J180</f>
        <v>0.7880107536067219</v>
      </c>
      <c r="AA181" s="9" t="s">
        <v>107</v>
      </c>
      <c r="AB181" s="9">
        <f>F180</f>
        <v>1</v>
      </c>
      <c r="AC181" s="9" t="s">
        <v>105</v>
      </c>
      <c r="AD181" s="9">
        <f>X181*Z181*AB181</f>
        <v>2653.5080111575949</v>
      </c>
      <c r="AE181" s="9"/>
      <c r="AF181" s="9">
        <f>T180</f>
        <v>508.5</v>
      </c>
      <c r="AG181" s="9" t="s">
        <v>96</v>
      </c>
      <c r="AH181" s="9">
        <f>I180</f>
        <v>0.61566147532565829</v>
      </c>
      <c r="AI181" s="9" t="s">
        <v>104</v>
      </c>
      <c r="AJ181" s="9">
        <f>F180</f>
        <v>1</v>
      </c>
      <c r="AK181" s="9" t="s">
        <v>105</v>
      </c>
      <c r="AL181" s="9">
        <f>AF181*AH181*AJ181</f>
        <v>313.06386020309725</v>
      </c>
      <c r="AM181" s="9"/>
      <c r="AN181" s="9">
        <f>V181+AD181+AL181</f>
        <v>3258.8118713606923</v>
      </c>
      <c r="AO181" s="9" t="str">
        <f>IF(ROUND(AN181,2)=D180,"good","bad")</f>
        <v>good</v>
      </c>
      <c r="AP181" s="9"/>
      <c r="AQ181" s="18" t="b">
        <v>1</v>
      </c>
      <c r="AR181" s="9" t="str">
        <f t="shared" si="34"/>
        <v>swapped</v>
      </c>
      <c r="AS181" s="9">
        <f t="shared" ref="AS181" si="37">IF(AQ181,P180,O180)</f>
        <v>3367.35</v>
      </c>
      <c r="AT181" s="9">
        <f t="shared" ref="AT181" si="38">IF(AQ181,O180,P180)</f>
        <v>508.5</v>
      </c>
      <c r="AU181" s="10" t="s">
        <v>50</v>
      </c>
      <c r="AV181" s="9">
        <f>V181</f>
        <v>292.24</v>
      </c>
      <c r="AW181" s="9"/>
      <c r="AX181" s="9">
        <f>AS181</f>
        <v>3367.35</v>
      </c>
      <c r="AY181" s="9" t="s">
        <v>30</v>
      </c>
      <c r="AZ181" s="9">
        <f>J180</f>
        <v>0.7880107536067219</v>
      </c>
      <c r="BA181" s="9" t="s">
        <v>107</v>
      </c>
      <c r="BB181" s="9">
        <v>1</v>
      </c>
      <c r="BC181" s="9"/>
      <c r="BD181" s="9">
        <f>AX181*AZ181*BB181</f>
        <v>2653.5080111575949</v>
      </c>
      <c r="BE181" s="9"/>
      <c r="BF181" s="9">
        <f>AT181</f>
        <v>508.5</v>
      </c>
      <c r="BG181" s="9" t="s">
        <v>96</v>
      </c>
      <c r="BH181" s="9">
        <f>I180</f>
        <v>0.61566147532565829</v>
      </c>
      <c r="BI181" s="9" t="s">
        <v>104</v>
      </c>
      <c r="BJ181" s="9">
        <v>1</v>
      </c>
      <c r="BK181" s="9"/>
      <c r="BL181" s="9">
        <f>BF181*BH181*BJ181</f>
        <v>313.06386020309725</v>
      </c>
      <c r="BM181" s="9"/>
      <c r="BN181" s="9">
        <f>AV181+BD181+BL181</f>
        <v>3258.8118713606923</v>
      </c>
      <c r="BO181" s="9" t="str">
        <f>IF(ROUND(BN181,2)=D180,"good","bad")</f>
        <v>good</v>
      </c>
    </row>
    <row r="182" spans="2:67" x14ac:dyDescent="0.3">
      <c r="B182" s="9"/>
      <c r="C182" s="9"/>
      <c r="D182" s="9"/>
      <c r="E182" s="9" t="s">
        <v>132</v>
      </c>
      <c r="F182" s="9" t="str">
        <f>TEXT(G179,"0f, ")</f>
        <v xml:space="preserve">270f, </v>
      </c>
      <c r="G182" s="9" t="str">
        <f>TEXT(I179,"0f, ")</f>
        <v xml:space="preserve">38f, </v>
      </c>
      <c r="H182" s="8" t="s">
        <v>120</v>
      </c>
      <c r="I182" s="9"/>
      <c r="J182" s="9" t="str">
        <f>TEXT(V180,"0.00f")</f>
        <v>169.21f</v>
      </c>
      <c r="K182" s="9"/>
      <c r="L182" s="9" t="str">
        <f>TEXT(P180,", 0.00f")</f>
        <v>, 3367.35f</v>
      </c>
      <c r="M182" s="9" t="s">
        <v>121</v>
      </c>
      <c r="N182" s="9"/>
      <c r="O182" s="9" t="str">
        <f>TEXT(V181,", 0.00f")</f>
        <v>, 292.24f</v>
      </c>
      <c r="P182" s="9" t="str">
        <f>TEXT(O180,", 0.00f")</f>
        <v>, 508.50f</v>
      </c>
      <c r="Q182" s="9"/>
      <c r="R182" s="9" t="s">
        <v>122</v>
      </c>
      <c r="S182" s="9" t="s">
        <v>123</v>
      </c>
      <c r="T182" s="9" t="str">
        <f>TEXT(C180,"0.00f, ")</f>
        <v xml:space="preserve">569.91f, </v>
      </c>
      <c r="U182" s="9"/>
      <c r="V182" s="9" t="str">
        <f>TEXT(D180,"0.00f")</f>
        <v>3258.81f</v>
      </c>
      <c r="W182" s="9"/>
      <c r="X182" s="9"/>
      <c r="Y182" s="9"/>
      <c r="Z182" s="9">
        <f>AB180</f>
        <v>1</v>
      </c>
      <c r="AA182" s="9">
        <f>AJ180</f>
        <v>0</v>
      </c>
      <c r="AB182" s="9">
        <f>AB181</f>
        <v>1</v>
      </c>
      <c r="AC182" s="9">
        <f>AJ181</f>
        <v>1</v>
      </c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R182" s="9"/>
      <c r="AS182" s="9"/>
      <c r="AT182" s="9"/>
      <c r="AU182" s="10"/>
      <c r="AV182" s="8" t="str">
        <f>""""&amp;B180&amp;""""&amp;", "</f>
        <v xml:space="preserve">"watermark1", </v>
      </c>
      <c r="AW182" s="8"/>
      <c r="AX182" s="9" t="str">
        <f>TEXT(H179,"0f, ")</f>
        <v xml:space="preserve">0f, </v>
      </c>
      <c r="AY182" s="9" t="str">
        <f>TEXT(I179,"0f, ")</f>
        <v xml:space="preserve">38f, </v>
      </c>
      <c r="AZ182" s="8" t="s">
        <v>120</v>
      </c>
      <c r="BA182" s="9"/>
      <c r="BB182" s="9" t="str">
        <f>TEXT(AV180,"0.00f")</f>
        <v>169.21f</v>
      </c>
      <c r="BC182" s="9" t="str">
        <f>TEXT(AV181,", 0.00f")</f>
        <v>, 292.24f</v>
      </c>
      <c r="BD182" s="9" t="str">
        <f>TEXT(O180,", 0.00f")</f>
        <v>, 508.50f</v>
      </c>
      <c r="BE182" s="9"/>
      <c r="BF182" s="9" t="str">
        <f>TEXT(P180,", 0.00f")</f>
        <v>, 3367.35f</v>
      </c>
      <c r="BG182" s="9" t="s">
        <v>121</v>
      </c>
      <c r="BH182" s="9" t="s">
        <v>122</v>
      </c>
      <c r="BI182" s="9" t="s">
        <v>123</v>
      </c>
      <c r="BJ182" s="9" t="str">
        <f>TEXT(C180,"0.00f, ")</f>
        <v xml:space="preserve">569.91f, </v>
      </c>
      <c r="BK182" s="9"/>
      <c r="BL182" s="9" t="str">
        <f>TEXT(D180,"0.00f")</f>
        <v>3258.81f</v>
      </c>
      <c r="BM182" s="9"/>
      <c r="BN182" s="9"/>
      <c r="BO182" s="9"/>
    </row>
    <row r="183" spans="2:67" x14ac:dyDescent="0.3">
      <c r="B183" s="9"/>
      <c r="C183" s="9"/>
      <c r="D183" s="9"/>
      <c r="E183" s="8" t="str">
        <f>E182&amp;F182&amp;G182&amp;H182&amp;J182&amp;O182&amp;P182&amp;L182&amp;M182&amp;R182&amp;S182&amp;T182&amp;V182</f>
        <v>"watermark1", 270f, 38f, new Rectangle(169.21f, 292.24f, 508.50f, 3367.35f), 0, 2, 569.91f, 3258.81f</v>
      </c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R183" s="9"/>
      <c r="AS183" s="9"/>
      <c r="AT183" s="9"/>
      <c r="AU183" s="10"/>
      <c r="AV183" s="8" t="str">
        <f>AV182&amp;AX182&amp;AY182&amp;AZ182&amp;BB182&amp;BC182&amp;BD182&amp;BF182&amp;BG182&amp;BH182&amp;BI182&amp;BJ182&amp;BL182</f>
        <v>"watermark1", 0f, 38f, new Rectangle(169.21f, 292.24f, 508.50f, 3367.35f), 0, 2, 569.91f, 3258.81f</v>
      </c>
      <c r="AW183" s="8"/>
      <c r="AX183" s="9"/>
      <c r="AY183" s="9"/>
      <c r="AZ183" s="8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</row>
    <row r="191" spans="2:67" x14ac:dyDescent="0.3">
      <c r="E191" s="2"/>
    </row>
    <row r="192" spans="2:67" x14ac:dyDescent="0.3">
      <c r="B192" s="2"/>
    </row>
    <row r="198" spans="2:52" x14ac:dyDescent="0.3">
      <c r="B198" s="2"/>
      <c r="E198" s="2" t="str">
        <f>E149&amp;F149&amp;G149&amp;H149&amp;J149&amp;O149&amp;P149&amp;L149&amp;M149&amp;R149&amp;S149&amp;T149&amp;V149</f>
        <v>"optional 4", 270f,0, 2, 1756.00f, 2418.79f</v>
      </c>
      <c r="AV198" s="2"/>
      <c r="AW198" s="2"/>
      <c r="AZ198" s="2"/>
    </row>
    <row r="199" spans="2:52" x14ac:dyDescent="0.3">
      <c r="E199" s="2"/>
    </row>
    <row r="206" spans="2:52" x14ac:dyDescent="0.3">
      <c r="AV206" s="2"/>
      <c r="AW206" s="2"/>
      <c r="AZ206" s="2"/>
    </row>
  </sheetData>
  <mergeCells count="19">
    <mergeCell ref="C1:D1"/>
    <mergeCell ref="E1:F1"/>
    <mergeCell ref="O1:P1"/>
    <mergeCell ref="V1:AN1"/>
    <mergeCell ref="AV1:BN1"/>
    <mergeCell ref="S72:T72"/>
    <mergeCell ref="S1:T1"/>
    <mergeCell ref="L1:M1"/>
    <mergeCell ref="S104:T104"/>
    <mergeCell ref="S85:T85"/>
    <mergeCell ref="S126:T126"/>
    <mergeCell ref="S78:T78"/>
    <mergeCell ref="S98:T98"/>
    <mergeCell ref="S111:T111"/>
    <mergeCell ref="S179:T179"/>
    <mergeCell ref="S139:T139"/>
    <mergeCell ref="S132:T132"/>
    <mergeCell ref="S152:T152"/>
    <mergeCell ref="S165:T16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16B7-AACA-47D2-9090-C0FD7E86F12A}">
  <dimension ref="A3:V19"/>
  <sheetViews>
    <sheetView zoomScale="175" zoomScaleNormal="175" workbookViewId="0">
      <selection activeCell="U7" sqref="U7"/>
    </sheetView>
  </sheetViews>
  <sheetFormatPr defaultRowHeight="14.4" x14ac:dyDescent="0.3"/>
  <cols>
    <col min="1" max="1" width="13.6640625" customWidth="1"/>
    <col min="2" max="2" width="11.6640625" customWidth="1"/>
    <col min="3" max="8" width="7.77734375" customWidth="1"/>
    <col min="9" max="9" width="2.6640625" customWidth="1"/>
    <col min="10" max="15" width="7.77734375" customWidth="1"/>
    <col min="16" max="16" width="2.33203125" customWidth="1"/>
    <col min="17" max="22" width="7.77734375" customWidth="1"/>
  </cols>
  <sheetData>
    <row r="3" spans="1:22" x14ac:dyDescent="0.3">
      <c r="B3" t="s">
        <v>110</v>
      </c>
      <c r="C3" s="7">
        <v>0</v>
      </c>
      <c r="D3" s="7"/>
      <c r="E3" s="7"/>
      <c r="F3" s="7"/>
      <c r="G3" s="7"/>
      <c r="H3" s="7"/>
      <c r="I3" s="1"/>
      <c r="J3" s="7">
        <v>90</v>
      </c>
      <c r="K3" s="7"/>
      <c r="L3" s="7"/>
      <c r="M3" s="7"/>
      <c r="N3" s="7"/>
      <c r="O3" s="7"/>
      <c r="P3" s="1"/>
      <c r="Q3" s="7">
        <v>270</v>
      </c>
      <c r="R3" s="7"/>
      <c r="S3" s="7"/>
      <c r="T3" s="7"/>
      <c r="U3" s="7"/>
      <c r="V3" s="7"/>
    </row>
    <row r="4" spans="1:22" x14ac:dyDescent="0.3">
      <c r="B4" t="s">
        <v>93</v>
      </c>
      <c r="C4" s="7">
        <v>0</v>
      </c>
      <c r="D4" s="7"/>
      <c r="E4" s="7">
        <v>90</v>
      </c>
      <c r="F4" s="7"/>
      <c r="G4" s="7">
        <v>30</v>
      </c>
      <c r="H4" s="7"/>
      <c r="I4" s="1"/>
      <c r="J4" s="7">
        <v>0</v>
      </c>
      <c r="K4" s="7"/>
      <c r="L4" s="7">
        <v>90</v>
      </c>
      <c r="M4" s="7"/>
      <c r="N4" s="7">
        <v>30</v>
      </c>
      <c r="O4" s="7"/>
      <c r="P4" s="1"/>
      <c r="Q4" s="7">
        <v>0</v>
      </c>
      <c r="R4" s="7"/>
      <c r="S4" s="7">
        <v>90</v>
      </c>
      <c r="T4" s="7"/>
      <c r="U4" s="7">
        <v>30</v>
      </c>
      <c r="V4" s="7"/>
    </row>
    <row r="5" spans="1:22" x14ac:dyDescent="0.3">
      <c r="C5" s="7" t="s">
        <v>58</v>
      </c>
      <c r="D5" s="7"/>
      <c r="E5" s="7" t="s">
        <v>59</v>
      </c>
      <c r="F5" s="7"/>
      <c r="G5" s="7" t="s">
        <v>60</v>
      </c>
      <c r="H5" s="7"/>
      <c r="I5" s="1"/>
      <c r="J5" s="7" t="s">
        <v>58</v>
      </c>
      <c r="K5" s="7"/>
      <c r="L5" s="7" t="s">
        <v>59</v>
      </c>
      <c r="M5" s="7"/>
      <c r="N5" s="7" t="s">
        <v>60</v>
      </c>
      <c r="O5" s="7"/>
      <c r="P5" s="1"/>
      <c r="Q5" s="7" t="s">
        <v>58</v>
      </c>
      <c r="R5" s="7"/>
      <c r="S5" s="7" t="s">
        <v>59</v>
      </c>
      <c r="T5" s="7"/>
      <c r="U5" s="7" t="s">
        <v>60</v>
      </c>
      <c r="V5" s="7"/>
    </row>
    <row r="6" spans="1:22" x14ac:dyDescent="0.3">
      <c r="C6" s="1" t="s">
        <v>30</v>
      </c>
      <c r="D6" s="1" t="s">
        <v>96</v>
      </c>
      <c r="E6" s="1" t="s">
        <v>30</v>
      </c>
      <c r="F6" s="1" t="s">
        <v>96</v>
      </c>
      <c r="G6" s="1" t="s">
        <v>30</v>
      </c>
      <c r="H6" s="1" t="s">
        <v>96</v>
      </c>
      <c r="I6" s="1"/>
      <c r="J6" s="1" t="s">
        <v>30</v>
      </c>
      <c r="K6" s="1" t="s">
        <v>96</v>
      </c>
      <c r="L6" s="1" t="s">
        <v>30</v>
      </c>
      <c r="M6" s="1" t="s">
        <v>96</v>
      </c>
      <c r="N6" s="1" t="s">
        <v>30</v>
      </c>
      <c r="O6" s="1" t="s">
        <v>96</v>
      </c>
      <c r="P6" s="1"/>
      <c r="Q6" s="1" t="s">
        <v>30</v>
      </c>
      <c r="R6" s="1" t="s">
        <v>96</v>
      </c>
      <c r="S6" s="1" t="s">
        <v>30</v>
      </c>
      <c r="T6" s="1" t="s">
        <v>96</v>
      </c>
      <c r="U6" s="1" t="s">
        <v>30</v>
      </c>
      <c r="V6" s="1" t="s">
        <v>96</v>
      </c>
    </row>
    <row r="7" spans="1:22" x14ac:dyDescent="0.3">
      <c r="A7" t="s">
        <v>111</v>
      </c>
      <c r="C7">
        <v>600</v>
      </c>
      <c r="D7">
        <v>200</v>
      </c>
      <c r="E7">
        <v>200</v>
      </c>
      <c r="F7">
        <v>600</v>
      </c>
      <c r="G7">
        <v>600</v>
      </c>
      <c r="H7">
        <v>200</v>
      </c>
      <c r="J7">
        <v>200</v>
      </c>
      <c r="K7">
        <v>600</v>
      </c>
      <c r="L7">
        <v>600</v>
      </c>
      <c r="M7">
        <v>200</v>
      </c>
      <c r="N7">
        <v>200</v>
      </c>
      <c r="O7">
        <v>600</v>
      </c>
      <c r="Q7">
        <v>200</v>
      </c>
      <c r="R7">
        <v>600</v>
      </c>
      <c r="S7">
        <v>600</v>
      </c>
      <c r="T7">
        <v>200</v>
      </c>
      <c r="U7">
        <v>200</v>
      </c>
      <c r="V7">
        <v>600</v>
      </c>
    </row>
    <row r="9" spans="1:22" x14ac:dyDescent="0.3">
      <c r="A9" t="s">
        <v>29</v>
      </c>
      <c r="C9">
        <f>IF(OR(AND($C3=0,C4&lt;&gt;90), AND(OR($C3=90,$C3=270),C4=90)),C7,D7)</f>
        <v>600</v>
      </c>
      <c r="D9">
        <f>IF(OR(AND($C3=0,C4&lt;&gt;90), AND(OR($C3=90,$C3=270),C4=90)),D7,C7)</f>
        <v>200</v>
      </c>
      <c r="E9">
        <f t="shared" ref="E9" si="0">IF(OR(AND($C3=0,E4&lt;&gt;90), AND(OR($C3=90,$C3=270),E4=90)),E7,F7)</f>
        <v>600</v>
      </c>
      <c r="F9">
        <f t="shared" ref="F9" si="1">IF(OR(AND($C3=0,E4&lt;&gt;90), AND(OR($C3=90,$C3=270),E4=90)),F7,E7)</f>
        <v>200</v>
      </c>
      <c r="G9">
        <f t="shared" ref="G9" si="2">IF(OR(AND($C3=0,G4&lt;&gt;90), AND(OR($C3=90,$C3=270),G4=90)),G7,H7)</f>
        <v>600</v>
      </c>
      <c r="H9">
        <f t="shared" ref="H9" si="3">IF(OR(AND($C3=0,G4&lt;&gt;90), AND(OR($C3=90,$C3=270),G4=90)),H7,G7)</f>
        <v>200</v>
      </c>
      <c r="J9">
        <f>IF(OR(AND($J3=0,J4&lt;&gt;90), AND(OR($J3=90,$J3=270),J4=90)),J7,K7)</f>
        <v>600</v>
      </c>
      <c r="K9">
        <f>IF(OR(AND($J3=0,J4&lt;&gt;90), AND(OR($J3=90,$J3=270),J4=90)),K7,J7)</f>
        <v>200</v>
      </c>
      <c r="L9">
        <f t="shared" ref="L9" si="4">IF(OR(AND($J3=0,L4&lt;&gt;90), AND(OR($J3=90,$J3=270),L4=90)),L7,M7)</f>
        <v>600</v>
      </c>
      <c r="M9">
        <f t="shared" ref="M9" si="5">IF(OR(AND($J3=0,L4&lt;&gt;90), AND(OR($J3=90,$J3=270),L4=90)),M7,L7)</f>
        <v>200</v>
      </c>
      <c r="N9">
        <f t="shared" ref="N9" si="6">IF(OR(AND($J3=0,N4&lt;&gt;90), AND(OR($J3=90,$J3=270),N4=90)),N7,O7)</f>
        <v>600</v>
      </c>
      <c r="O9">
        <f t="shared" ref="O9" si="7">IF(OR(AND($J3=0,N4&lt;&gt;90), AND(OR($J3=90,$J3=270),N4=90)),O7,N7)</f>
        <v>200</v>
      </c>
      <c r="Q9">
        <f>IF(OR(AND($Q3=0,Q4&lt;&gt;90), AND(OR($Q3=90,$Q3=270),Q4=90)),Q7,R7)</f>
        <v>600</v>
      </c>
      <c r="R9">
        <f>IF(OR(AND($Q3=0,Q4&lt;&gt;90), AND(OR($Q3=90,$Q3=270),Q4=90)),R7,Q7)</f>
        <v>200</v>
      </c>
      <c r="S9">
        <f t="shared" ref="S9" si="8">IF(OR(AND($Q3=0,S4&lt;&gt;90), AND(OR($Q3=90,$Q3=270),S4=90)),S7,T7)</f>
        <v>600</v>
      </c>
      <c r="T9">
        <f t="shared" ref="T9" si="9">IF(OR(AND($Q3=0,S4&lt;&gt;90), AND(OR($Q3=90,$Q3=270),S4=90)),T7,S7)</f>
        <v>200</v>
      </c>
      <c r="U9">
        <f t="shared" ref="U9" si="10">IF(OR(AND($Q3=0,U4&lt;&gt;90), AND(OR($Q3=90,$Q3=270),U4=90)),U7,V7)</f>
        <v>600</v>
      </c>
      <c r="V9">
        <f t="shared" ref="V9" si="11">IF(OR(AND($Q3=0,U4&lt;&gt;90), AND(OR($Q3=90,$Q3=270),U4=90)),V7,U7)</f>
        <v>200</v>
      </c>
    </row>
    <row r="11" spans="1:22" x14ac:dyDescent="0.3">
      <c r="A11" t="s">
        <v>112</v>
      </c>
      <c r="C11">
        <v>600</v>
      </c>
      <c r="D11">
        <v>200</v>
      </c>
      <c r="E11">
        <v>600</v>
      </c>
      <c r="F11">
        <v>200</v>
      </c>
      <c r="G11">
        <v>600</v>
      </c>
      <c r="H11">
        <v>200</v>
      </c>
      <c r="J11">
        <v>600</v>
      </c>
      <c r="K11">
        <v>200</v>
      </c>
      <c r="L11">
        <v>600</v>
      </c>
      <c r="M11">
        <v>200</v>
      </c>
      <c r="N11">
        <v>600</v>
      </c>
      <c r="O11">
        <v>200</v>
      </c>
      <c r="Q11">
        <v>600</v>
      </c>
      <c r="R11">
        <v>200</v>
      </c>
      <c r="S11">
        <v>600</v>
      </c>
      <c r="T11">
        <v>200</v>
      </c>
      <c r="U11">
        <v>600</v>
      </c>
      <c r="V11">
        <v>200</v>
      </c>
    </row>
    <row r="12" spans="1:22" x14ac:dyDescent="0.3">
      <c r="C12" t="str">
        <f>IF(C11=C9,"good","bad")</f>
        <v>good</v>
      </c>
      <c r="D12" t="str">
        <f>IF(D11=D9,"good","bad")</f>
        <v>good</v>
      </c>
      <c r="E12" t="str">
        <f t="shared" ref="E12:H12" si="12">IF(E11=E9,"good","bad")</f>
        <v>good</v>
      </c>
      <c r="F12" t="str">
        <f t="shared" si="12"/>
        <v>good</v>
      </c>
      <c r="G12" t="str">
        <f t="shared" si="12"/>
        <v>good</v>
      </c>
      <c r="H12" t="str">
        <f t="shared" si="12"/>
        <v>good</v>
      </c>
      <c r="J12" t="str">
        <f>IF(J11=J9,"good","bad")</f>
        <v>good</v>
      </c>
      <c r="K12" t="str">
        <f>IF(K11=K9,"good","bad")</f>
        <v>good</v>
      </c>
      <c r="L12" t="str">
        <f t="shared" ref="L12" si="13">IF(L11=L9,"good","bad")</f>
        <v>good</v>
      </c>
      <c r="M12" t="str">
        <f t="shared" ref="M12" si="14">IF(M11=M9,"good","bad")</f>
        <v>good</v>
      </c>
      <c r="N12" t="str">
        <f t="shared" ref="N12" si="15">IF(N11=N9,"good","bad")</f>
        <v>good</v>
      </c>
      <c r="O12" t="str">
        <f t="shared" ref="O12" si="16">IF(O11=O9,"good","bad")</f>
        <v>good</v>
      </c>
      <c r="Q12" t="str">
        <f>IF(Q11=Q9,"good","bad")</f>
        <v>good</v>
      </c>
      <c r="R12" t="str">
        <f>IF(R11=R9,"good","bad")</f>
        <v>good</v>
      </c>
      <c r="S12" t="str">
        <f t="shared" ref="S12" si="17">IF(S11=S9,"good","bad")</f>
        <v>good</v>
      </c>
      <c r="T12" t="str">
        <f t="shared" ref="T12" si="18">IF(T11=T9,"good","bad")</f>
        <v>good</v>
      </c>
      <c r="U12" t="str">
        <f t="shared" ref="U12" si="19">IF(U11=U9,"good","bad")</f>
        <v>good</v>
      </c>
      <c r="V12" t="str">
        <f t="shared" ref="V12" si="20">IF(V11=V9,"good","bad")</f>
        <v>good</v>
      </c>
    </row>
    <row r="14" spans="1:22" x14ac:dyDescent="0.3">
      <c r="C14">
        <f>IF($C3=0,IF(C4=90,D7,C7),IF(C4&lt;&gt;90,D7, C7))</f>
        <v>600</v>
      </c>
      <c r="D14">
        <f>IF($C3=0,IF(C4=90,C7,D7),IF(C4&lt;&gt;90,C7, D7))</f>
        <v>200</v>
      </c>
      <c r="E14">
        <f t="shared" ref="E14" si="21">IF($C3=0,IF(E4=90,F7,E7),IF(E4&lt;&gt;90,F7, E7))</f>
        <v>600</v>
      </c>
      <c r="F14">
        <f t="shared" ref="F14" si="22">IF($C3=0,IF(E4=90,E7,F7),IF(E4&lt;&gt;90,E7, F7))</f>
        <v>200</v>
      </c>
      <c r="G14">
        <f t="shared" ref="G14" si="23">IF($C3=0,IF(G4=90,H7,G7),IF(G4&lt;&gt;90,H7, G7))</f>
        <v>600</v>
      </c>
      <c r="H14">
        <f t="shared" ref="H14" si="24">IF($C3=0,IF(G4=90,G7,H7),IF(G4&lt;&gt;90,G7, H7))</f>
        <v>200</v>
      </c>
      <c r="J14">
        <f>IF($J3=0,IF(J4=90,K7,J7),IF(J4&lt;&gt;90,K7, J7))</f>
        <v>600</v>
      </c>
      <c r="K14">
        <f>IF($J3=0,IF(J4=90,J7,K7),IF(J4&lt;&gt;90,J7, K7))</f>
        <v>200</v>
      </c>
      <c r="L14">
        <f t="shared" ref="L14" si="25">IF($J3=0,IF(L4=90,M7,L7),IF(L4&lt;&gt;90,M7, L7))</f>
        <v>600</v>
      </c>
      <c r="M14">
        <f t="shared" ref="M14" si="26">IF($J3=0,IF(L4=90,L7,M7),IF(L4&lt;&gt;90,L7, M7))</f>
        <v>200</v>
      </c>
      <c r="N14">
        <f t="shared" ref="N14" si="27">IF($J3=0,IF(N4=90,O7,N7),IF(N4&lt;&gt;90,O7, N7))</f>
        <v>600</v>
      </c>
      <c r="O14">
        <f t="shared" ref="O14" si="28">IF($J3=0,IF(N4=90,N7,O7),IF(N4&lt;&gt;90,N7, O7))</f>
        <v>200</v>
      </c>
      <c r="Q14">
        <f>IF($Q3=0,IF(Q4=90,R7,Q7),IF(Q4&lt;&gt;90,R7, Q7))</f>
        <v>600</v>
      </c>
      <c r="R14">
        <f>IF($Q3=0,IF(Q4=90,Q7,R7),IF(Q4&lt;&gt;90,Q7, R7))</f>
        <v>200</v>
      </c>
      <c r="S14">
        <f t="shared" ref="S14" si="29">IF($Q3=0,IF(S4=90,T7,S7),IF(S4&lt;&gt;90,T7, S7))</f>
        <v>600</v>
      </c>
      <c r="T14">
        <f t="shared" ref="T14" si="30">IF($Q3=0,IF(S4=90,S7,T7),IF(S4&lt;&gt;90,S7, T7))</f>
        <v>200</v>
      </c>
      <c r="U14">
        <f t="shared" ref="U14" si="31">IF($Q3=0,IF(U4=90,V7,U7),IF(U4&lt;&gt;90,V7, U7))</f>
        <v>600</v>
      </c>
      <c r="V14">
        <f t="shared" ref="V14" si="32">IF($Q3=0,IF(U4=90,U7,V7),IF(U4&lt;&gt;90,U7, V7))</f>
        <v>200</v>
      </c>
    </row>
    <row r="15" spans="1:22" x14ac:dyDescent="0.3">
      <c r="C15" t="str">
        <f>IF(C11=C14,"good","bad")</f>
        <v>good</v>
      </c>
      <c r="D15" t="str">
        <f>IF(D11=D14,"good","bad")</f>
        <v>good</v>
      </c>
      <c r="E15" t="str">
        <f t="shared" ref="E15:H15" si="33">IF(E11=E14,"good","bad")</f>
        <v>good</v>
      </c>
      <c r="F15" t="str">
        <f t="shared" si="33"/>
        <v>good</v>
      </c>
      <c r="G15" t="str">
        <f t="shared" si="33"/>
        <v>good</v>
      </c>
      <c r="H15" t="str">
        <f t="shared" si="33"/>
        <v>good</v>
      </c>
      <c r="J15" t="str">
        <f>IF(J11=J14,"good","bad")</f>
        <v>good</v>
      </c>
      <c r="K15" t="str">
        <f>IF(K11=K14,"good","bad")</f>
        <v>good</v>
      </c>
      <c r="L15" t="str">
        <f t="shared" ref="L15:O15" si="34">IF(L11=L14,"good","bad")</f>
        <v>good</v>
      </c>
      <c r="M15" t="str">
        <f t="shared" si="34"/>
        <v>good</v>
      </c>
      <c r="N15" t="str">
        <f t="shared" si="34"/>
        <v>good</v>
      </c>
      <c r="O15" t="str">
        <f t="shared" si="34"/>
        <v>good</v>
      </c>
      <c r="Q15" t="str">
        <f>IF(Q11=Q14,"good","bad")</f>
        <v>good</v>
      </c>
      <c r="R15" t="str">
        <f>IF(R11=R14,"good","bad")</f>
        <v>good</v>
      </c>
      <c r="S15" t="str">
        <f t="shared" ref="S15" si="35">IF(S11=S14,"good","bad")</f>
        <v>good</v>
      </c>
      <c r="T15" t="str">
        <f t="shared" ref="T15" si="36">IF(T11=T14,"good","bad")</f>
        <v>good</v>
      </c>
      <c r="U15" t="str">
        <f t="shared" ref="U15" si="37">IF(U11=U14,"good","bad")</f>
        <v>good</v>
      </c>
      <c r="V15" t="str">
        <f t="shared" ref="V15" si="38">IF(V11=V14,"good","bad")</f>
        <v>good</v>
      </c>
    </row>
    <row r="17" spans="3:3" x14ac:dyDescent="0.3">
      <c r="C17" s="2" t="s">
        <v>113</v>
      </c>
    </row>
    <row r="19" spans="3:3" x14ac:dyDescent="0.3">
      <c r="C19" s="2" t="s">
        <v>114</v>
      </c>
    </row>
  </sheetData>
  <mergeCells count="21">
    <mergeCell ref="G5:H5"/>
    <mergeCell ref="C3:H3"/>
    <mergeCell ref="J3:O3"/>
    <mergeCell ref="J4:K4"/>
    <mergeCell ref="J5:K5"/>
    <mergeCell ref="L5:M5"/>
    <mergeCell ref="N5:O5"/>
    <mergeCell ref="C5:D5"/>
    <mergeCell ref="C4:D4"/>
    <mergeCell ref="E5:F5"/>
    <mergeCell ref="E4:F4"/>
    <mergeCell ref="G4:H4"/>
    <mergeCell ref="L4:M4"/>
    <mergeCell ref="N4:O4"/>
    <mergeCell ref="S4:T4"/>
    <mergeCell ref="U4:V4"/>
    <mergeCell ref="Q3:V3"/>
    <mergeCell ref="Q4:R4"/>
    <mergeCell ref="Q5:R5"/>
    <mergeCell ref="S5:T5"/>
    <mergeCell ref="U5:V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rotation calculations</vt:lpstr>
      <vt:lpstr>tx origin</vt:lpstr>
      <vt:lpstr>origin adjustments</vt:lpstr>
      <vt:lpstr>width-height adjustments</vt:lpstr>
      <vt:lpstr>alignAdjust</vt:lpstr>
      <vt:lpstr>angle</vt:lpstr>
      <vt:lpstr>cosH</vt:lpstr>
      <vt:lpstr>cosW</vt:lpstr>
      <vt:lpstr>haB</vt:lpstr>
      <vt:lpstr>hAdj</vt:lpstr>
      <vt:lpstr>haM</vt:lpstr>
      <vt:lpstr>haT</vt:lpstr>
      <vt:lpstr>height</vt:lpstr>
      <vt:lpstr>horizAdjust</vt:lpstr>
      <vt:lpstr>sinH</vt:lpstr>
      <vt:lpstr>sinW</vt:lpstr>
      <vt:lpstr>vertAdjust</vt:lpstr>
      <vt:lpstr>wAdj</vt:lpstr>
      <vt:lpstr>waL</vt:lpstr>
      <vt:lpstr>waR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Stuyvesant</dc:creator>
  <cp:lastModifiedBy>Jeff Stuyvesant</cp:lastModifiedBy>
  <dcterms:created xsi:type="dcterms:W3CDTF">2024-06-09T13:27:10Z</dcterms:created>
  <dcterms:modified xsi:type="dcterms:W3CDTF">2024-06-21T01:47:54Z</dcterms:modified>
</cp:coreProperties>
</file>