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ploughe/Documents/GitHub/Grassland restoration with biosolids/Grassland-restoration-with-biosolids/"/>
    </mc:Choice>
  </mc:AlternateContent>
  <xr:revisionPtr revIDLastSave="0" documentId="8_{A43B45C1-D133-AB4D-9F9A-238127A16FB8}" xr6:coauthVersionLast="36" xr6:coauthVersionMax="36" xr10:uidLastSave="{00000000-0000-0000-0000-000000000000}"/>
  <bookViews>
    <workbookView xWindow="32920" yWindow="460" windowWidth="28040" windowHeight="17040" activeTab="2" xr2:uid="{BAE652E6-99CF-044B-A16A-4D1DC21C6130}"/>
  </bookViews>
  <sheets>
    <sheet name="Cover" sheetId="2" r:id="rId1"/>
    <sheet name="Biomass" sheetId="3" r:id="rId2"/>
    <sheet name="Richness" sheetId="4" r:id="rId3"/>
    <sheet name="Exotics_old" sheetId="5" r:id="rId4"/>
    <sheet name="Exotics_richness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3" i="4" l="1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52" i="4"/>
  <c r="N135" i="3"/>
  <c r="N136" i="3"/>
  <c r="N137" i="3"/>
  <c r="N138" i="3"/>
  <c r="N139" i="3"/>
  <c r="N140" i="3"/>
  <c r="N141" i="3"/>
  <c r="N195" i="3"/>
  <c r="N196" i="3"/>
  <c r="N197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98" i="3"/>
  <c r="N199" i="3"/>
  <c r="N200" i="3"/>
  <c r="N201" i="3"/>
  <c r="N202" i="3"/>
  <c r="N20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88" i="3"/>
  <c r="N89" i="3"/>
  <c r="N90" i="3"/>
  <c r="N91" i="3"/>
  <c r="N92" i="3"/>
  <c r="N93" i="3"/>
  <c r="N94" i="3"/>
  <c r="N95" i="3"/>
  <c r="N96" i="3"/>
  <c r="N97" i="3"/>
  <c r="N98" i="3"/>
  <c r="N99" i="3"/>
  <c r="N150" i="3"/>
  <c r="N102" i="3"/>
  <c r="N103" i="3"/>
  <c r="N104" i="3"/>
  <c r="N105" i="3"/>
  <c r="N106" i="3"/>
  <c r="N107" i="3"/>
  <c r="N108" i="3"/>
  <c r="N109" i="3"/>
  <c r="N110" i="3"/>
  <c r="N148" i="3"/>
  <c r="N149" i="3"/>
  <c r="N142" i="3"/>
  <c r="N143" i="3"/>
  <c r="N144" i="3"/>
  <c r="N145" i="3"/>
  <c r="N146" i="3"/>
  <c r="N1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134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135" i="3"/>
  <c r="J136" i="3"/>
  <c r="J137" i="3"/>
  <c r="J138" i="3"/>
  <c r="J139" i="3"/>
  <c r="J140" i="3"/>
  <c r="J141" i="3"/>
  <c r="J195" i="3"/>
  <c r="J196" i="3"/>
  <c r="J197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98" i="3"/>
  <c r="J199" i="3"/>
  <c r="J200" i="3"/>
  <c r="J201" i="3"/>
  <c r="J202" i="3"/>
  <c r="J20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88" i="3"/>
  <c r="J89" i="3"/>
  <c r="J90" i="3"/>
  <c r="J91" i="3"/>
  <c r="J92" i="3"/>
  <c r="J93" i="3"/>
  <c r="J94" i="3"/>
  <c r="J95" i="3"/>
  <c r="J96" i="3"/>
  <c r="J97" i="3"/>
  <c r="J98" i="3"/>
  <c r="J99" i="3"/>
  <c r="J150" i="3"/>
  <c r="J102" i="3"/>
  <c r="J103" i="3"/>
  <c r="J104" i="3"/>
  <c r="J105" i="3"/>
  <c r="J106" i="3"/>
  <c r="J107" i="3"/>
  <c r="J108" i="3"/>
  <c r="J109" i="3"/>
  <c r="J110" i="3"/>
  <c r="J148" i="3"/>
  <c r="J149" i="3"/>
  <c r="J142" i="3"/>
  <c r="J143" i="3"/>
  <c r="J144" i="3"/>
  <c r="J145" i="3"/>
  <c r="J146" i="3"/>
  <c r="J1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134" i="3"/>
  <c r="P3" i="4"/>
  <c r="P4" i="4"/>
  <c r="P5" i="4"/>
  <c r="P6" i="4"/>
  <c r="P7" i="4"/>
  <c r="P8" i="4"/>
  <c r="P165" i="4"/>
  <c r="P164" i="4"/>
  <c r="N70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18" i="2"/>
  <c r="N219" i="2"/>
  <c r="J219" i="2"/>
  <c r="J218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97" i="2"/>
  <c r="J198" i="2"/>
  <c r="J199" i="2"/>
  <c r="J200" i="2"/>
  <c r="J201" i="2"/>
  <c r="J202" i="2"/>
  <c r="J203" i="2"/>
  <c r="J204" i="2"/>
  <c r="J205" i="2"/>
  <c r="J73" i="2"/>
  <c r="J70" i="2"/>
  <c r="P207" i="2" l="1"/>
  <c r="P208" i="2"/>
  <c r="P209" i="2"/>
  <c r="P210" i="2"/>
  <c r="P211" i="2"/>
  <c r="P212" i="2"/>
  <c r="P213" i="2"/>
  <c r="P218" i="2"/>
  <c r="P219" i="2"/>
  <c r="P206" i="2"/>
  <c r="E163" i="4" l="1"/>
  <c r="E162" i="4"/>
  <c r="E161" i="4"/>
  <c r="E159" i="4"/>
  <c r="E158" i="4"/>
  <c r="E156" i="4"/>
  <c r="E155" i="4"/>
  <c r="E154" i="4"/>
  <c r="E152" i="4"/>
  <c r="E151" i="4"/>
  <c r="E150" i="4"/>
  <c r="E149" i="4"/>
  <c r="I272" i="3"/>
  <c r="E272" i="3"/>
  <c r="I271" i="3"/>
  <c r="E271" i="3"/>
  <c r="I270" i="3"/>
  <c r="I269" i="3"/>
  <c r="E269" i="3"/>
  <c r="I268" i="3"/>
  <c r="E268" i="3"/>
  <c r="I267" i="3"/>
  <c r="E267" i="3"/>
  <c r="I266" i="3"/>
  <c r="I265" i="3"/>
  <c r="E265" i="3"/>
  <c r="I264" i="3"/>
  <c r="E264" i="3"/>
  <c r="I263" i="3"/>
  <c r="E263" i="3"/>
  <c r="I262" i="3"/>
  <c r="I261" i="3"/>
  <c r="E261" i="3"/>
  <c r="I260" i="3"/>
  <c r="E260" i="3"/>
  <c r="I259" i="3"/>
  <c r="E259" i="3"/>
  <c r="I258" i="3"/>
  <c r="E258" i="3"/>
  <c r="L196" i="2"/>
  <c r="H196" i="2"/>
  <c r="J196" i="2" s="1"/>
  <c r="E196" i="2"/>
  <c r="L195" i="2"/>
  <c r="H195" i="2"/>
  <c r="J195" i="2" s="1"/>
  <c r="E195" i="2"/>
  <c r="L194" i="2"/>
  <c r="H194" i="2"/>
  <c r="J194" i="2" s="1"/>
  <c r="L193" i="2"/>
  <c r="H193" i="2"/>
  <c r="J193" i="2" s="1"/>
  <c r="E193" i="2"/>
  <c r="L192" i="2"/>
  <c r="H192" i="2"/>
  <c r="J192" i="2" s="1"/>
  <c r="E192" i="2"/>
  <c r="L191" i="2"/>
  <c r="H191" i="2"/>
  <c r="J191" i="2" s="1"/>
  <c r="E191" i="2"/>
  <c r="L190" i="2"/>
  <c r="H190" i="2"/>
  <c r="J190" i="2" s="1"/>
  <c r="L189" i="2"/>
  <c r="H189" i="2"/>
  <c r="J189" i="2" s="1"/>
  <c r="E189" i="2"/>
  <c r="L188" i="2"/>
  <c r="H188" i="2"/>
  <c r="J188" i="2" s="1"/>
  <c r="E188" i="2"/>
  <c r="L187" i="2"/>
  <c r="H187" i="2"/>
  <c r="J187" i="2" s="1"/>
  <c r="E187" i="2"/>
  <c r="L186" i="2"/>
  <c r="H186" i="2"/>
  <c r="J186" i="2" s="1"/>
  <c r="L185" i="2"/>
  <c r="H185" i="2"/>
  <c r="J185" i="2" s="1"/>
  <c r="E185" i="2"/>
  <c r="L184" i="2"/>
  <c r="H184" i="2"/>
  <c r="J184" i="2" s="1"/>
  <c r="E184" i="2"/>
  <c r="L183" i="2"/>
  <c r="H183" i="2"/>
  <c r="J183" i="2" s="1"/>
  <c r="E183" i="2"/>
  <c r="L182" i="2"/>
  <c r="H182" i="2"/>
  <c r="E182" i="2"/>
  <c r="J182" i="2" l="1"/>
</calcChain>
</file>

<file path=xl/sharedStrings.xml><?xml version="1.0" encoding="utf-8"?>
<sst xmlns="http://schemas.openxmlformats.org/spreadsheetml/2006/main" count="8047" uniqueCount="201">
  <si>
    <t>Paper ID#</t>
  </si>
  <si>
    <t>Case</t>
  </si>
  <si>
    <t>author</t>
  </si>
  <si>
    <t>year</t>
  </si>
  <si>
    <t>Biosolid level (Mg ha-1)</t>
  </si>
  <si>
    <t>Ne</t>
  </si>
  <si>
    <t>Error in the article</t>
  </si>
  <si>
    <t>Me</t>
  </si>
  <si>
    <t>Se</t>
  </si>
  <si>
    <t>seimp</t>
  </si>
  <si>
    <t>Nc</t>
  </si>
  <si>
    <t>Mc</t>
  </si>
  <si>
    <t>Sc</t>
  </si>
  <si>
    <t>scimp</t>
  </si>
  <si>
    <t>year_restoration</t>
  </si>
  <si>
    <t>yeartrans</t>
  </si>
  <si>
    <t>Temp</t>
  </si>
  <si>
    <t>Precip</t>
  </si>
  <si>
    <t>Mixture</t>
  </si>
  <si>
    <t>Disturbances levels</t>
  </si>
  <si>
    <t>Burn</t>
  </si>
  <si>
    <t>Seeded</t>
  </si>
  <si>
    <t xml:space="preserve">Multiple application </t>
  </si>
  <si>
    <t>Biome</t>
  </si>
  <si>
    <t>Location</t>
  </si>
  <si>
    <t>Coordinates (Latitude)</t>
  </si>
  <si>
    <t>Coordinate (longitude)</t>
  </si>
  <si>
    <t>S.dist</t>
  </si>
  <si>
    <t>ai</t>
  </si>
  <si>
    <t>Brown</t>
  </si>
  <si>
    <t>SD</t>
  </si>
  <si>
    <t>Y</t>
  </si>
  <si>
    <t>high</t>
  </si>
  <si>
    <t>N</t>
  </si>
  <si>
    <t>Temperate seasonal forest</t>
  </si>
  <si>
    <t>Joplin, Missouri, USA</t>
  </si>
  <si>
    <t>Yes</t>
  </si>
  <si>
    <t>Boreal forest</t>
  </si>
  <si>
    <t>Leadville, CO, USA</t>
  </si>
  <si>
    <t>Kowaljow</t>
  </si>
  <si>
    <t xml:space="preserve">N </t>
  </si>
  <si>
    <t>medium</t>
  </si>
  <si>
    <t>Shrubland</t>
  </si>
  <si>
    <t>Bariloche, Argentina</t>
  </si>
  <si>
    <t>MadejÛn</t>
  </si>
  <si>
    <t>El vicario, spain</t>
  </si>
  <si>
    <t>No</t>
  </si>
  <si>
    <t>Moreno-PeÒaranda</t>
  </si>
  <si>
    <t>Catalonia, Spain</t>
  </si>
  <si>
    <t>Page-Dumroese</t>
  </si>
  <si>
    <t>Oregon, USA</t>
  </si>
  <si>
    <t>Tarrason</t>
  </si>
  <si>
    <t>low</t>
  </si>
  <si>
    <t>Xiong</t>
  </si>
  <si>
    <t>High</t>
  </si>
  <si>
    <t>El Vicario, Spain</t>
  </si>
  <si>
    <t>Albaladejo</t>
  </si>
  <si>
    <t>SE</t>
  </si>
  <si>
    <t>Temperate grassland</t>
  </si>
  <si>
    <t>Murcia, Spain</t>
  </si>
  <si>
    <t>unpublished</t>
  </si>
  <si>
    <t>Kamloops, BC, Canada</t>
  </si>
  <si>
    <t>Gonz·lez Polo</t>
  </si>
  <si>
    <t>Patagonia, Argentina</t>
  </si>
  <si>
    <t>LarchevÍque</t>
  </si>
  <si>
    <t>Provence, France</t>
  </si>
  <si>
    <t>Meyer</t>
  </si>
  <si>
    <t>Denver, CO, USA</t>
  </si>
  <si>
    <t>Newman</t>
  </si>
  <si>
    <t>Wallace</t>
  </si>
  <si>
    <t>Low</t>
  </si>
  <si>
    <t>Ashcroft Ranch, BC, Canada</t>
  </si>
  <si>
    <t>Borden</t>
  </si>
  <si>
    <t>Salt lake, city, Utah, USA</t>
  </si>
  <si>
    <t>Brofas</t>
  </si>
  <si>
    <t>Central Greece, area covered with piles of calcareous spoilsderived from bauxite mining</t>
  </si>
  <si>
    <t>Diaz</t>
  </si>
  <si>
    <t>Abanilla, Spain</t>
  </si>
  <si>
    <t>Ferrer</t>
  </si>
  <si>
    <t>Arjona and Porcuna, Spain</t>
  </si>
  <si>
    <t>Fresquez</t>
  </si>
  <si>
    <t>Rio Puerco, New-Mexico, USA</t>
  </si>
  <si>
    <t>Ippolito</t>
  </si>
  <si>
    <t>Fort Collins, CO, USA</t>
  </si>
  <si>
    <t>Martinez</t>
  </si>
  <si>
    <t>Madrid, Spain</t>
  </si>
  <si>
    <t>Walter</t>
  </si>
  <si>
    <t>Zornoza</t>
  </si>
  <si>
    <t>Region of Murcia (SE Spain)</t>
  </si>
  <si>
    <t>McFarland</t>
  </si>
  <si>
    <t>﻿Central Valley WWTP, Salt Lake City, Utah</t>
  </si>
  <si>
    <t>Synderville Basn, Park City, Utah</t>
  </si>
  <si>
    <t>Central Davis WWTP, Kaysville, Utah</t>
  </si>
  <si>
    <t>﻿Tooele City WWTP</t>
  </si>
  <si>
    <t>Ros</t>
  </si>
  <si>
    <t>﻿Southeastern Spain at Alcantarilla (Murcia)</t>
  </si>
  <si>
    <t>Pitchtel</t>
  </si>
  <si>
    <t>﻿Eastern Ohio Resource Development Center</t>
  </si>
  <si>
    <t>McNearny</t>
  </si>
  <si>
    <t>Magna, UT</t>
  </si>
  <si>
    <t>Country</t>
  </si>
  <si>
    <t>USA</t>
  </si>
  <si>
    <t>Argentina</t>
  </si>
  <si>
    <t>Spain</t>
  </si>
  <si>
    <t>Canada</t>
  </si>
  <si>
    <t>France</t>
  </si>
  <si>
    <t>Greece</t>
  </si>
  <si>
    <t>Gardner</t>
  </si>
  <si>
    <t>time</t>
  </si>
  <si>
    <t>Mixture (yes/no)</t>
  </si>
  <si>
    <t>Disturbance levels</t>
  </si>
  <si>
    <t>Severe Disturbance</t>
  </si>
  <si>
    <t>Burn (Y/N)</t>
  </si>
  <si>
    <t>Seeded (Y/N)</t>
  </si>
  <si>
    <t>Multiple application (Y/N)</t>
  </si>
  <si>
    <t>Antonelli</t>
  </si>
  <si>
    <t>Arvas</t>
  </si>
  <si>
    <t>Va, Turkey</t>
  </si>
  <si>
    <t>Avery</t>
  </si>
  <si>
    <t>South Cariboo region, BC, Canada</t>
  </si>
  <si>
    <t>Basta</t>
  </si>
  <si>
    <t>Greater Chicago</t>
  </si>
  <si>
    <t>Blumenthal</t>
  </si>
  <si>
    <t xml:space="preserve">SD </t>
  </si>
  <si>
    <t>Cheyenne, Wyoming, USA</t>
  </si>
  <si>
    <t>Idaho, USA</t>
  </si>
  <si>
    <t>Carson</t>
  </si>
  <si>
    <t>Ohio, USA</t>
  </si>
  <si>
    <t>Gazol</t>
  </si>
  <si>
    <t>Boxplot</t>
  </si>
  <si>
    <t>Napal, Spain</t>
  </si>
  <si>
    <t>Kilian</t>
  </si>
  <si>
    <t>Lancaster University, England</t>
  </si>
  <si>
    <t>Mercuri</t>
  </si>
  <si>
    <t>Drayton Colliery, Australia</t>
  </si>
  <si>
    <t>Mosquera-Losada</t>
  </si>
  <si>
    <t>Lugo, Galicia, Spain</t>
  </si>
  <si>
    <t>Paschke</t>
  </si>
  <si>
    <t>Riffle, Colorado, USA</t>
  </si>
  <si>
    <t>Pierce</t>
  </si>
  <si>
    <t>Wolcott, Colorado, USA</t>
  </si>
  <si>
    <t>Sullivan</t>
  </si>
  <si>
    <t>Vasquez</t>
  </si>
  <si>
    <t>Grantsville, Utah, USA</t>
  </si>
  <si>
    <t>Pitchel</t>
  </si>
  <si>
    <t>Woodsfield, OH</t>
  </si>
  <si>
    <t>Paper.ID</t>
  </si>
  <si>
    <t>Biosolid.level</t>
  </si>
  <si>
    <t>Error.in.the.article</t>
  </si>
  <si>
    <t>Seimp</t>
  </si>
  <si>
    <t>Control.Mc</t>
  </si>
  <si>
    <t>Control.Sc</t>
  </si>
  <si>
    <t>Scimp</t>
  </si>
  <si>
    <t>Latitude</t>
  </si>
  <si>
    <t>Longitude</t>
  </si>
  <si>
    <t>Disturbance</t>
  </si>
  <si>
    <t>S.disturbance</t>
  </si>
  <si>
    <t>Burned</t>
  </si>
  <si>
    <t>multapp</t>
  </si>
  <si>
    <t>biome</t>
  </si>
  <si>
    <t>Mc2</t>
  </si>
  <si>
    <t>Moreno-PeÔøΩaranda</t>
  </si>
  <si>
    <t>NA</t>
  </si>
  <si>
    <t>Loadville, CO, USA</t>
  </si>
  <si>
    <t>Oxford Ohio</t>
  </si>
  <si>
    <t>Gonzalez Polo</t>
  </si>
  <si>
    <t>WÔøΩjcikowska-Kapusta</t>
  </si>
  <si>
    <t>Poland</t>
  </si>
  <si>
    <t>﻿Central Valley WWTP</t>
  </si>
  <si>
    <t>Temperate grassand</t>
  </si>
  <si>
    <t>Ashcroft Ranch, BC</t>
  </si>
  <si>
    <t>_Central Valley WWTP, Salt Lake City, Utah</t>
  </si>
  <si>
    <t>_Tooele City WWTP</t>
  </si>
  <si>
    <t>Turkey</t>
  </si>
  <si>
    <t>England</t>
  </si>
  <si>
    <t>Australia</t>
  </si>
  <si>
    <t>plant cover by species</t>
  </si>
  <si>
    <t>biomass</t>
  </si>
  <si>
    <t>no of plants per m2</t>
  </si>
  <si>
    <t>no of plants per m3</t>
  </si>
  <si>
    <t>no of plants per m4</t>
  </si>
  <si>
    <t>no of plants per m5</t>
  </si>
  <si>
    <t>no of plants per m6</t>
  </si>
  <si>
    <t>no of plants per m7</t>
  </si>
  <si>
    <t>richness</t>
  </si>
  <si>
    <t>relative biomass of plant species (%)</t>
  </si>
  <si>
    <t>Balduino, Correa, Munhoz, Chacon, Pinto</t>
  </si>
  <si>
    <t xml:space="preserve">margin of the highway BR-060 </t>
  </si>
  <si>
    <t>Brazil</t>
  </si>
  <si>
    <t>Varela, Gobbi, Laos</t>
  </si>
  <si>
    <t>Challhuaco Valley</t>
  </si>
  <si>
    <t>Catalonia,</t>
  </si>
  <si>
    <t>Ferreiro, Satti, Gonzalez-Polo, Mazzarino</t>
  </si>
  <si>
    <t>Nahuel Huapi National Park, Argentina</t>
  </si>
  <si>
    <t>Siebielec,Siebielec,Stuczynski, Sugier, Grzeda, Grzadziel</t>
  </si>
  <si>
    <t>Murcia</t>
  </si>
  <si>
    <t>Correa, Balduino, Teza, Baptista</t>
  </si>
  <si>
    <t>Carabassa</t>
  </si>
  <si>
    <t>﻿50.364505</t>
  </si>
  <si>
    <t>Nahuel Huapi National Park</t>
  </si>
  <si>
    <t xml:space="preserve">Zornoza, Gomez-Garrido, Martinez-Martinez, Gomez-Lopez, et. al.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</si>
</sst>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9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Calibri"/>
      <family val="2"/>
    </font>
    <font>
      <sz val="12"/>
      <color rgb="FF000000"/>
      <name val="Verdana"/>
      <family val="2"/>
    </font>
    <font>
      <sz val="12"/>
      <name val="Calibri"/>
      <family val="2"/>
    </font>
    <font>
      <sz val="12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0" fillId="0" borderId="0" xfId="0" applyNumberForma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0" borderId="0" xfId="0" applyFont="1" applyFill="1"/>
    <xf numFmtId="0" fontId="6" fillId="0" borderId="0" xfId="0" applyFont="1"/>
    <xf numFmtId="164" fontId="7" fillId="0" borderId="0" xfId="0" applyNumberFormat="1" applyFont="1" applyFill="1" applyAlignment="1">
      <alignment horizontal="right"/>
    </xf>
    <xf numFmtId="164" fontId="0" fillId="0" borderId="0" xfId="0" applyNumberFormat="1" applyFont="1"/>
    <xf numFmtId="2" fontId="7" fillId="0" borderId="0" xfId="0" applyNumberFormat="1" applyFont="1" applyFill="1" applyAlignment="1">
      <alignment horizontal="right"/>
    </xf>
    <xf numFmtId="0" fontId="8" fillId="0" borderId="0" xfId="0" applyFont="1"/>
    <xf numFmtId="2" fontId="0" fillId="0" borderId="0" xfId="0" applyNumberFormat="1"/>
    <xf numFmtId="2" fontId="0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E204-07F5-0F4A-B823-D83AA8F49599}">
  <dimension ref="A1:AM224"/>
  <sheetViews>
    <sheetView workbookViewId="0">
      <pane ySplit="1" topLeftCell="A207" activePane="bottomLeft" state="frozen"/>
      <selection pane="bottomLeft" activeCell="L1" sqref="L1:L1048576"/>
    </sheetView>
  </sheetViews>
  <sheetFormatPr baseColWidth="10" defaultRowHeight="16" x14ac:dyDescent="0.2"/>
  <cols>
    <col min="24" max="24" width="23.5" bestFit="1" customWidth="1"/>
    <col min="25" max="26" width="26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100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2">
      <c r="A2">
        <v>1</v>
      </c>
      <c r="B2">
        <v>1</v>
      </c>
      <c r="C2" t="s">
        <v>29</v>
      </c>
      <c r="D2">
        <v>2014</v>
      </c>
      <c r="E2">
        <v>336</v>
      </c>
      <c r="F2">
        <v>3</v>
      </c>
      <c r="G2" t="s">
        <v>30</v>
      </c>
      <c r="H2">
        <v>93.9</v>
      </c>
      <c r="I2">
        <v>1.69</v>
      </c>
      <c r="J2">
        <v>1.69</v>
      </c>
      <c r="K2">
        <v>3</v>
      </c>
      <c r="L2">
        <v>5.08</v>
      </c>
      <c r="M2">
        <v>3.95</v>
      </c>
      <c r="N2">
        <v>3.95</v>
      </c>
      <c r="O2">
        <v>12</v>
      </c>
      <c r="P2">
        <v>13</v>
      </c>
      <c r="Q2">
        <v>14</v>
      </c>
      <c r="R2">
        <v>108.7</v>
      </c>
      <c r="S2" t="s">
        <v>31</v>
      </c>
      <c r="T2" t="s">
        <v>32</v>
      </c>
      <c r="U2" t="s">
        <v>33</v>
      </c>
      <c r="V2" t="s">
        <v>31</v>
      </c>
      <c r="W2" t="s">
        <v>33</v>
      </c>
      <c r="X2" t="s">
        <v>34</v>
      </c>
      <c r="Y2" t="s">
        <v>35</v>
      </c>
      <c r="Z2" t="s">
        <v>101</v>
      </c>
      <c r="AA2">
        <v>37.084159999999997</v>
      </c>
      <c r="AB2">
        <v>-94.513050000000007</v>
      </c>
      <c r="AC2" t="s">
        <v>36</v>
      </c>
      <c r="AD2">
        <v>0.75939999999999996</v>
      </c>
    </row>
    <row r="3" spans="1:30" x14ac:dyDescent="0.2">
      <c r="A3">
        <v>1</v>
      </c>
      <c r="B3">
        <v>2</v>
      </c>
      <c r="C3" t="s">
        <v>29</v>
      </c>
      <c r="D3">
        <v>2014</v>
      </c>
      <c r="E3">
        <v>112</v>
      </c>
      <c r="F3">
        <v>3</v>
      </c>
      <c r="G3" t="s">
        <v>30</v>
      </c>
      <c r="H3">
        <v>50.17</v>
      </c>
      <c r="I3">
        <v>6.78</v>
      </c>
      <c r="J3">
        <v>6.78</v>
      </c>
      <c r="K3">
        <v>3</v>
      </c>
      <c r="L3">
        <v>5.08</v>
      </c>
      <c r="M3">
        <v>3.95</v>
      </c>
      <c r="N3">
        <v>3.95</v>
      </c>
      <c r="O3">
        <v>12</v>
      </c>
      <c r="P3">
        <v>13</v>
      </c>
      <c r="Q3">
        <v>14</v>
      </c>
      <c r="R3">
        <v>108.7</v>
      </c>
      <c r="S3" t="s">
        <v>31</v>
      </c>
      <c r="T3" t="s">
        <v>32</v>
      </c>
      <c r="U3" t="s">
        <v>33</v>
      </c>
      <c r="V3" t="s">
        <v>31</v>
      </c>
      <c r="W3" t="s">
        <v>33</v>
      </c>
      <c r="X3" t="s">
        <v>34</v>
      </c>
      <c r="Y3" t="s">
        <v>35</v>
      </c>
      <c r="Z3" t="s">
        <v>101</v>
      </c>
      <c r="AA3">
        <v>37.084159999999997</v>
      </c>
      <c r="AB3">
        <v>-94.513050000000007</v>
      </c>
      <c r="AC3" t="s">
        <v>36</v>
      </c>
      <c r="AD3">
        <v>0.75939999999999996</v>
      </c>
    </row>
    <row r="4" spans="1:30" x14ac:dyDescent="0.2">
      <c r="A4">
        <v>2</v>
      </c>
      <c r="B4">
        <v>1</v>
      </c>
      <c r="C4" t="s">
        <v>29</v>
      </c>
      <c r="D4">
        <v>2009</v>
      </c>
      <c r="E4">
        <v>224</v>
      </c>
      <c r="F4">
        <v>3</v>
      </c>
      <c r="G4" t="s">
        <v>30</v>
      </c>
      <c r="H4">
        <v>93.38</v>
      </c>
      <c r="I4">
        <v>8.3000000000000007</v>
      </c>
      <c r="J4">
        <v>8.3000000000000007</v>
      </c>
      <c r="K4">
        <v>3</v>
      </c>
      <c r="L4">
        <v>3.37</v>
      </c>
      <c r="M4">
        <v>2.82</v>
      </c>
      <c r="N4">
        <v>2.82</v>
      </c>
      <c r="O4">
        <v>7</v>
      </c>
      <c r="P4">
        <v>8</v>
      </c>
      <c r="Q4">
        <v>-0.6</v>
      </c>
      <c r="R4">
        <v>57</v>
      </c>
      <c r="S4" t="s">
        <v>31</v>
      </c>
      <c r="T4" t="s">
        <v>32</v>
      </c>
      <c r="U4" t="s">
        <v>33</v>
      </c>
      <c r="V4" t="s">
        <v>31</v>
      </c>
      <c r="W4" t="s">
        <v>33</v>
      </c>
      <c r="X4" t="s">
        <v>37</v>
      </c>
      <c r="Y4" t="s">
        <v>38</v>
      </c>
      <c r="Z4" t="s">
        <v>101</v>
      </c>
      <c r="AA4">
        <v>39.200000000000003</v>
      </c>
      <c r="AB4">
        <v>-106.35</v>
      </c>
      <c r="AC4" t="s">
        <v>36</v>
      </c>
      <c r="AD4">
        <v>0.32</v>
      </c>
    </row>
    <row r="5" spans="1:30" x14ac:dyDescent="0.2">
      <c r="A5">
        <v>2</v>
      </c>
      <c r="B5">
        <v>2</v>
      </c>
      <c r="C5" t="s">
        <v>29</v>
      </c>
      <c r="D5">
        <v>2009</v>
      </c>
      <c r="E5">
        <v>224</v>
      </c>
      <c r="F5">
        <v>3</v>
      </c>
      <c r="G5" t="s">
        <v>30</v>
      </c>
      <c r="H5">
        <v>15.09</v>
      </c>
      <c r="I5">
        <v>8.58</v>
      </c>
      <c r="J5">
        <v>8.58</v>
      </c>
      <c r="K5">
        <v>3</v>
      </c>
      <c r="L5">
        <v>3.37</v>
      </c>
      <c r="M5">
        <v>2.82</v>
      </c>
      <c r="N5">
        <v>2.82</v>
      </c>
      <c r="O5">
        <v>7</v>
      </c>
      <c r="P5">
        <v>8</v>
      </c>
      <c r="Q5">
        <v>-0.6</v>
      </c>
      <c r="R5">
        <v>57</v>
      </c>
      <c r="S5" t="s">
        <v>31</v>
      </c>
      <c r="T5" t="s">
        <v>32</v>
      </c>
      <c r="U5" t="s">
        <v>33</v>
      </c>
      <c r="V5" t="s">
        <v>31</v>
      </c>
      <c r="W5" t="s">
        <v>33</v>
      </c>
      <c r="X5" t="s">
        <v>37</v>
      </c>
      <c r="Y5" t="s">
        <v>38</v>
      </c>
      <c r="Z5" t="s">
        <v>101</v>
      </c>
      <c r="AA5">
        <v>39.200000000000003</v>
      </c>
      <c r="AB5">
        <v>-106.35</v>
      </c>
      <c r="AC5" t="s">
        <v>36</v>
      </c>
      <c r="AD5">
        <v>0.32</v>
      </c>
    </row>
    <row r="6" spans="1:30" x14ac:dyDescent="0.2">
      <c r="A6">
        <v>2</v>
      </c>
      <c r="B6">
        <v>3</v>
      </c>
      <c r="C6" t="s">
        <v>29</v>
      </c>
      <c r="D6">
        <v>2009</v>
      </c>
      <c r="E6">
        <v>224</v>
      </c>
      <c r="F6">
        <v>3</v>
      </c>
      <c r="G6" t="s">
        <v>30</v>
      </c>
      <c r="H6">
        <v>9.99</v>
      </c>
      <c r="I6">
        <v>8.9</v>
      </c>
      <c r="J6">
        <v>8.9</v>
      </c>
      <c r="K6">
        <v>3</v>
      </c>
      <c r="L6">
        <v>3.37</v>
      </c>
      <c r="M6">
        <v>2.82</v>
      </c>
      <c r="N6">
        <v>2.82</v>
      </c>
      <c r="O6">
        <v>7</v>
      </c>
      <c r="P6">
        <v>8</v>
      </c>
      <c r="Q6">
        <v>-0.6</v>
      </c>
      <c r="R6">
        <v>57</v>
      </c>
      <c r="S6" t="s">
        <v>31</v>
      </c>
      <c r="T6" t="s">
        <v>32</v>
      </c>
      <c r="U6" t="s">
        <v>33</v>
      </c>
      <c r="V6" t="s">
        <v>31</v>
      </c>
      <c r="W6" t="s">
        <v>33</v>
      </c>
      <c r="X6" t="s">
        <v>37</v>
      </c>
      <c r="Y6" t="s">
        <v>38</v>
      </c>
      <c r="Z6" t="s">
        <v>101</v>
      </c>
      <c r="AA6">
        <v>39.200000000000003</v>
      </c>
      <c r="AB6">
        <v>-106.35</v>
      </c>
      <c r="AC6" t="s">
        <v>36</v>
      </c>
      <c r="AD6">
        <v>0.32</v>
      </c>
    </row>
    <row r="7" spans="1:30" x14ac:dyDescent="0.2">
      <c r="A7">
        <v>2</v>
      </c>
      <c r="B7">
        <v>4</v>
      </c>
      <c r="C7" t="s">
        <v>29</v>
      </c>
      <c r="D7">
        <v>2009</v>
      </c>
      <c r="E7">
        <v>224</v>
      </c>
      <c r="F7">
        <v>3</v>
      </c>
      <c r="G7" t="s">
        <v>30</v>
      </c>
      <c r="H7">
        <v>50.16</v>
      </c>
      <c r="I7">
        <v>9.99</v>
      </c>
      <c r="J7">
        <v>9.99</v>
      </c>
      <c r="K7">
        <v>3</v>
      </c>
      <c r="L7">
        <v>3.37</v>
      </c>
      <c r="M7">
        <v>2.82</v>
      </c>
      <c r="N7">
        <v>2.82</v>
      </c>
      <c r="O7">
        <v>7</v>
      </c>
      <c r="P7">
        <v>8</v>
      </c>
      <c r="Q7">
        <v>-0.6</v>
      </c>
      <c r="R7">
        <v>57</v>
      </c>
      <c r="S7" t="s">
        <v>31</v>
      </c>
      <c r="T7" t="s">
        <v>32</v>
      </c>
      <c r="U7" t="s">
        <v>33</v>
      </c>
      <c r="V7" t="s">
        <v>31</v>
      </c>
      <c r="W7" t="s">
        <v>33</v>
      </c>
      <c r="X7" t="s">
        <v>37</v>
      </c>
      <c r="Y7" t="s">
        <v>38</v>
      </c>
      <c r="Z7" t="s">
        <v>101</v>
      </c>
      <c r="AA7">
        <v>39.200000000000003</v>
      </c>
      <c r="AB7">
        <v>-106.35</v>
      </c>
      <c r="AC7" t="s">
        <v>36</v>
      </c>
      <c r="AD7">
        <v>0.32</v>
      </c>
    </row>
    <row r="8" spans="1:30" x14ac:dyDescent="0.2">
      <c r="A8">
        <v>2</v>
      </c>
      <c r="B8">
        <v>5</v>
      </c>
      <c r="C8" t="s">
        <v>29</v>
      </c>
      <c r="D8">
        <v>2009</v>
      </c>
      <c r="E8">
        <v>224</v>
      </c>
      <c r="F8">
        <v>3</v>
      </c>
      <c r="G8" t="s">
        <v>30</v>
      </c>
      <c r="H8">
        <v>23.45</v>
      </c>
      <c r="I8">
        <v>15.96</v>
      </c>
      <c r="J8">
        <v>15.96</v>
      </c>
      <c r="K8">
        <v>3</v>
      </c>
      <c r="L8">
        <v>3.37</v>
      </c>
      <c r="M8">
        <v>2.82</v>
      </c>
      <c r="N8">
        <v>2.82</v>
      </c>
      <c r="O8">
        <v>7</v>
      </c>
      <c r="P8">
        <v>8</v>
      </c>
      <c r="Q8">
        <v>-0.6</v>
      </c>
      <c r="R8">
        <v>57</v>
      </c>
      <c r="S8" t="s">
        <v>31</v>
      </c>
      <c r="T8" t="s">
        <v>32</v>
      </c>
      <c r="U8" t="s">
        <v>33</v>
      </c>
      <c r="V8" t="s">
        <v>31</v>
      </c>
      <c r="W8" t="s">
        <v>33</v>
      </c>
      <c r="X8" t="s">
        <v>37</v>
      </c>
      <c r="Y8" t="s">
        <v>38</v>
      </c>
      <c r="Z8" t="s">
        <v>101</v>
      </c>
      <c r="AA8">
        <v>39.200000000000003</v>
      </c>
      <c r="AB8">
        <v>-106.35</v>
      </c>
      <c r="AC8" t="s">
        <v>36</v>
      </c>
      <c r="AD8">
        <v>0.32</v>
      </c>
    </row>
    <row r="9" spans="1:30" x14ac:dyDescent="0.2">
      <c r="A9">
        <v>3</v>
      </c>
      <c r="B9">
        <v>1</v>
      </c>
      <c r="C9" t="s">
        <v>39</v>
      </c>
      <c r="D9">
        <v>2010</v>
      </c>
      <c r="E9">
        <v>40</v>
      </c>
      <c r="F9">
        <v>4</v>
      </c>
      <c r="G9" t="s">
        <v>30</v>
      </c>
      <c r="H9">
        <v>19.149999999999999</v>
      </c>
      <c r="I9">
        <v>3.33</v>
      </c>
      <c r="J9">
        <v>3.33</v>
      </c>
      <c r="K9">
        <v>4</v>
      </c>
      <c r="L9">
        <v>11.42</v>
      </c>
      <c r="M9">
        <v>4.2699999999999996</v>
      </c>
      <c r="N9">
        <v>4.2699999999999996</v>
      </c>
      <c r="O9">
        <v>2</v>
      </c>
      <c r="P9">
        <v>3</v>
      </c>
      <c r="Q9">
        <v>9.4</v>
      </c>
      <c r="R9">
        <v>56.5</v>
      </c>
      <c r="S9" t="s">
        <v>40</v>
      </c>
      <c r="T9" t="s">
        <v>41</v>
      </c>
      <c r="U9" t="s">
        <v>31</v>
      </c>
      <c r="V9" t="s">
        <v>33</v>
      </c>
      <c r="W9" t="s">
        <v>33</v>
      </c>
      <c r="X9" t="s">
        <v>42</v>
      </c>
      <c r="Y9" t="s">
        <v>43</v>
      </c>
      <c r="Z9" t="s">
        <v>102</v>
      </c>
      <c r="AA9">
        <v>-40.573329999999999</v>
      </c>
      <c r="AB9">
        <v>-70.832499999999996</v>
      </c>
      <c r="AC9" t="s">
        <v>36</v>
      </c>
      <c r="AD9">
        <v>0.44740000000000002</v>
      </c>
    </row>
    <row r="10" spans="1:30" x14ac:dyDescent="0.2">
      <c r="A10">
        <v>3</v>
      </c>
      <c r="B10">
        <v>2</v>
      </c>
      <c r="C10" t="s">
        <v>39</v>
      </c>
      <c r="D10">
        <v>2010</v>
      </c>
      <c r="E10">
        <v>40</v>
      </c>
      <c r="F10">
        <v>4</v>
      </c>
      <c r="G10" t="s">
        <v>30</v>
      </c>
      <c r="H10">
        <v>26.21</v>
      </c>
      <c r="I10">
        <v>9.58</v>
      </c>
      <c r="J10">
        <v>9.58</v>
      </c>
      <c r="K10">
        <v>4</v>
      </c>
      <c r="L10">
        <v>11.42</v>
      </c>
      <c r="M10">
        <v>4.2699999999999996</v>
      </c>
      <c r="N10">
        <v>4.2699999999999996</v>
      </c>
      <c r="O10">
        <v>2</v>
      </c>
      <c r="P10">
        <v>3</v>
      </c>
      <c r="Q10">
        <v>9.4</v>
      </c>
      <c r="R10">
        <v>56.5</v>
      </c>
      <c r="S10" t="s">
        <v>40</v>
      </c>
      <c r="T10" t="s">
        <v>41</v>
      </c>
      <c r="U10" t="s">
        <v>31</v>
      </c>
      <c r="V10" t="s">
        <v>33</v>
      </c>
      <c r="W10" t="s">
        <v>33</v>
      </c>
      <c r="X10" t="s">
        <v>42</v>
      </c>
      <c r="Y10" t="s">
        <v>43</v>
      </c>
      <c r="Z10" t="s">
        <v>102</v>
      </c>
      <c r="AA10">
        <v>-40.573329999999999</v>
      </c>
      <c r="AB10">
        <v>-70.832499999999996</v>
      </c>
      <c r="AC10" t="s">
        <v>36</v>
      </c>
      <c r="AD10">
        <v>0.44740000000000002</v>
      </c>
    </row>
    <row r="11" spans="1:30" x14ac:dyDescent="0.2">
      <c r="A11">
        <v>4</v>
      </c>
      <c r="B11">
        <v>1</v>
      </c>
      <c r="C11" t="s">
        <v>44</v>
      </c>
      <c r="D11">
        <v>2006</v>
      </c>
      <c r="E11">
        <v>60</v>
      </c>
      <c r="F11">
        <v>3</v>
      </c>
      <c r="G11" t="s">
        <v>30</v>
      </c>
      <c r="H11">
        <v>81.819999999999993</v>
      </c>
      <c r="I11">
        <v>7.76</v>
      </c>
      <c r="J11">
        <v>7.76</v>
      </c>
      <c r="K11">
        <v>3</v>
      </c>
      <c r="L11">
        <v>32.25</v>
      </c>
      <c r="M11">
        <v>11.67</v>
      </c>
      <c r="N11">
        <v>11.67</v>
      </c>
      <c r="O11">
        <v>0.75</v>
      </c>
      <c r="P11">
        <v>1</v>
      </c>
      <c r="Q11">
        <v>18</v>
      </c>
      <c r="R11">
        <v>55.2</v>
      </c>
      <c r="S11" t="s">
        <v>40</v>
      </c>
      <c r="T11" t="s">
        <v>32</v>
      </c>
      <c r="U11" t="s">
        <v>33</v>
      </c>
      <c r="V11" t="s">
        <v>33</v>
      </c>
      <c r="W11" t="s">
        <v>31</v>
      </c>
      <c r="X11" t="s">
        <v>42</v>
      </c>
      <c r="Y11" t="s">
        <v>45</v>
      </c>
      <c r="Z11" t="s">
        <v>103</v>
      </c>
      <c r="AA11">
        <v>37.439160000000001</v>
      </c>
      <c r="AB11">
        <v>-6.21638</v>
      </c>
      <c r="AC11" t="s">
        <v>46</v>
      </c>
      <c r="AD11">
        <v>0.29709999999999998</v>
      </c>
    </row>
    <row r="12" spans="1:30" x14ac:dyDescent="0.2">
      <c r="A12">
        <v>5</v>
      </c>
      <c r="B12">
        <v>1</v>
      </c>
      <c r="C12" t="s">
        <v>47</v>
      </c>
      <c r="D12">
        <v>2004</v>
      </c>
      <c r="E12">
        <v>350</v>
      </c>
      <c r="F12">
        <v>12</v>
      </c>
      <c r="G12" t="s">
        <v>30</v>
      </c>
      <c r="H12">
        <v>96.1</v>
      </c>
      <c r="I12">
        <v>4.5999999999999996</v>
      </c>
      <c r="J12">
        <v>4.5999999999999996</v>
      </c>
      <c r="K12">
        <v>12</v>
      </c>
      <c r="L12">
        <v>78.2</v>
      </c>
      <c r="M12">
        <v>16.100000000000001</v>
      </c>
      <c r="N12">
        <v>16.100000000000001</v>
      </c>
      <c r="O12">
        <v>2.58</v>
      </c>
      <c r="P12">
        <v>3</v>
      </c>
      <c r="Q12">
        <v>7.5</v>
      </c>
      <c r="R12">
        <v>77</v>
      </c>
      <c r="S12" t="s">
        <v>40</v>
      </c>
      <c r="T12" t="s">
        <v>32</v>
      </c>
      <c r="U12" t="s">
        <v>33</v>
      </c>
      <c r="V12" t="s">
        <v>33</v>
      </c>
      <c r="W12" t="s">
        <v>33</v>
      </c>
      <c r="X12" t="s">
        <v>42</v>
      </c>
      <c r="Y12" t="s">
        <v>48</v>
      </c>
      <c r="Z12" t="s">
        <v>103</v>
      </c>
      <c r="AA12">
        <v>42.036110000000001</v>
      </c>
      <c r="AB12">
        <v>2.8172199999999998</v>
      </c>
      <c r="AC12" t="s">
        <v>36</v>
      </c>
      <c r="AD12">
        <v>0.51649999999999996</v>
      </c>
    </row>
    <row r="13" spans="1:30" x14ac:dyDescent="0.2">
      <c r="A13">
        <v>6</v>
      </c>
      <c r="B13">
        <v>1</v>
      </c>
      <c r="C13" t="s">
        <v>49</v>
      </c>
      <c r="D13">
        <v>2018</v>
      </c>
      <c r="E13">
        <v>17</v>
      </c>
      <c r="F13">
        <v>3</v>
      </c>
      <c r="G13" t="s">
        <v>30</v>
      </c>
      <c r="H13">
        <v>17</v>
      </c>
      <c r="I13">
        <v>2</v>
      </c>
      <c r="J13">
        <v>2</v>
      </c>
      <c r="K13">
        <v>3</v>
      </c>
      <c r="L13">
        <v>9</v>
      </c>
      <c r="M13">
        <v>2</v>
      </c>
      <c r="N13">
        <v>2</v>
      </c>
      <c r="O13">
        <v>2</v>
      </c>
      <c r="P13">
        <v>3</v>
      </c>
      <c r="Q13">
        <v>2.1</v>
      </c>
      <c r="R13">
        <v>62</v>
      </c>
      <c r="S13" t="s">
        <v>40</v>
      </c>
      <c r="T13" t="s">
        <v>32</v>
      </c>
      <c r="U13" t="s">
        <v>33</v>
      </c>
      <c r="V13" t="s">
        <v>31</v>
      </c>
      <c r="W13" t="s">
        <v>33</v>
      </c>
      <c r="X13" t="s">
        <v>34</v>
      </c>
      <c r="Y13" t="s">
        <v>50</v>
      </c>
      <c r="Z13" t="s">
        <v>101</v>
      </c>
      <c r="AA13">
        <v>44.793660000000003</v>
      </c>
      <c r="AB13">
        <v>-118.50112</v>
      </c>
      <c r="AC13" t="s">
        <v>36</v>
      </c>
      <c r="AD13">
        <v>0.50429999999999997</v>
      </c>
    </row>
    <row r="14" spans="1:30" x14ac:dyDescent="0.2">
      <c r="A14">
        <v>6</v>
      </c>
      <c r="B14">
        <v>2</v>
      </c>
      <c r="C14" t="s">
        <v>49</v>
      </c>
      <c r="D14">
        <v>2018</v>
      </c>
      <c r="E14">
        <v>17</v>
      </c>
      <c r="F14">
        <v>3</v>
      </c>
      <c r="G14" t="s">
        <v>30</v>
      </c>
      <c r="H14">
        <v>28</v>
      </c>
      <c r="I14">
        <v>2</v>
      </c>
      <c r="J14">
        <v>2</v>
      </c>
      <c r="K14">
        <v>3</v>
      </c>
      <c r="L14">
        <v>9</v>
      </c>
      <c r="M14">
        <v>2</v>
      </c>
      <c r="N14">
        <v>2</v>
      </c>
      <c r="O14">
        <v>2</v>
      </c>
      <c r="P14">
        <v>3</v>
      </c>
      <c r="Q14">
        <v>2.1</v>
      </c>
      <c r="R14">
        <v>62</v>
      </c>
      <c r="S14" t="s">
        <v>40</v>
      </c>
      <c r="T14" t="s">
        <v>32</v>
      </c>
      <c r="U14" t="s">
        <v>33</v>
      </c>
      <c r="V14" t="s">
        <v>31</v>
      </c>
      <c r="W14" t="s">
        <v>33</v>
      </c>
      <c r="X14" t="s">
        <v>34</v>
      </c>
      <c r="Y14" t="s">
        <v>50</v>
      </c>
      <c r="Z14" t="s">
        <v>101</v>
      </c>
      <c r="AA14">
        <v>44.793660000000003</v>
      </c>
      <c r="AB14">
        <v>-118.50112</v>
      </c>
      <c r="AC14" t="s">
        <v>36</v>
      </c>
      <c r="AD14">
        <v>0.50429999999999997</v>
      </c>
    </row>
    <row r="15" spans="1:30" x14ac:dyDescent="0.2">
      <c r="A15">
        <v>6</v>
      </c>
      <c r="B15">
        <v>3</v>
      </c>
      <c r="C15" t="s">
        <v>49</v>
      </c>
      <c r="D15">
        <v>2018</v>
      </c>
      <c r="E15">
        <v>17</v>
      </c>
      <c r="F15">
        <v>3</v>
      </c>
      <c r="G15" t="s">
        <v>30</v>
      </c>
      <c r="H15">
        <v>27</v>
      </c>
      <c r="I15">
        <v>2</v>
      </c>
      <c r="J15">
        <v>2</v>
      </c>
      <c r="K15">
        <v>3</v>
      </c>
      <c r="L15">
        <v>9</v>
      </c>
      <c r="M15">
        <v>2</v>
      </c>
      <c r="N15">
        <v>2</v>
      </c>
      <c r="O15">
        <v>2</v>
      </c>
      <c r="P15">
        <v>3</v>
      </c>
      <c r="Q15">
        <v>2.1</v>
      </c>
      <c r="R15">
        <v>62</v>
      </c>
      <c r="S15" t="s">
        <v>40</v>
      </c>
      <c r="T15" t="s">
        <v>32</v>
      </c>
      <c r="U15" t="s">
        <v>33</v>
      </c>
      <c r="V15" t="s">
        <v>31</v>
      </c>
      <c r="W15" t="s">
        <v>33</v>
      </c>
      <c r="X15" t="s">
        <v>34</v>
      </c>
      <c r="Y15" t="s">
        <v>50</v>
      </c>
      <c r="Z15" t="s">
        <v>101</v>
      </c>
      <c r="AA15">
        <v>44.793660000000003</v>
      </c>
      <c r="AB15">
        <v>-118.50112</v>
      </c>
      <c r="AC15" t="s">
        <v>36</v>
      </c>
      <c r="AD15">
        <v>0.50429999999999997</v>
      </c>
    </row>
    <row r="16" spans="1:30" x14ac:dyDescent="0.2">
      <c r="A16">
        <v>6</v>
      </c>
      <c r="B16">
        <v>4</v>
      </c>
      <c r="C16" t="s">
        <v>49</v>
      </c>
      <c r="D16">
        <v>2018</v>
      </c>
      <c r="E16">
        <v>17</v>
      </c>
      <c r="F16">
        <v>3</v>
      </c>
      <c r="G16" t="s">
        <v>30</v>
      </c>
      <c r="H16">
        <v>21</v>
      </c>
      <c r="I16">
        <v>2</v>
      </c>
      <c r="J16">
        <v>2</v>
      </c>
      <c r="K16">
        <v>3</v>
      </c>
      <c r="L16">
        <v>8</v>
      </c>
      <c r="M16">
        <v>1</v>
      </c>
      <c r="N16">
        <v>1</v>
      </c>
      <c r="O16">
        <v>2</v>
      </c>
      <c r="P16">
        <v>3</v>
      </c>
      <c r="Q16">
        <v>2.1</v>
      </c>
      <c r="R16">
        <v>62</v>
      </c>
      <c r="S16" t="s">
        <v>40</v>
      </c>
      <c r="T16" t="s">
        <v>32</v>
      </c>
      <c r="U16" t="s">
        <v>33</v>
      </c>
      <c r="V16" t="s">
        <v>31</v>
      </c>
      <c r="W16" t="s">
        <v>33</v>
      </c>
      <c r="X16" t="s">
        <v>34</v>
      </c>
      <c r="Y16" t="s">
        <v>50</v>
      </c>
      <c r="Z16" t="s">
        <v>101</v>
      </c>
      <c r="AA16">
        <v>44.793660000000003</v>
      </c>
      <c r="AB16">
        <v>-118.50112</v>
      </c>
      <c r="AC16" t="s">
        <v>36</v>
      </c>
      <c r="AD16">
        <v>0.50429999999999997</v>
      </c>
    </row>
    <row r="17" spans="1:30" x14ac:dyDescent="0.2">
      <c r="A17">
        <v>6</v>
      </c>
      <c r="B17">
        <v>5</v>
      </c>
      <c r="C17" t="s">
        <v>49</v>
      </c>
      <c r="D17">
        <v>2018</v>
      </c>
      <c r="E17">
        <v>17</v>
      </c>
      <c r="F17">
        <v>3</v>
      </c>
      <c r="G17" t="s">
        <v>30</v>
      </c>
      <c r="H17">
        <v>10</v>
      </c>
      <c r="I17">
        <v>2</v>
      </c>
      <c r="J17">
        <v>2</v>
      </c>
      <c r="K17">
        <v>3</v>
      </c>
      <c r="L17">
        <v>8</v>
      </c>
      <c r="M17">
        <v>1</v>
      </c>
      <c r="N17">
        <v>1</v>
      </c>
      <c r="O17">
        <v>2</v>
      </c>
      <c r="P17">
        <v>3</v>
      </c>
      <c r="Q17">
        <v>2.1</v>
      </c>
      <c r="R17">
        <v>62</v>
      </c>
      <c r="S17" t="s">
        <v>40</v>
      </c>
      <c r="T17" t="s">
        <v>32</v>
      </c>
      <c r="U17" t="s">
        <v>33</v>
      </c>
      <c r="V17" t="s">
        <v>31</v>
      </c>
      <c r="W17" t="s">
        <v>33</v>
      </c>
      <c r="X17" t="s">
        <v>34</v>
      </c>
      <c r="Y17" t="s">
        <v>50</v>
      </c>
      <c r="Z17" t="s">
        <v>101</v>
      </c>
      <c r="AA17">
        <v>44.793660000000003</v>
      </c>
      <c r="AB17">
        <v>-118.50112</v>
      </c>
      <c r="AC17" t="s">
        <v>36</v>
      </c>
      <c r="AD17">
        <v>0.50429999999999997</v>
      </c>
    </row>
    <row r="18" spans="1:30" x14ac:dyDescent="0.2">
      <c r="A18">
        <v>6</v>
      </c>
      <c r="B18">
        <v>6</v>
      </c>
      <c r="C18" t="s">
        <v>49</v>
      </c>
      <c r="D18">
        <v>2018</v>
      </c>
      <c r="E18">
        <v>17</v>
      </c>
      <c r="F18">
        <v>3</v>
      </c>
      <c r="G18" t="s">
        <v>30</v>
      </c>
      <c r="H18">
        <v>31</v>
      </c>
      <c r="I18">
        <v>2</v>
      </c>
      <c r="J18">
        <v>2</v>
      </c>
      <c r="K18">
        <v>3</v>
      </c>
      <c r="L18">
        <v>8</v>
      </c>
      <c r="M18">
        <v>1</v>
      </c>
      <c r="N18">
        <v>1</v>
      </c>
      <c r="O18">
        <v>2</v>
      </c>
      <c r="P18">
        <v>3</v>
      </c>
      <c r="Q18">
        <v>2.1</v>
      </c>
      <c r="R18">
        <v>62</v>
      </c>
      <c r="S18" t="s">
        <v>40</v>
      </c>
      <c r="T18" t="s">
        <v>32</v>
      </c>
      <c r="U18" t="s">
        <v>33</v>
      </c>
      <c r="V18" t="s">
        <v>31</v>
      </c>
      <c r="W18" t="s">
        <v>33</v>
      </c>
      <c r="X18" t="s">
        <v>34</v>
      </c>
      <c r="Y18" t="s">
        <v>50</v>
      </c>
      <c r="Z18" t="s">
        <v>101</v>
      </c>
      <c r="AA18">
        <v>44.793660000000003</v>
      </c>
      <c r="AB18">
        <v>-118.50112</v>
      </c>
      <c r="AC18" t="s">
        <v>36</v>
      </c>
      <c r="AD18">
        <v>0.50429999999999997</v>
      </c>
    </row>
    <row r="19" spans="1:30" x14ac:dyDescent="0.2">
      <c r="A19">
        <v>6</v>
      </c>
      <c r="B19">
        <v>7</v>
      </c>
      <c r="C19" t="s">
        <v>49</v>
      </c>
      <c r="D19">
        <v>2018</v>
      </c>
      <c r="E19">
        <v>17</v>
      </c>
      <c r="F19">
        <v>3</v>
      </c>
      <c r="G19" t="s">
        <v>30</v>
      </c>
      <c r="H19">
        <v>18</v>
      </c>
      <c r="I19">
        <v>3</v>
      </c>
      <c r="J19">
        <v>3</v>
      </c>
      <c r="K19">
        <v>3</v>
      </c>
      <c r="L19">
        <v>9</v>
      </c>
      <c r="M19">
        <v>2</v>
      </c>
      <c r="N19">
        <v>2</v>
      </c>
      <c r="O19">
        <v>2</v>
      </c>
      <c r="P19">
        <v>3</v>
      </c>
      <c r="Q19">
        <v>2.1</v>
      </c>
      <c r="R19">
        <v>62</v>
      </c>
      <c r="S19" t="s">
        <v>40</v>
      </c>
      <c r="T19" t="s">
        <v>32</v>
      </c>
      <c r="U19" t="s">
        <v>33</v>
      </c>
      <c r="V19" t="s">
        <v>31</v>
      </c>
      <c r="W19" t="s">
        <v>33</v>
      </c>
      <c r="X19" t="s">
        <v>34</v>
      </c>
      <c r="Y19" t="s">
        <v>50</v>
      </c>
      <c r="Z19" t="s">
        <v>101</v>
      </c>
      <c r="AA19">
        <v>44.793660000000003</v>
      </c>
      <c r="AB19">
        <v>-118.50112</v>
      </c>
      <c r="AC19" t="s">
        <v>36</v>
      </c>
      <c r="AD19">
        <v>0.50429999999999997</v>
      </c>
    </row>
    <row r="20" spans="1:30" x14ac:dyDescent="0.2">
      <c r="A20">
        <v>6</v>
      </c>
      <c r="B20">
        <v>8</v>
      </c>
      <c r="C20" t="s">
        <v>49</v>
      </c>
      <c r="D20">
        <v>2018</v>
      </c>
      <c r="E20">
        <v>17</v>
      </c>
      <c r="F20">
        <v>3</v>
      </c>
      <c r="G20" t="s">
        <v>30</v>
      </c>
      <c r="H20">
        <v>29</v>
      </c>
      <c r="I20">
        <v>3</v>
      </c>
      <c r="J20">
        <v>3</v>
      </c>
      <c r="K20">
        <v>3</v>
      </c>
      <c r="L20">
        <v>8</v>
      </c>
      <c r="M20">
        <v>1</v>
      </c>
      <c r="N20">
        <v>1</v>
      </c>
      <c r="O20">
        <v>2</v>
      </c>
      <c r="P20">
        <v>3</v>
      </c>
      <c r="Q20">
        <v>2.1</v>
      </c>
      <c r="R20">
        <v>62</v>
      </c>
      <c r="S20" t="s">
        <v>40</v>
      </c>
      <c r="T20" t="s">
        <v>32</v>
      </c>
      <c r="U20" t="s">
        <v>33</v>
      </c>
      <c r="V20" t="s">
        <v>31</v>
      </c>
      <c r="W20" t="s">
        <v>33</v>
      </c>
      <c r="X20" t="s">
        <v>34</v>
      </c>
      <c r="Y20" t="s">
        <v>50</v>
      </c>
      <c r="Z20" t="s">
        <v>101</v>
      </c>
      <c r="AA20">
        <v>44.793660000000003</v>
      </c>
      <c r="AB20">
        <v>-118.50112</v>
      </c>
      <c r="AC20" t="s">
        <v>36</v>
      </c>
      <c r="AD20">
        <v>0.50429999999999997</v>
      </c>
    </row>
    <row r="21" spans="1:30" x14ac:dyDescent="0.2">
      <c r="A21">
        <v>7</v>
      </c>
      <c r="B21">
        <v>1</v>
      </c>
      <c r="C21" t="s">
        <v>51</v>
      </c>
      <c r="D21">
        <v>2014</v>
      </c>
      <c r="E21">
        <v>10</v>
      </c>
      <c r="F21">
        <v>5</v>
      </c>
      <c r="G21" t="s">
        <v>30</v>
      </c>
      <c r="H21">
        <v>98.88</v>
      </c>
      <c r="I21">
        <v>1.83</v>
      </c>
      <c r="J21">
        <v>1.83</v>
      </c>
      <c r="K21">
        <v>5</v>
      </c>
      <c r="L21">
        <v>90.03</v>
      </c>
      <c r="M21">
        <v>3.65</v>
      </c>
      <c r="N21">
        <v>3.65</v>
      </c>
      <c r="O21">
        <v>1.08</v>
      </c>
      <c r="P21">
        <v>2</v>
      </c>
      <c r="Q21">
        <v>16.100000000000001</v>
      </c>
      <c r="R21">
        <v>61.8</v>
      </c>
      <c r="S21" t="s">
        <v>40</v>
      </c>
      <c r="T21" t="s">
        <v>52</v>
      </c>
      <c r="U21" t="s">
        <v>31</v>
      </c>
      <c r="V21" t="s">
        <v>31</v>
      </c>
      <c r="W21" t="s">
        <v>33</v>
      </c>
      <c r="X21" t="s">
        <v>42</v>
      </c>
      <c r="Y21" t="s">
        <v>48</v>
      </c>
      <c r="Z21" t="s">
        <v>103</v>
      </c>
      <c r="AA21">
        <v>41.434519000000002</v>
      </c>
      <c r="AB21">
        <v>2.1908799999999999</v>
      </c>
      <c r="AC21" t="s">
        <v>46</v>
      </c>
      <c r="AD21">
        <v>0.4587</v>
      </c>
    </row>
    <row r="22" spans="1:30" x14ac:dyDescent="0.2">
      <c r="A22">
        <v>7</v>
      </c>
      <c r="B22">
        <v>2</v>
      </c>
      <c r="C22" t="s">
        <v>51</v>
      </c>
      <c r="D22">
        <v>2014</v>
      </c>
      <c r="E22">
        <v>10</v>
      </c>
      <c r="F22">
        <v>5</v>
      </c>
      <c r="G22" t="s">
        <v>30</v>
      </c>
      <c r="H22">
        <v>96.77</v>
      </c>
      <c r="I22">
        <v>2.67</v>
      </c>
      <c r="J22">
        <v>2.67</v>
      </c>
      <c r="K22">
        <v>5</v>
      </c>
      <c r="L22">
        <v>90.03</v>
      </c>
      <c r="M22">
        <v>3.65</v>
      </c>
      <c r="N22">
        <v>3.65</v>
      </c>
      <c r="O22">
        <v>1.08</v>
      </c>
      <c r="P22">
        <v>2</v>
      </c>
      <c r="Q22">
        <v>16.100000000000001</v>
      </c>
      <c r="R22">
        <v>61.8</v>
      </c>
      <c r="S22" t="s">
        <v>40</v>
      </c>
      <c r="T22" t="s">
        <v>52</v>
      </c>
      <c r="U22" t="s">
        <v>31</v>
      </c>
      <c r="V22" t="s">
        <v>31</v>
      </c>
      <c r="W22" t="s">
        <v>33</v>
      </c>
      <c r="X22" t="s">
        <v>42</v>
      </c>
      <c r="Y22" t="s">
        <v>48</v>
      </c>
      <c r="Z22" t="s">
        <v>103</v>
      </c>
      <c r="AA22">
        <v>41.434519000000002</v>
      </c>
      <c r="AB22">
        <v>2.1908799999999999</v>
      </c>
      <c r="AC22" t="s">
        <v>46</v>
      </c>
      <c r="AD22">
        <v>0.4587</v>
      </c>
    </row>
    <row r="23" spans="1:30" x14ac:dyDescent="0.2">
      <c r="A23">
        <v>7</v>
      </c>
      <c r="B23">
        <v>3</v>
      </c>
      <c r="C23" t="s">
        <v>51</v>
      </c>
      <c r="D23">
        <v>2014</v>
      </c>
      <c r="E23">
        <v>10</v>
      </c>
      <c r="F23">
        <v>5</v>
      </c>
      <c r="G23" t="s">
        <v>30</v>
      </c>
      <c r="H23">
        <v>97.19</v>
      </c>
      <c r="I23">
        <v>3.51</v>
      </c>
      <c r="J23">
        <v>3.51</v>
      </c>
      <c r="K23">
        <v>5</v>
      </c>
      <c r="L23">
        <v>90.03</v>
      </c>
      <c r="M23">
        <v>3.65</v>
      </c>
      <c r="N23">
        <v>3.65</v>
      </c>
      <c r="O23">
        <v>1.08</v>
      </c>
      <c r="P23">
        <v>2</v>
      </c>
      <c r="Q23">
        <v>16.100000000000001</v>
      </c>
      <c r="R23">
        <v>61.8</v>
      </c>
      <c r="S23" t="s">
        <v>40</v>
      </c>
      <c r="T23" t="s">
        <v>52</v>
      </c>
      <c r="U23" t="s">
        <v>31</v>
      </c>
      <c r="V23" t="s">
        <v>31</v>
      </c>
      <c r="W23" t="s">
        <v>33</v>
      </c>
      <c r="X23" t="s">
        <v>42</v>
      </c>
      <c r="Y23" t="s">
        <v>48</v>
      </c>
      <c r="Z23" t="s">
        <v>103</v>
      </c>
      <c r="AA23">
        <v>41.434519000000002</v>
      </c>
      <c r="AB23">
        <v>2.1908799999999999</v>
      </c>
      <c r="AC23" t="s">
        <v>46</v>
      </c>
      <c r="AD23">
        <v>0.4587</v>
      </c>
    </row>
    <row r="24" spans="1:30" x14ac:dyDescent="0.2">
      <c r="A24">
        <v>7</v>
      </c>
      <c r="B24">
        <v>4</v>
      </c>
      <c r="C24" t="s">
        <v>51</v>
      </c>
      <c r="D24">
        <v>2014</v>
      </c>
      <c r="E24">
        <v>10</v>
      </c>
      <c r="F24">
        <v>5</v>
      </c>
      <c r="G24" t="s">
        <v>30</v>
      </c>
      <c r="H24">
        <v>89.75</v>
      </c>
      <c r="I24">
        <v>4.07</v>
      </c>
      <c r="J24">
        <v>4.07</v>
      </c>
      <c r="K24">
        <v>5</v>
      </c>
      <c r="L24">
        <v>80.760000000000005</v>
      </c>
      <c r="M24">
        <v>7.87</v>
      </c>
      <c r="N24">
        <v>7.87</v>
      </c>
      <c r="O24">
        <v>0.08</v>
      </c>
      <c r="P24">
        <v>1</v>
      </c>
      <c r="Q24">
        <v>16.100000000000001</v>
      </c>
      <c r="R24">
        <v>61.8</v>
      </c>
      <c r="S24" t="s">
        <v>40</v>
      </c>
      <c r="T24" t="s">
        <v>52</v>
      </c>
      <c r="U24" t="s">
        <v>31</v>
      </c>
      <c r="V24" t="s">
        <v>31</v>
      </c>
      <c r="W24" t="s">
        <v>33</v>
      </c>
      <c r="X24" t="s">
        <v>42</v>
      </c>
      <c r="Y24" t="s">
        <v>48</v>
      </c>
      <c r="Z24" t="s">
        <v>103</v>
      </c>
      <c r="AA24">
        <v>41.434519000000002</v>
      </c>
      <c r="AB24">
        <v>2.1908799999999999</v>
      </c>
      <c r="AC24" t="s">
        <v>46</v>
      </c>
      <c r="AD24">
        <v>0.4587</v>
      </c>
    </row>
    <row r="25" spans="1:30" x14ac:dyDescent="0.2">
      <c r="A25">
        <v>7</v>
      </c>
      <c r="B25">
        <v>5</v>
      </c>
      <c r="C25" t="s">
        <v>51</v>
      </c>
      <c r="D25">
        <v>2014</v>
      </c>
      <c r="E25">
        <v>10</v>
      </c>
      <c r="F25">
        <v>5</v>
      </c>
      <c r="G25" t="s">
        <v>30</v>
      </c>
      <c r="H25">
        <v>85.53</v>
      </c>
      <c r="I25">
        <v>4.21</v>
      </c>
      <c r="J25">
        <v>4.21</v>
      </c>
      <c r="K25">
        <v>5</v>
      </c>
      <c r="L25">
        <v>80.760000000000005</v>
      </c>
      <c r="M25">
        <v>7.87</v>
      </c>
      <c r="N25">
        <v>7.87</v>
      </c>
      <c r="O25">
        <v>0.08</v>
      </c>
      <c r="P25">
        <v>1</v>
      </c>
      <c r="Q25">
        <v>16.100000000000001</v>
      </c>
      <c r="R25">
        <v>61.8</v>
      </c>
      <c r="S25" t="s">
        <v>40</v>
      </c>
      <c r="T25" t="s">
        <v>52</v>
      </c>
      <c r="U25" t="s">
        <v>31</v>
      </c>
      <c r="V25" t="s">
        <v>31</v>
      </c>
      <c r="W25" t="s">
        <v>33</v>
      </c>
      <c r="X25" t="s">
        <v>42</v>
      </c>
      <c r="Y25" t="s">
        <v>48</v>
      </c>
      <c r="Z25" t="s">
        <v>103</v>
      </c>
      <c r="AA25">
        <v>41.434519000000002</v>
      </c>
      <c r="AB25">
        <v>2.1908799999999999</v>
      </c>
      <c r="AC25" t="s">
        <v>46</v>
      </c>
      <c r="AD25">
        <v>0.4587</v>
      </c>
    </row>
    <row r="26" spans="1:30" x14ac:dyDescent="0.2">
      <c r="A26">
        <v>7</v>
      </c>
      <c r="B26">
        <v>6</v>
      </c>
      <c r="C26" t="s">
        <v>51</v>
      </c>
      <c r="D26">
        <v>2014</v>
      </c>
      <c r="E26">
        <v>10</v>
      </c>
      <c r="F26">
        <v>5</v>
      </c>
      <c r="G26" t="s">
        <v>30</v>
      </c>
      <c r="H26">
        <v>94.1</v>
      </c>
      <c r="I26">
        <v>5.76</v>
      </c>
      <c r="J26">
        <v>5.76</v>
      </c>
      <c r="K26">
        <v>5</v>
      </c>
      <c r="L26">
        <v>80.760000000000005</v>
      </c>
      <c r="M26">
        <v>7.87</v>
      </c>
      <c r="N26">
        <v>7.87</v>
      </c>
      <c r="O26">
        <v>0.08</v>
      </c>
      <c r="P26">
        <v>1</v>
      </c>
      <c r="Q26">
        <v>16.100000000000001</v>
      </c>
      <c r="R26">
        <v>61.8</v>
      </c>
      <c r="S26" t="s">
        <v>40</v>
      </c>
      <c r="T26" t="s">
        <v>52</v>
      </c>
      <c r="U26" t="s">
        <v>31</v>
      </c>
      <c r="V26" t="s">
        <v>31</v>
      </c>
      <c r="W26" t="s">
        <v>33</v>
      </c>
      <c r="X26" t="s">
        <v>42</v>
      </c>
      <c r="Y26" t="s">
        <v>48</v>
      </c>
      <c r="Z26" t="s">
        <v>103</v>
      </c>
      <c r="AA26">
        <v>41.434519000000002</v>
      </c>
      <c r="AB26">
        <v>2.1908799999999999</v>
      </c>
      <c r="AC26" t="s">
        <v>46</v>
      </c>
      <c r="AD26">
        <v>0.4587</v>
      </c>
    </row>
    <row r="27" spans="1:30" x14ac:dyDescent="0.2">
      <c r="A27">
        <v>8</v>
      </c>
      <c r="B27">
        <v>1</v>
      </c>
      <c r="C27" t="s">
        <v>53</v>
      </c>
      <c r="D27">
        <v>2015</v>
      </c>
      <c r="E27">
        <v>30</v>
      </c>
      <c r="F27">
        <v>3</v>
      </c>
      <c r="G27" t="s">
        <v>30</v>
      </c>
      <c r="H27">
        <v>98</v>
      </c>
      <c r="I27">
        <v>2</v>
      </c>
      <c r="J27">
        <v>2</v>
      </c>
      <c r="K27">
        <v>3</v>
      </c>
      <c r="L27">
        <v>58</v>
      </c>
      <c r="M27">
        <v>20</v>
      </c>
      <c r="N27">
        <v>20</v>
      </c>
      <c r="O27">
        <v>8</v>
      </c>
      <c r="P27">
        <v>9</v>
      </c>
      <c r="Q27">
        <v>18</v>
      </c>
      <c r="R27">
        <v>55.2</v>
      </c>
      <c r="S27" t="s">
        <v>31</v>
      </c>
      <c r="T27" t="s">
        <v>54</v>
      </c>
      <c r="U27" t="s">
        <v>33</v>
      </c>
      <c r="V27" t="s">
        <v>33</v>
      </c>
      <c r="W27" t="s">
        <v>31</v>
      </c>
      <c r="X27" t="s">
        <v>42</v>
      </c>
      <c r="Y27" t="s">
        <v>55</v>
      </c>
      <c r="Z27" t="s">
        <v>103</v>
      </c>
      <c r="AA27">
        <v>37.439169999999997</v>
      </c>
      <c r="AB27">
        <v>-6.2163899999999996</v>
      </c>
      <c r="AC27" t="s">
        <v>36</v>
      </c>
      <c r="AD27">
        <v>0.29709999999999998</v>
      </c>
    </row>
    <row r="28" spans="1:30" x14ac:dyDescent="0.2">
      <c r="A28">
        <v>8</v>
      </c>
      <c r="B28">
        <v>2</v>
      </c>
      <c r="C28" t="s">
        <v>53</v>
      </c>
      <c r="D28">
        <v>2015</v>
      </c>
      <c r="E28">
        <v>30</v>
      </c>
      <c r="F28">
        <v>3</v>
      </c>
      <c r="G28" t="s">
        <v>30</v>
      </c>
      <c r="H28">
        <v>92</v>
      </c>
      <c r="I28">
        <v>6</v>
      </c>
      <c r="J28">
        <v>6</v>
      </c>
      <c r="K28">
        <v>3</v>
      </c>
      <c r="L28">
        <v>58</v>
      </c>
      <c r="M28">
        <v>20</v>
      </c>
      <c r="N28">
        <v>20</v>
      </c>
      <c r="O28">
        <v>8</v>
      </c>
      <c r="P28">
        <v>9</v>
      </c>
      <c r="Q28">
        <v>18</v>
      </c>
      <c r="R28">
        <v>55.2</v>
      </c>
      <c r="S28" t="s">
        <v>31</v>
      </c>
      <c r="T28" t="s">
        <v>54</v>
      </c>
      <c r="U28" t="s">
        <v>33</v>
      </c>
      <c r="V28" t="s">
        <v>33</v>
      </c>
      <c r="W28" t="s">
        <v>31</v>
      </c>
      <c r="X28" t="s">
        <v>42</v>
      </c>
      <c r="Y28" t="s">
        <v>55</v>
      </c>
      <c r="Z28" t="s">
        <v>103</v>
      </c>
      <c r="AA28">
        <v>37.439169999999997</v>
      </c>
      <c r="AB28">
        <v>-6.2163899999999996</v>
      </c>
      <c r="AC28" t="s">
        <v>36</v>
      </c>
      <c r="AD28">
        <v>0.29709999999999998</v>
      </c>
    </row>
    <row r="29" spans="1:30" x14ac:dyDescent="0.2">
      <c r="A29">
        <v>9</v>
      </c>
      <c r="B29">
        <v>1</v>
      </c>
      <c r="C29" t="s">
        <v>56</v>
      </c>
      <c r="D29">
        <v>2000</v>
      </c>
      <c r="E29">
        <v>195</v>
      </c>
      <c r="F29">
        <v>12</v>
      </c>
      <c r="G29" t="s">
        <v>57</v>
      </c>
      <c r="H29">
        <v>90.29</v>
      </c>
      <c r="I29">
        <v>14.38</v>
      </c>
      <c r="J29">
        <v>14.38</v>
      </c>
      <c r="K29">
        <v>12</v>
      </c>
      <c r="L29">
        <v>5.84</v>
      </c>
      <c r="M29">
        <v>7.64</v>
      </c>
      <c r="N29">
        <v>7.64</v>
      </c>
      <c r="O29">
        <v>5</v>
      </c>
      <c r="P29">
        <v>6</v>
      </c>
      <c r="Q29">
        <v>16.100000000000001</v>
      </c>
      <c r="R29">
        <v>33.5</v>
      </c>
      <c r="S29" t="s">
        <v>40</v>
      </c>
      <c r="T29" t="s">
        <v>52</v>
      </c>
      <c r="U29" t="s">
        <v>33</v>
      </c>
      <c r="V29" t="s">
        <v>33</v>
      </c>
      <c r="W29" t="s">
        <v>33</v>
      </c>
      <c r="X29" t="s">
        <v>58</v>
      </c>
      <c r="Y29" t="s">
        <v>59</v>
      </c>
      <c r="Z29" t="s">
        <v>103</v>
      </c>
      <c r="AA29">
        <v>38.183329999999998</v>
      </c>
      <c r="AB29">
        <v>-1.8333299999999999</v>
      </c>
      <c r="AC29" t="s">
        <v>46</v>
      </c>
      <c r="AD29">
        <v>0.20100000000000001</v>
      </c>
    </row>
    <row r="30" spans="1:30" x14ac:dyDescent="0.2">
      <c r="A30">
        <v>9</v>
      </c>
      <c r="B30">
        <v>2</v>
      </c>
      <c r="C30" t="s">
        <v>56</v>
      </c>
      <c r="D30">
        <v>2000</v>
      </c>
      <c r="E30">
        <v>130</v>
      </c>
      <c r="F30">
        <v>12</v>
      </c>
      <c r="G30" t="s">
        <v>57</v>
      </c>
      <c r="H30">
        <v>83.55</v>
      </c>
      <c r="I30">
        <v>18.87</v>
      </c>
      <c r="J30">
        <v>18.87</v>
      </c>
      <c r="K30">
        <v>12</v>
      </c>
      <c r="L30">
        <v>5.84</v>
      </c>
      <c r="M30">
        <v>7.64</v>
      </c>
      <c r="N30">
        <v>7.64</v>
      </c>
      <c r="O30">
        <v>5</v>
      </c>
      <c r="P30">
        <v>6</v>
      </c>
      <c r="Q30">
        <v>16.100000000000001</v>
      </c>
      <c r="R30">
        <v>33.5</v>
      </c>
      <c r="S30" t="s">
        <v>40</v>
      </c>
      <c r="T30" t="s">
        <v>52</v>
      </c>
      <c r="U30" t="s">
        <v>33</v>
      </c>
      <c r="V30" t="s">
        <v>33</v>
      </c>
      <c r="W30" t="s">
        <v>33</v>
      </c>
      <c r="X30" t="s">
        <v>58</v>
      </c>
      <c r="Y30" t="s">
        <v>59</v>
      </c>
      <c r="Z30" t="s">
        <v>103</v>
      </c>
      <c r="AA30">
        <v>38.183329999999998</v>
      </c>
      <c r="AB30">
        <v>-1.8333299999999999</v>
      </c>
      <c r="AC30" t="s">
        <v>46</v>
      </c>
      <c r="AD30">
        <v>0.20100000000000001</v>
      </c>
    </row>
    <row r="31" spans="1:30" x14ac:dyDescent="0.2">
      <c r="A31">
        <v>9</v>
      </c>
      <c r="B31">
        <v>3</v>
      </c>
      <c r="C31" t="s">
        <v>56</v>
      </c>
      <c r="D31">
        <v>2000</v>
      </c>
      <c r="E31">
        <v>260</v>
      </c>
      <c r="F31">
        <v>12</v>
      </c>
      <c r="G31" t="s">
        <v>57</v>
      </c>
      <c r="H31">
        <v>99.37</v>
      </c>
      <c r="I31">
        <v>22.47</v>
      </c>
      <c r="J31">
        <v>22.47</v>
      </c>
      <c r="K31">
        <v>12</v>
      </c>
      <c r="L31">
        <v>5.84</v>
      </c>
      <c r="M31">
        <v>7.64</v>
      </c>
      <c r="N31">
        <v>7.64</v>
      </c>
      <c r="O31">
        <v>5</v>
      </c>
      <c r="P31">
        <v>6</v>
      </c>
      <c r="Q31">
        <v>16.100000000000001</v>
      </c>
      <c r="R31">
        <v>33.5</v>
      </c>
      <c r="S31" t="s">
        <v>40</v>
      </c>
      <c r="T31" t="s">
        <v>52</v>
      </c>
      <c r="U31" t="s">
        <v>33</v>
      </c>
      <c r="V31" t="s">
        <v>33</v>
      </c>
      <c r="W31" t="s">
        <v>33</v>
      </c>
      <c r="X31" t="s">
        <v>58</v>
      </c>
      <c r="Y31" t="s">
        <v>59</v>
      </c>
      <c r="Z31" t="s">
        <v>103</v>
      </c>
      <c r="AA31">
        <v>38.183329999999998</v>
      </c>
      <c r="AB31">
        <v>-1.8333299999999999</v>
      </c>
      <c r="AC31" t="s">
        <v>46</v>
      </c>
      <c r="AD31">
        <v>0.20100000000000001</v>
      </c>
    </row>
    <row r="32" spans="1:30" x14ac:dyDescent="0.2">
      <c r="A32">
        <v>9</v>
      </c>
      <c r="B32">
        <v>4</v>
      </c>
      <c r="C32" t="s">
        <v>56</v>
      </c>
      <c r="D32">
        <v>2000</v>
      </c>
      <c r="E32">
        <v>65</v>
      </c>
      <c r="F32">
        <v>12</v>
      </c>
      <c r="G32" t="s">
        <v>57</v>
      </c>
      <c r="H32">
        <v>52.54</v>
      </c>
      <c r="I32">
        <v>23.82</v>
      </c>
      <c r="J32">
        <v>23.82</v>
      </c>
      <c r="K32">
        <v>12</v>
      </c>
      <c r="L32">
        <v>5.84</v>
      </c>
      <c r="M32">
        <v>7.64</v>
      </c>
      <c r="N32">
        <v>7.64</v>
      </c>
      <c r="O32">
        <v>5</v>
      </c>
      <c r="P32">
        <v>6</v>
      </c>
      <c r="Q32">
        <v>16.100000000000001</v>
      </c>
      <c r="R32">
        <v>33.5</v>
      </c>
      <c r="S32" t="s">
        <v>40</v>
      </c>
      <c r="T32" t="s">
        <v>52</v>
      </c>
      <c r="U32" t="s">
        <v>33</v>
      </c>
      <c r="V32" t="s">
        <v>33</v>
      </c>
      <c r="W32" t="s">
        <v>33</v>
      </c>
      <c r="X32" t="s">
        <v>58</v>
      </c>
      <c r="Y32" t="s">
        <v>59</v>
      </c>
      <c r="Z32" t="s">
        <v>103</v>
      </c>
      <c r="AA32">
        <v>38.183329999999998</v>
      </c>
      <c r="AB32">
        <v>-1.8333299999999999</v>
      </c>
      <c r="AC32" t="s">
        <v>46</v>
      </c>
      <c r="AD32">
        <v>0.20100000000000001</v>
      </c>
    </row>
    <row r="33" spans="1:30" x14ac:dyDescent="0.2">
      <c r="A33">
        <v>10</v>
      </c>
      <c r="B33">
        <v>1</v>
      </c>
      <c r="C33" t="s">
        <v>107</v>
      </c>
      <c r="D33" t="s">
        <v>60</v>
      </c>
      <c r="E33">
        <v>200</v>
      </c>
      <c r="F33">
        <v>8</v>
      </c>
      <c r="G33" t="s">
        <v>57</v>
      </c>
      <c r="H33">
        <v>86.35</v>
      </c>
      <c r="I33">
        <v>10.09</v>
      </c>
      <c r="J33">
        <v>10.09</v>
      </c>
      <c r="K33">
        <v>8</v>
      </c>
      <c r="L33">
        <v>2.33</v>
      </c>
      <c r="M33">
        <v>4.2300000000000004</v>
      </c>
      <c r="N33">
        <v>4.2300000000000004</v>
      </c>
      <c r="O33">
        <v>17</v>
      </c>
      <c r="P33">
        <v>18</v>
      </c>
      <c r="Q33">
        <v>3.4</v>
      </c>
      <c r="R33">
        <v>39.200000000000003</v>
      </c>
      <c r="S33" t="s">
        <v>40</v>
      </c>
      <c r="T33" t="s">
        <v>32</v>
      </c>
      <c r="U33" t="s">
        <v>33</v>
      </c>
      <c r="V33" t="s">
        <v>31</v>
      </c>
      <c r="W33" t="s">
        <v>33</v>
      </c>
      <c r="X33" t="s">
        <v>42</v>
      </c>
      <c r="Y33" t="s">
        <v>61</v>
      </c>
      <c r="Z33" t="s">
        <v>104</v>
      </c>
      <c r="AA33">
        <v>50.511940000000003</v>
      </c>
      <c r="AB33">
        <v>-120.97472</v>
      </c>
      <c r="AC33" t="s">
        <v>46</v>
      </c>
      <c r="AD33">
        <v>0.56010000000000004</v>
      </c>
    </row>
    <row r="34" spans="1:30" x14ac:dyDescent="0.2">
      <c r="A34">
        <v>10</v>
      </c>
      <c r="B34">
        <v>2</v>
      </c>
      <c r="C34" t="s">
        <v>107</v>
      </c>
      <c r="D34" t="s">
        <v>60</v>
      </c>
      <c r="E34">
        <v>150</v>
      </c>
      <c r="F34">
        <v>8</v>
      </c>
      <c r="G34" t="s">
        <v>57</v>
      </c>
      <c r="H34">
        <v>89.38</v>
      </c>
      <c r="I34">
        <v>13.14</v>
      </c>
      <c r="J34">
        <v>13.14</v>
      </c>
      <c r="K34">
        <v>8</v>
      </c>
      <c r="L34">
        <v>2.33</v>
      </c>
      <c r="M34">
        <v>4.2300000000000004</v>
      </c>
      <c r="N34">
        <v>4.2300000000000004</v>
      </c>
      <c r="O34">
        <v>17</v>
      </c>
      <c r="P34">
        <v>18</v>
      </c>
      <c r="Q34">
        <v>3.4</v>
      </c>
      <c r="R34">
        <v>39.200000000000003</v>
      </c>
      <c r="S34" t="s">
        <v>40</v>
      </c>
      <c r="T34" t="s">
        <v>32</v>
      </c>
      <c r="U34" t="s">
        <v>33</v>
      </c>
      <c r="V34" t="s">
        <v>31</v>
      </c>
      <c r="W34" t="s">
        <v>33</v>
      </c>
      <c r="X34" t="s">
        <v>42</v>
      </c>
      <c r="Y34" t="s">
        <v>61</v>
      </c>
      <c r="Z34" t="s">
        <v>104</v>
      </c>
      <c r="AA34">
        <v>50.511940000000003</v>
      </c>
      <c r="AB34">
        <v>-120.97472</v>
      </c>
      <c r="AC34" t="s">
        <v>46</v>
      </c>
      <c r="AD34">
        <v>0.56010000000000004</v>
      </c>
    </row>
    <row r="35" spans="1:30" x14ac:dyDescent="0.2">
      <c r="A35">
        <v>10</v>
      </c>
      <c r="B35">
        <v>3</v>
      </c>
      <c r="C35" t="s">
        <v>107</v>
      </c>
      <c r="D35" t="s">
        <v>60</v>
      </c>
      <c r="E35">
        <v>50</v>
      </c>
      <c r="F35">
        <v>8</v>
      </c>
      <c r="G35" t="s">
        <v>57</v>
      </c>
      <c r="H35">
        <v>73.53</v>
      </c>
      <c r="I35">
        <v>15.74</v>
      </c>
      <c r="J35">
        <v>15.74</v>
      </c>
      <c r="K35">
        <v>8</v>
      </c>
      <c r="L35">
        <v>2.33</v>
      </c>
      <c r="M35">
        <v>4.2300000000000004</v>
      </c>
      <c r="N35">
        <v>4.2300000000000004</v>
      </c>
      <c r="O35">
        <v>17</v>
      </c>
      <c r="P35">
        <v>18</v>
      </c>
      <c r="Q35">
        <v>3.4</v>
      </c>
      <c r="R35">
        <v>39.200000000000003</v>
      </c>
      <c r="S35" t="s">
        <v>40</v>
      </c>
      <c r="T35" t="s">
        <v>32</v>
      </c>
      <c r="U35" t="s">
        <v>33</v>
      </c>
      <c r="V35" t="s">
        <v>31</v>
      </c>
      <c r="W35" t="s">
        <v>33</v>
      </c>
      <c r="X35" t="s">
        <v>42</v>
      </c>
      <c r="Y35" t="s">
        <v>61</v>
      </c>
      <c r="Z35" t="s">
        <v>104</v>
      </c>
      <c r="AA35">
        <v>50.511940000000003</v>
      </c>
      <c r="AB35">
        <v>-120.97472</v>
      </c>
      <c r="AC35" t="s">
        <v>46</v>
      </c>
      <c r="AD35">
        <v>0.56010000000000004</v>
      </c>
    </row>
    <row r="36" spans="1:30" x14ac:dyDescent="0.2">
      <c r="A36">
        <v>10</v>
      </c>
      <c r="B36">
        <v>4</v>
      </c>
      <c r="C36" t="s">
        <v>107</v>
      </c>
      <c r="D36" t="s">
        <v>60</v>
      </c>
      <c r="E36">
        <v>250</v>
      </c>
      <c r="F36">
        <v>8</v>
      </c>
      <c r="G36" t="s">
        <v>57</v>
      </c>
      <c r="H36">
        <v>128.99</v>
      </c>
      <c r="I36">
        <v>17.07</v>
      </c>
      <c r="J36">
        <v>17.07</v>
      </c>
      <c r="K36">
        <v>8</v>
      </c>
      <c r="L36">
        <v>56.94</v>
      </c>
      <c r="M36">
        <v>26.69</v>
      </c>
      <c r="N36">
        <v>26.69</v>
      </c>
      <c r="O36">
        <v>17</v>
      </c>
      <c r="P36">
        <v>18</v>
      </c>
      <c r="Q36">
        <v>3.4</v>
      </c>
      <c r="R36">
        <v>39.200000000000003</v>
      </c>
      <c r="S36" t="s">
        <v>40</v>
      </c>
      <c r="T36" t="s">
        <v>32</v>
      </c>
      <c r="U36" t="s">
        <v>33</v>
      </c>
      <c r="V36" t="s">
        <v>31</v>
      </c>
      <c r="W36" t="s">
        <v>33</v>
      </c>
      <c r="X36" t="s">
        <v>42</v>
      </c>
      <c r="Y36" t="s">
        <v>61</v>
      </c>
      <c r="Z36" t="s">
        <v>104</v>
      </c>
      <c r="AA36">
        <v>50.511940000000003</v>
      </c>
      <c r="AB36">
        <v>-120.97472</v>
      </c>
      <c r="AC36" t="s">
        <v>46</v>
      </c>
      <c r="AD36">
        <v>0.56010000000000004</v>
      </c>
    </row>
    <row r="37" spans="1:30" x14ac:dyDescent="0.2">
      <c r="A37">
        <v>10</v>
      </c>
      <c r="B37">
        <v>5</v>
      </c>
      <c r="C37" t="s">
        <v>107</v>
      </c>
      <c r="D37" t="s">
        <v>60</v>
      </c>
      <c r="E37">
        <v>100</v>
      </c>
      <c r="F37">
        <v>8</v>
      </c>
      <c r="G37" t="s">
        <v>57</v>
      </c>
      <c r="H37">
        <v>71.459999999999994</v>
      </c>
      <c r="I37">
        <v>17.2</v>
      </c>
      <c r="J37">
        <v>17.2</v>
      </c>
      <c r="K37">
        <v>8</v>
      </c>
      <c r="L37">
        <v>2.33</v>
      </c>
      <c r="M37">
        <v>4.2300000000000004</v>
      </c>
      <c r="N37">
        <v>4.2300000000000004</v>
      </c>
      <c r="O37">
        <v>17</v>
      </c>
      <c r="P37">
        <v>18</v>
      </c>
      <c r="Q37">
        <v>3.4</v>
      </c>
      <c r="R37">
        <v>39.200000000000003</v>
      </c>
      <c r="S37" t="s">
        <v>40</v>
      </c>
      <c r="T37" t="s">
        <v>32</v>
      </c>
      <c r="U37" t="s">
        <v>33</v>
      </c>
      <c r="V37" t="s">
        <v>31</v>
      </c>
      <c r="W37" t="s">
        <v>33</v>
      </c>
      <c r="X37" t="s">
        <v>42</v>
      </c>
      <c r="Y37" t="s">
        <v>61</v>
      </c>
      <c r="Z37" t="s">
        <v>104</v>
      </c>
      <c r="AA37">
        <v>50.511940000000003</v>
      </c>
      <c r="AB37">
        <v>-120.97472</v>
      </c>
      <c r="AC37" t="s">
        <v>46</v>
      </c>
      <c r="AD37">
        <v>0.56010000000000004</v>
      </c>
    </row>
    <row r="38" spans="1:30" x14ac:dyDescent="0.2">
      <c r="A38">
        <v>10</v>
      </c>
      <c r="B38">
        <v>6</v>
      </c>
      <c r="C38" t="s">
        <v>107</v>
      </c>
      <c r="D38" t="s">
        <v>60</v>
      </c>
      <c r="E38">
        <v>200</v>
      </c>
      <c r="F38">
        <v>8</v>
      </c>
      <c r="G38" t="s">
        <v>57</v>
      </c>
      <c r="H38">
        <v>127.61</v>
      </c>
      <c r="I38">
        <v>18.14</v>
      </c>
      <c r="J38">
        <v>18.14</v>
      </c>
      <c r="K38">
        <v>8</v>
      </c>
      <c r="L38">
        <v>56.94</v>
      </c>
      <c r="M38">
        <v>26.69</v>
      </c>
      <c r="N38">
        <v>26.69</v>
      </c>
      <c r="O38">
        <v>17</v>
      </c>
      <c r="P38">
        <v>18</v>
      </c>
      <c r="Q38">
        <v>3.4</v>
      </c>
      <c r="R38">
        <v>39.200000000000003</v>
      </c>
      <c r="S38" t="s">
        <v>40</v>
      </c>
      <c r="T38" t="s">
        <v>32</v>
      </c>
      <c r="U38" t="s">
        <v>33</v>
      </c>
      <c r="V38" t="s">
        <v>31</v>
      </c>
      <c r="W38" t="s">
        <v>33</v>
      </c>
      <c r="X38" t="s">
        <v>42</v>
      </c>
      <c r="Y38" t="s">
        <v>61</v>
      </c>
      <c r="Z38" t="s">
        <v>104</v>
      </c>
      <c r="AA38">
        <v>50.511940000000003</v>
      </c>
      <c r="AB38">
        <v>-120.97472</v>
      </c>
      <c r="AC38" t="s">
        <v>46</v>
      </c>
      <c r="AD38">
        <v>0.56010000000000004</v>
      </c>
    </row>
    <row r="39" spans="1:30" x14ac:dyDescent="0.2">
      <c r="A39">
        <v>10</v>
      </c>
      <c r="B39">
        <v>7</v>
      </c>
      <c r="C39" t="s">
        <v>107</v>
      </c>
      <c r="D39" t="s">
        <v>60</v>
      </c>
      <c r="E39">
        <v>100</v>
      </c>
      <c r="F39">
        <v>8</v>
      </c>
      <c r="G39" t="s">
        <v>57</v>
      </c>
      <c r="H39">
        <v>140.25</v>
      </c>
      <c r="I39">
        <v>18.149999999999999</v>
      </c>
      <c r="J39">
        <v>18.149999999999999</v>
      </c>
      <c r="K39">
        <v>8</v>
      </c>
      <c r="L39">
        <v>56.94</v>
      </c>
      <c r="M39">
        <v>26.69</v>
      </c>
      <c r="N39">
        <v>26.69</v>
      </c>
      <c r="O39">
        <v>17</v>
      </c>
      <c r="P39">
        <v>18</v>
      </c>
      <c r="Q39">
        <v>3.4</v>
      </c>
      <c r="R39">
        <v>39.200000000000003</v>
      </c>
      <c r="S39" t="s">
        <v>40</v>
      </c>
      <c r="T39" t="s">
        <v>32</v>
      </c>
      <c r="U39" t="s">
        <v>33</v>
      </c>
      <c r="V39" t="s">
        <v>31</v>
      </c>
      <c r="W39" t="s">
        <v>33</v>
      </c>
      <c r="X39" t="s">
        <v>42</v>
      </c>
      <c r="Y39" t="s">
        <v>61</v>
      </c>
      <c r="Z39" t="s">
        <v>104</v>
      </c>
      <c r="AA39">
        <v>50.511940000000003</v>
      </c>
      <c r="AB39">
        <v>-120.97472</v>
      </c>
      <c r="AC39" t="s">
        <v>46</v>
      </c>
      <c r="AD39">
        <v>0.56010000000000004</v>
      </c>
    </row>
    <row r="40" spans="1:30" x14ac:dyDescent="0.2">
      <c r="A40">
        <v>10</v>
      </c>
      <c r="B40">
        <v>8</v>
      </c>
      <c r="C40" t="s">
        <v>107</v>
      </c>
      <c r="D40" t="s">
        <v>60</v>
      </c>
      <c r="E40">
        <v>50</v>
      </c>
      <c r="F40">
        <v>8</v>
      </c>
      <c r="G40" t="s">
        <v>57</v>
      </c>
      <c r="H40">
        <v>122.65</v>
      </c>
      <c r="I40">
        <v>18.690000000000001</v>
      </c>
      <c r="J40">
        <v>18.690000000000001</v>
      </c>
      <c r="K40">
        <v>8</v>
      </c>
      <c r="L40">
        <v>56.94</v>
      </c>
      <c r="M40">
        <v>26.69</v>
      </c>
      <c r="N40">
        <v>26.69</v>
      </c>
      <c r="O40">
        <v>17</v>
      </c>
      <c r="P40">
        <v>18</v>
      </c>
      <c r="Q40">
        <v>3.4</v>
      </c>
      <c r="R40">
        <v>39.200000000000003</v>
      </c>
      <c r="S40" t="s">
        <v>40</v>
      </c>
      <c r="T40" t="s">
        <v>32</v>
      </c>
      <c r="U40" t="s">
        <v>33</v>
      </c>
      <c r="V40" t="s">
        <v>31</v>
      </c>
      <c r="W40" t="s">
        <v>33</v>
      </c>
      <c r="X40" t="s">
        <v>42</v>
      </c>
      <c r="Y40" t="s">
        <v>61</v>
      </c>
      <c r="Z40" t="s">
        <v>104</v>
      </c>
      <c r="AA40">
        <v>50.511940000000003</v>
      </c>
      <c r="AB40">
        <v>-120.97472</v>
      </c>
      <c r="AC40" t="s">
        <v>46</v>
      </c>
      <c r="AD40">
        <v>0.56010000000000004</v>
      </c>
    </row>
    <row r="41" spans="1:30" x14ac:dyDescent="0.2">
      <c r="A41">
        <v>10</v>
      </c>
      <c r="B41">
        <v>9</v>
      </c>
      <c r="C41" t="s">
        <v>107</v>
      </c>
      <c r="D41" t="s">
        <v>60</v>
      </c>
      <c r="E41">
        <v>150</v>
      </c>
      <c r="F41">
        <v>8</v>
      </c>
      <c r="G41" t="s">
        <v>57</v>
      </c>
      <c r="H41">
        <v>132.09</v>
      </c>
      <c r="I41">
        <v>20.77</v>
      </c>
      <c r="J41">
        <v>20.77</v>
      </c>
      <c r="K41">
        <v>8</v>
      </c>
      <c r="L41">
        <v>56.94</v>
      </c>
      <c r="M41">
        <v>26.69</v>
      </c>
      <c r="N41">
        <v>26.69</v>
      </c>
      <c r="O41">
        <v>17</v>
      </c>
      <c r="P41">
        <v>18</v>
      </c>
      <c r="Q41">
        <v>3.4</v>
      </c>
      <c r="R41">
        <v>39.200000000000003</v>
      </c>
      <c r="S41" t="s">
        <v>40</v>
      </c>
      <c r="T41" t="s">
        <v>32</v>
      </c>
      <c r="U41" t="s">
        <v>33</v>
      </c>
      <c r="V41" t="s">
        <v>31</v>
      </c>
      <c r="W41" t="s">
        <v>33</v>
      </c>
      <c r="X41" t="s">
        <v>42</v>
      </c>
      <c r="Y41" t="s">
        <v>61</v>
      </c>
      <c r="Z41" t="s">
        <v>104</v>
      </c>
      <c r="AA41">
        <v>50.511940000000003</v>
      </c>
      <c r="AB41">
        <v>-120.97472</v>
      </c>
      <c r="AC41" t="s">
        <v>46</v>
      </c>
      <c r="AD41">
        <v>0.56010000000000004</v>
      </c>
    </row>
    <row r="42" spans="1:30" x14ac:dyDescent="0.2">
      <c r="A42">
        <v>10</v>
      </c>
      <c r="B42">
        <v>10</v>
      </c>
      <c r="C42" t="s">
        <v>107</v>
      </c>
      <c r="D42" t="s">
        <v>60</v>
      </c>
      <c r="E42">
        <v>250</v>
      </c>
      <c r="F42">
        <v>8</v>
      </c>
      <c r="G42" t="s">
        <v>57</v>
      </c>
      <c r="H42">
        <v>84.71</v>
      </c>
      <c r="I42">
        <v>22.21</v>
      </c>
      <c r="J42">
        <v>22.21</v>
      </c>
      <c r="K42">
        <v>8</v>
      </c>
      <c r="L42">
        <v>2.33</v>
      </c>
      <c r="M42">
        <v>4.2300000000000004</v>
      </c>
      <c r="N42">
        <v>4.2300000000000004</v>
      </c>
      <c r="O42">
        <v>17</v>
      </c>
      <c r="P42">
        <v>18</v>
      </c>
      <c r="Q42">
        <v>3.4</v>
      </c>
      <c r="R42">
        <v>39.200000000000003</v>
      </c>
      <c r="S42" t="s">
        <v>40</v>
      </c>
      <c r="T42" t="s">
        <v>32</v>
      </c>
      <c r="U42" t="s">
        <v>33</v>
      </c>
      <c r="V42" t="s">
        <v>31</v>
      </c>
      <c r="W42" t="s">
        <v>33</v>
      </c>
      <c r="X42" t="s">
        <v>42</v>
      </c>
      <c r="Y42" t="s">
        <v>61</v>
      </c>
      <c r="Z42" t="s">
        <v>104</v>
      </c>
      <c r="AA42">
        <v>50.511940000000003</v>
      </c>
      <c r="AB42">
        <v>-120.97472</v>
      </c>
      <c r="AC42" t="s">
        <v>46</v>
      </c>
      <c r="AD42">
        <v>0.56010000000000004</v>
      </c>
    </row>
    <row r="43" spans="1:30" x14ac:dyDescent="0.2">
      <c r="A43">
        <v>11</v>
      </c>
      <c r="B43">
        <v>1</v>
      </c>
      <c r="C43" t="s">
        <v>62</v>
      </c>
      <c r="D43">
        <v>2015</v>
      </c>
      <c r="E43">
        <v>40</v>
      </c>
      <c r="F43">
        <v>4</v>
      </c>
      <c r="G43" t="s">
        <v>57</v>
      </c>
      <c r="H43">
        <v>11.9</v>
      </c>
      <c r="I43">
        <v>7.58</v>
      </c>
      <c r="J43">
        <v>7.58</v>
      </c>
      <c r="K43">
        <v>4</v>
      </c>
      <c r="L43">
        <v>7.2</v>
      </c>
      <c r="M43">
        <v>2.96</v>
      </c>
      <c r="N43">
        <v>2.96</v>
      </c>
      <c r="O43">
        <v>6</v>
      </c>
      <c r="P43">
        <v>7</v>
      </c>
      <c r="Q43">
        <v>14.7</v>
      </c>
      <c r="R43">
        <v>24.8</v>
      </c>
      <c r="S43" t="s">
        <v>31</v>
      </c>
      <c r="T43" t="s">
        <v>32</v>
      </c>
      <c r="U43" t="s">
        <v>31</v>
      </c>
      <c r="V43" t="s">
        <v>33</v>
      </c>
      <c r="W43" t="s">
        <v>33</v>
      </c>
      <c r="X43" t="s">
        <v>42</v>
      </c>
      <c r="Y43" t="s">
        <v>63</v>
      </c>
      <c r="Z43" t="s">
        <v>102</v>
      </c>
      <c r="AA43">
        <v>-40.573329999999999</v>
      </c>
      <c r="AB43">
        <v>-70.832499999999996</v>
      </c>
      <c r="AC43" t="s">
        <v>36</v>
      </c>
      <c r="AD43">
        <v>0.44740000000000002</v>
      </c>
    </row>
    <row r="44" spans="1:30" x14ac:dyDescent="0.2">
      <c r="A44">
        <v>12</v>
      </c>
      <c r="B44">
        <v>1</v>
      </c>
      <c r="C44" t="s">
        <v>64</v>
      </c>
      <c r="D44">
        <v>2005</v>
      </c>
      <c r="E44">
        <v>100</v>
      </c>
      <c r="F44">
        <v>4</v>
      </c>
      <c r="G44" t="s">
        <v>57</v>
      </c>
      <c r="H44">
        <v>92.2</v>
      </c>
      <c r="I44">
        <v>2.5499999999999998</v>
      </c>
      <c r="J44">
        <v>2.5499999999999998</v>
      </c>
      <c r="K44">
        <v>4</v>
      </c>
      <c r="L44">
        <v>84.87</v>
      </c>
      <c r="M44">
        <v>2.5499999999999998</v>
      </c>
      <c r="N44">
        <v>2.5499999999999998</v>
      </c>
      <c r="O44">
        <v>1.417</v>
      </c>
      <c r="P44">
        <v>2</v>
      </c>
      <c r="Q44">
        <v>13.7</v>
      </c>
      <c r="R44">
        <v>60.3</v>
      </c>
      <c r="S44" t="s">
        <v>31</v>
      </c>
      <c r="T44" t="s">
        <v>52</v>
      </c>
      <c r="U44" t="s">
        <v>31</v>
      </c>
      <c r="V44" t="s">
        <v>33</v>
      </c>
      <c r="W44" t="s">
        <v>33</v>
      </c>
      <c r="X44" t="s">
        <v>42</v>
      </c>
      <c r="Y44" t="s">
        <v>65</v>
      </c>
      <c r="Z44" t="s">
        <v>105</v>
      </c>
      <c r="AA44">
        <v>43.486109999999996</v>
      </c>
      <c r="AB44">
        <v>5.3016699999999997</v>
      </c>
      <c r="AC44" t="s">
        <v>46</v>
      </c>
      <c r="AD44">
        <v>0.4299</v>
      </c>
    </row>
    <row r="45" spans="1:30" x14ac:dyDescent="0.2">
      <c r="A45">
        <v>12</v>
      </c>
      <c r="B45">
        <v>2</v>
      </c>
      <c r="C45" t="s">
        <v>64</v>
      </c>
      <c r="D45">
        <v>2005</v>
      </c>
      <c r="E45">
        <v>100</v>
      </c>
      <c r="F45">
        <v>4</v>
      </c>
      <c r="G45" t="s">
        <v>57</v>
      </c>
      <c r="H45">
        <v>89.33</v>
      </c>
      <c r="I45">
        <v>3.18</v>
      </c>
      <c r="J45">
        <v>3.18</v>
      </c>
      <c r="K45">
        <v>4</v>
      </c>
      <c r="L45">
        <v>82.32</v>
      </c>
      <c r="M45">
        <v>4.1399999999999997</v>
      </c>
      <c r="N45">
        <v>4.1399999999999997</v>
      </c>
      <c r="O45">
        <v>2.1669999999999998</v>
      </c>
      <c r="P45">
        <v>3</v>
      </c>
      <c r="Q45">
        <v>13.7</v>
      </c>
      <c r="R45">
        <v>60.3</v>
      </c>
      <c r="S45" t="s">
        <v>31</v>
      </c>
      <c r="T45" t="s">
        <v>52</v>
      </c>
      <c r="U45" t="s">
        <v>31</v>
      </c>
      <c r="V45" t="s">
        <v>33</v>
      </c>
      <c r="W45" t="s">
        <v>33</v>
      </c>
      <c r="X45" t="s">
        <v>42</v>
      </c>
      <c r="Y45" t="s">
        <v>65</v>
      </c>
      <c r="Z45" t="s">
        <v>105</v>
      </c>
      <c r="AA45">
        <v>43.486109999999996</v>
      </c>
      <c r="AB45">
        <v>5.3016699999999997</v>
      </c>
      <c r="AC45" t="s">
        <v>46</v>
      </c>
      <c r="AD45">
        <v>0.4299</v>
      </c>
    </row>
    <row r="46" spans="1:30" x14ac:dyDescent="0.2">
      <c r="A46">
        <v>12</v>
      </c>
      <c r="B46">
        <v>3</v>
      </c>
      <c r="C46" t="s">
        <v>64</v>
      </c>
      <c r="D46">
        <v>2005</v>
      </c>
      <c r="E46">
        <v>100</v>
      </c>
      <c r="F46">
        <v>4</v>
      </c>
      <c r="G46" t="s">
        <v>57</v>
      </c>
      <c r="H46">
        <v>84.55</v>
      </c>
      <c r="I46">
        <v>6.37</v>
      </c>
      <c r="J46">
        <v>6.37</v>
      </c>
      <c r="K46">
        <v>4</v>
      </c>
      <c r="L46">
        <v>82.32</v>
      </c>
      <c r="M46">
        <v>1.91</v>
      </c>
      <c r="N46">
        <v>1.91</v>
      </c>
      <c r="O46">
        <v>0.83299999999999996</v>
      </c>
      <c r="P46">
        <v>1</v>
      </c>
      <c r="Q46">
        <v>13.7</v>
      </c>
      <c r="R46">
        <v>60.3</v>
      </c>
      <c r="S46" t="s">
        <v>31</v>
      </c>
      <c r="T46" t="s">
        <v>52</v>
      </c>
      <c r="U46" t="s">
        <v>31</v>
      </c>
      <c r="V46" t="s">
        <v>33</v>
      </c>
      <c r="W46" t="s">
        <v>33</v>
      </c>
      <c r="X46" t="s">
        <v>42</v>
      </c>
      <c r="Y46" t="s">
        <v>65</v>
      </c>
      <c r="Z46" t="s">
        <v>105</v>
      </c>
      <c r="AA46">
        <v>43.486109999999996</v>
      </c>
      <c r="AB46">
        <v>5.3016699999999997</v>
      </c>
      <c r="AC46" t="s">
        <v>46</v>
      </c>
      <c r="AD46">
        <v>0.4299</v>
      </c>
    </row>
    <row r="47" spans="1:30" x14ac:dyDescent="0.2">
      <c r="A47">
        <v>12</v>
      </c>
      <c r="B47">
        <v>4</v>
      </c>
      <c r="C47" t="s">
        <v>64</v>
      </c>
      <c r="D47">
        <v>2005</v>
      </c>
      <c r="E47">
        <v>50</v>
      </c>
      <c r="F47">
        <v>4</v>
      </c>
      <c r="G47" t="s">
        <v>57</v>
      </c>
      <c r="H47">
        <v>92.52</v>
      </c>
      <c r="I47">
        <v>9.24</v>
      </c>
      <c r="J47">
        <v>9.24</v>
      </c>
      <c r="K47">
        <v>4</v>
      </c>
      <c r="L47">
        <v>82.32</v>
      </c>
      <c r="M47">
        <v>1.91</v>
      </c>
      <c r="N47">
        <v>1.91</v>
      </c>
      <c r="O47">
        <v>0.83330000000000004</v>
      </c>
      <c r="P47">
        <v>1</v>
      </c>
      <c r="Q47">
        <v>13.7</v>
      </c>
      <c r="R47">
        <v>60.3</v>
      </c>
      <c r="S47" t="s">
        <v>31</v>
      </c>
      <c r="T47" t="s">
        <v>52</v>
      </c>
      <c r="U47" t="s">
        <v>31</v>
      </c>
      <c r="V47" t="s">
        <v>33</v>
      </c>
      <c r="W47" t="s">
        <v>33</v>
      </c>
      <c r="X47" t="s">
        <v>42</v>
      </c>
      <c r="Y47" t="s">
        <v>65</v>
      </c>
      <c r="Z47" t="s">
        <v>105</v>
      </c>
      <c r="AA47">
        <v>43.486109999999996</v>
      </c>
      <c r="AB47">
        <v>5.3016699999999997</v>
      </c>
      <c r="AC47" t="s">
        <v>46</v>
      </c>
      <c r="AD47">
        <v>0.4299</v>
      </c>
    </row>
    <row r="48" spans="1:30" x14ac:dyDescent="0.2">
      <c r="A48">
        <v>12</v>
      </c>
      <c r="B48">
        <v>5</v>
      </c>
      <c r="C48" t="s">
        <v>64</v>
      </c>
      <c r="D48">
        <v>2005</v>
      </c>
      <c r="E48">
        <v>50</v>
      </c>
      <c r="F48">
        <v>4</v>
      </c>
      <c r="G48" t="s">
        <v>57</v>
      </c>
      <c r="H48">
        <v>93.63</v>
      </c>
      <c r="I48">
        <v>6.37</v>
      </c>
      <c r="J48">
        <v>6.37</v>
      </c>
      <c r="K48">
        <v>4</v>
      </c>
      <c r="L48">
        <v>84.87</v>
      </c>
      <c r="M48">
        <v>2.5499999999999998</v>
      </c>
      <c r="N48">
        <v>2.5499999999999998</v>
      </c>
      <c r="O48">
        <v>1.417</v>
      </c>
      <c r="P48">
        <v>2</v>
      </c>
      <c r="Q48">
        <v>13.7</v>
      </c>
      <c r="R48">
        <v>60.3</v>
      </c>
      <c r="S48" t="s">
        <v>31</v>
      </c>
      <c r="T48" t="s">
        <v>52</v>
      </c>
      <c r="U48" t="s">
        <v>31</v>
      </c>
      <c r="V48" t="s">
        <v>33</v>
      </c>
      <c r="W48" t="s">
        <v>33</v>
      </c>
      <c r="X48" t="s">
        <v>42</v>
      </c>
      <c r="Y48" t="s">
        <v>65</v>
      </c>
      <c r="Z48" t="s">
        <v>105</v>
      </c>
      <c r="AA48">
        <v>43.486109999999996</v>
      </c>
      <c r="AB48">
        <v>5.3016699999999997</v>
      </c>
      <c r="AC48" t="s">
        <v>46</v>
      </c>
      <c r="AD48">
        <v>0.4299</v>
      </c>
    </row>
    <row r="49" spans="1:30" x14ac:dyDescent="0.2">
      <c r="A49">
        <v>12</v>
      </c>
      <c r="B49">
        <v>6</v>
      </c>
      <c r="C49" t="s">
        <v>64</v>
      </c>
      <c r="D49">
        <v>2005</v>
      </c>
      <c r="E49">
        <v>50</v>
      </c>
      <c r="F49">
        <v>4</v>
      </c>
      <c r="G49" t="s">
        <v>57</v>
      </c>
      <c r="H49">
        <v>92.83</v>
      </c>
      <c r="I49">
        <v>10.51</v>
      </c>
      <c r="J49">
        <v>10.51</v>
      </c>
      <c r="K49">
        <v>4</v>
      </c>
      <c r="L49">
        <v>82.32</v>
      </c>
      <c r="M49">
        <v>4.1399999999999997</v>
      </c>
      <c r="N49">
        <v>4.1399999999999997</v>
      </c>
      <c r="O49">
        <v>2.1669999999999998</v>
      </c>
      <c r="P49">
        <v>3</v>
      </c>
      <c r="Q49">
        <v>13.7</v>
      </c>
      <c r="R49">
        <v>60.3</v>
      </c>
      <c r="S49" t="s">
        <v>31</v>
      </c>
      <c r="T49" t="s">
        <v>52</v>
      </c>
      <c r="U49" t="s">
        <v>31</v>
      </c>
      <c r="V49" t="s">
        <v>33</v>
      </c>
      <c r="W49" t="s">
        <v>33</v>
      </c>
      <c r="X49" t="s">
        <v>42</v>
      </c>
      <c r="Y49" t="s">
        <v>65</v>
      </c>
      <c r="Z49" t="s">
        <v>105</v>
      </c>
      <c r="AA49">
        <v>43.486109999999996</v>
      </c>
      <c r="AB49">
        <v>5.3016699999999997</v>
      </c>
      <c r="AC49" t="s">
        <v>46</v>
      </c>
      <c r="AD49">
        <v>0.4299</v>
      </c>
    </row>
    <row r="50" spans="1:30" x14ac:dyDescent="0.2">
      <c r="A50">
        <v>13</v>
      </c>
      <c r="B50">
        <v>16</v>
      </c>
      <c r="C50" t="s">
        <v>66</v>
      </c>
      <c r="D50">
        <v>2004</v>
      </c>
      <c r="E50">
        <v>5</v>
      </c>
      <c r="F50">
        <v>4</v>
      </c>
      <c r="G50" t="s">
        <v>57</v>
      </c>
      <c r="H50">
        <v>32.03</v>
      </c>
      <c r="I50">
        <v>6.47</v>
      </c>
      <c r="J50">
        <v>6.47</v>
      </c>
      <c r="K50">
        <v>4</v>
      </c>
      <c r="L50">
        <v>20.010000000000002</v>
      </c>
      <c r="M50">
        <v>4.3600000000000003</v>
      </c>
      <c r="N50">
        <v>4.3600000000000003</v>
      </c>
      <c r="O50">
        <v>0.17</v>
      </c>
      <c r="P50">
        <v>1</v>
      </c>
      <c r="Q50">
        <v>5.3</v>
      </c>
      <c r="R50">
        <v>45.2</v>
      </c>
      <c r="S50" t="s">
        <v>40</v>
      </c>
      <c r="T50" t="s">
        <v>41</v>
      </c>
      <c r="U50" t="s">
        <v>31</v>
      </c>
      <c r="V50" t="s">
        <v>31</v>
      </c>
      <c r="W50" t="s">
        <v>33</v>
      </c>
      <c r="X50" t="s">
        <v>42</v>
      </c>
      <c r="Y50" t="s">
        <v>67</v>
      </c>
      <c r="Z50" t="s">
        <v>101</v>
      </c>
      <c r="AA50">
        <v>39.36788</v>
      </c>
      <c r="AB50">
        <v>-105.24069</v>
      </c>
      <c r="AC50" t="s">
        <v>46</v>
      </c>
      <c r="AD50">
        <v>0.28749999999999998</v>
      </c>
    </row>
    <row r="51" spans="1:30" x14ac:dyDescent="0.2">
      <c r="A51">
        <v>13</v>
      </c>
      <c r="B51">
        <v>17</v>
      </c>
      <c r="C51" t="s">
        <v>66</v>
      </c>
      <c r="D51">
        <v>2004</v>
      </c>
      <c r="E51">
        <v>10</v>
      </c>
      <c r="F51">
        <v>4</v>
      </c>
      <c r="G51" t="s">
        <v>57</v>
      </c>
      <c r="H51">
        <v>44.31</v>
      </c>
      <c r="I51">
        <v>5.42</v>
      </c>
      <c r="J51">
        <v>5.42</v>
      </c>
      <c r="K51">
        <v>4</v>
      </c>
      <c r="L51">
        <v>20.010000000000002</v>
      </c>
      <c r="M51">
        <v>4.3600000000000003</v>
      </c>
      <c r="N51">
        <v>4.3600000000000003</v>
      </c>
      <c r="O51">
        <v>0.17</v>
      </c>
      <c r="P51">
        <v>1</v>
      </c>
      <c r="Q51">
        <v>5.3</v>
      </c>
      <c r="R51">
        <v>45.2</v>
      </c>
      <c r="S51" t="s">
        <v>40</v>
      </c>
      <c r="T51" t="s">
        <v>41</v>
      </c>
      <c r="U51" t="s">
        <v>31</v>
      </c>
      <c r="V51" t="s">
        <v>31</v>
      </c>
      <c r="W51" t="s">
        <v>33</v>
      </c>
      <c r="X51" t="s">
        <v>42</v>
      </c>
      <c r="Y51" t="s">
        <v>67</v>
      </c>
      <c r="Z51" t="s">
        <v>101</v>
      </c>
      <c r="AA51">
        <v>39.36788</v>
      </c>
      <c r="AB51">
        <v>-105.24069</v>
      </c>
      <c r="AC51" t="s">
        <v>46</v>
      </c>
      <c r="AD51">
        <v>0.28749999999999998</v>
      </c>
    </row>
    <row r="52" spans="1:30" x14ac:dyDescent="0.2">
      <c r="A52">
        <v>13</v>
      </c>
      <c r="B52">
        <v>18</v>
      </c>
      <c r="C52" t="s">
        <v>66</v>
      </c>
      <c r="D52">
        <v>2004</v>
      </c>
      <c r="E52">
        <v>20</v>
      </c>
      <c r="F52">
        <v>4</v>
      </c>
      <c r="G52" t="s">
        <v>57</v>
      </c>
      <c r="H52">
        <v>43.06</v>
      </c>
      <c r="I52">
        <v>18.23</v>
      </c>
      <c r="J52">
        <v>18.23</v>
      </c>
      <c r="K52">
        <v>4</v>
      </c>
      <c r="L52">
        <v>20.010000000000002</v>
      </c>
      <c r="M52">
        <v>4.3600000000000003</v>
      </c>
      <c r="N52">
        <v>4.3600000000000003</v>
      </c>
      <c r="O52">
        <v>0.17</v>
      </c>
      <c r="P52">
        <v>1</v>
      </c>
      <c r="Q52">
        <v>5.3</v>
      </c>
      <c r="R52">
        <v>45.2</v>
      </c>
      <c r="S52" t="s">
        <v>40</v>
      </c>
      <c r="T52" t="s">
        <v>41</v>
      </c>
      <c r="U52" t="s">
        <v>31</v>
      </c>
      <c r="V52" t="s">
        <v>31</v>
      </c>
      <c r="W52" t="s">
        <v>33</v>
      </c>
      <c r="X52" t="s">
        <v>42</v>
      </c>
      <c r="Y52" t="s">
        <v>67</v>
      </c>
      <c r="Z52" t="s">
        <v>101</v>
      </c>
      <c r="AA52">
        <v>39.36788</v>
      </c>
      <c r="AB52">
        <v>-105.24069</v>
      </c>
      <c r="AC52" t="s">
        <v>46</v>
      </c>
      <c r="AD52">
        <v>0.28749999999999998</v>
      </c>
    </row>
    <row r="53" spans="1:30" x14ac:dyDescent="0.2">
      <c r="A53">
        <v>13</v>
      </c>
      <c r="B53">
        <v>19</v>
      </c>
      <c r="C53" t="s">
        <v>66</v>
      </c>
      <c r="D53">
        <v>2004</v>
      </c>
      <c r="E53">
        <v>40</v>
      </c>
      <c r="F53">
        <v>4</v>
      </c>
      <c r="G53" t="s">
        <v>57</v>
      </c>
      <c r="H53">
        <v>49.79</v>
      </c>
      <c r="I53">
        <v>2.5099999999999998</v>
      </c>
      <c r="J53">
        <v>2.5099999999999998</v>
      </c>
      <c r="K53">
        <v>4</v>
      </c>
      <c r="L53">
        <v>20.010000000000002</v>
      </c>
      <c r="M53">
        <v>4.3600000000000003</v>
      </c>
      <c r="N53">
        <v>4.3600000000000003</v>
      </c>
      <c r="O53">
        <v>0.17</v>
      </c>
      <c r="P53">
        <v>1</v>
      </c>
      <c r="Q53">
        <v>5.3</v>
      </c>
      <c r="R53">
        <v>45.2</v>
      </c>
      <c r="S53" t="s">
        <v>40</v>
      </c>
      <c r="T53" t="s">
        <v>41</v>
      </c>
      <c r="U53" t="s">
        <v>31</v>
      </c>
      <c r="V53" t="s">
        <v>31</v>
      </c>
      <c r="W53" t="s">
        <v>33</v>
      </c>
      <c r="X53" t="s">
        <v>42</v>
      </c>
      <c r="Y53" t="s">
        <v>67</v>
      </c>
      <c r="Z53" t="s">
        <v>101</v>
      </c>
      <c r="AA53">
        <v>39.36788</v>
      </c>
      <c r="AB53">
        <v>-105.24069</v>
      </c>
      <c r="AC53" t="s">
        <v>46</v>
      </c>
      <c r="AD53">
        <v>0.28749999999999998</v>
      </c>
    </row>
    <row r="54" spans="1:30" x14ac:dyDescent="0.2">
      <c r="A54">
        <v>13</v>
      </c>
      <c r="B54">
        <v>20</v>
      </c>
      <c r="C54" t="s">
        <v>66</v>
      </c>
      <c r="D54">
        <v>2004</v>
      </c>
      <c r="E54">
        <v>80</v>
      </c>
      <c r="F54">
        <v>4</v>
      </c>
      <c r="G54" t="s">
        <v>57</v>
      </c>
      <c r="H54">
        <v>52.04</v>
      </c>
      <c r="I54">
        <v>14.53</v>
      </c>
      <c r="J54">
        <v>14.53</v>
      </c>
      <c r="K54">
        <v>4</v>
      </c>
      <c r="L54">
        <v>20.010000000000002</v>
      </c>
      <c r="M54">
        <v>4.3600000000000003</v>
      </c>
      <c r="N54">
        <v>4.3600000000000003</v>
      </c>
      <c r="O54">
        <v>0.17</v>
      </c>
      <c r="P54">
        <v>1</v>
      </c>
      <c r="Q54">
        <v>5.3</v>
      </c>
      <c r="R54">
        <v>45.2</v>
      </c>
      <c r="S54" t="s">
        <v>40</v>
      </c>
      <c r="T54" t="s">
        <v>41</v>
      </c>
      <c r="U54" t="s">
        <v>31</v>
      </c>
      <c r="V54" t="s">
        <v>31</v>
      </c>
      <c r="W54" t="s">
        <v>33</v>
      </c>
      <c r="X54" t="s">
        <v>42</v>
      </c>
      <c r="Y54" t="s">
        <v>67</v>
      </c>
      <c r="Z54" t="s">
        <v>101</v>
      </c>
      <c r="AA54">
        <v>39.36788</v>
      </c>
      <c r="AB54">
        <v>-105.24069</v>
      </c>
      <c r="AC54" t="s">
        <v>46</v>
      </c>
      <c r="AD54">
        <v>0.28749999999999998</v>
      </c>
    </row>
    <row r="55" spans="1:30" x14ac:dyDescent="0.2">
      <c r="A55">
        <v>13</v>
      </c>
      <c r="B55">
        <v>1</v>
      </c>
      <c r="C55" t="s">
        <v>66</v>
      </c>
      <c r="D55">
        <v>2004</v>
      </c>
      <c r="E55">
        <v>10</v>
      </c>
      <c r="F55">
        <v>4</v>
      </c>
      <c r="G55" t="s">
        <v>57</v>
      </c>
      <c r="H55">
        <v>50.92</v>
      </c>
      <c r="I55">
        <v>5.28</v>
      </c>
      <c r="J55">
        <v>5.28</v>
      </c>
      <c r="K55">
        <v>4</v>
      </c>
      <c r="L55">
        <v>41.41</v>
      </c>
      <c r="M55">
        <v>7.13</v>
      </c>
      <c r="N55">
        <v>7.13</v>
      </c>
      <c r="O55">
        <v>2.17</v>
      </c>
      <c r="P55">
        <v>3</v>
      </c>
      <c r="Q55">
        <v>5.3</v>
      </c>
      <c r="R55">
        <v>45.2</v>
      </c>
      <c r="S55" t="s">
        <v>40</v>
      </c>
      <c r="T55" t="s">
        <v>41</v>
      </c>
      <c r="U55" t="s">
        <v>31</v>
      </c>
      <c r="V55" t="s">
        <v>31</v>
      </c>
      <c r="W55" t="s">
        <v>33</v>
      </c>
      <c r="X55" t="s">
        <v>42</v>
      </c>
      <c r="Y55" t="s">
        <v>67</v>
      </c>
      <c r="Z55" t="s">
        <v>101</v>
      </c>
      <c r="AA55">
        <v>39.36788</v>
      </c>
      <c r="AB55">
        <v>-105.24069</v>
      </c>
      <c r="AC55" t="s">
        <v>46</v>
      </c>
      <c r="AD55">
        <v>0.28749999999999998</v>
      </c>
    </row>
    <row r="56" spans="1:30" x14ac:dyDescent="0.2">
      <c r="A56">
        <v>13</v>
      </c>
      <c r="B56">
        <v>2</v>
      </c>
      <c r="C56" t="s">
        <v>66</v>
      </c>
      <c r="D56">
        <v>2004</v>
      </c>
      <c r="E56">
        <v>20</v>
      </c>
      <c r="F56">
        <v>4</v>
      </c>
      <c r="G56" t="s">
        <v>57</v>
      </c>
      <c r="H56">
        <v>55.21</v>
      </c>
      <c r="I56">
        <v>5.68</v>
      </c>
      <c r="J56">
        <v>5.68</v>
      </c>
      <c r="K56">
        <v>4</v>
      </c>
      <c r="L56">
        <v>42.92</v>
      </c>
      <c r="M56">
        <v>9.77</v>
      </c>
      <c r="N56">
        <v>9.77</v>
      </c>
      <c r="O56">
        <v>3.17</v>
      </c>
      <c r="P56">
        <v>4</v>
      </c>
      <c r="Q56">
        <v>5.3</v>
      </c>
      <c r="R56">
        <v>45.2</v>
      </c>
      <c r="S56" t="s">
        <v>40</v>
      </c>
      <c r="T56" t="s">
        <v>41</v>
      </c>
      <c r="U56" t="s">
        <v>31</v>
      </c>
      <c r="V56" t="s">
        <v>31</v>
      </c>
      <c r="W56" t="s">
        <v>33</v>
      </c>
      <c r="X56" t="s">
        <v>42</v>
      </c>
      <c r="Y56" t="s">
        <v>67</v>
      </c>
      <c r="Z56" t="s">
        <v>101</v>
      </c>
      <c r="AA56">
        <v>39.36788</v>
      </c>
      <c r="AB56">
        <v>-105.24069</v>
      </c>
      <c r="AC56" t="s">
        <v>46</v>
      </c>
      <c r="AD56">
        <v>0.28749999999999998</v>
      </c>
    </row>
    <row r="57" spans="1:30" x14ac:dyDescent="0.2">
      <c r="A57">
        <v>13</v>
      </c>
      <c r="B57">
        <v>3</v>
      </c>
      <c r="C57" t="s">
        <v>66</v>
      </c>
      <c r="D57">
        <v>2004</v>
      </c>
      <c r="E57">
        <v>40</v>
      </c>
      <c r="F57">
        <v>4</v>
      </c>
      <c r="G57" t="s">
        <v>57</v>
      </c>
      <c r="H57">
        <v>63.46</v>
      </c>
      <c r="I57">
        <v>5.68</v>
      </c>
      <c r="J57">
        <v>5.68</v>
      </c>
      <c r="K57">
        <v>4</v>
      </c>
      <c r="L57">
        <v>42.92</v>
      </c>
      <c r="M57">
        <v>9.77</v>
      </c>
      <c r="N57">
        <v>9.77</v>
      </c>
      <c r="O57">
        <v>3.17</v>
      </c>
      <c r="P57">
        <v>4</v>
      </c>
      <c r="Q57">
        <v>5.3</v>
      </c>
      <c r="R57">
        <v>45.2</v>
      </c>
      <c r="S57" t="s">
        <v>40</v>
      </c>
      <c r="T57" t="s">
        <v>41</v>
      </c>
      <c r="U57" t="s">
        <v>31</v>
      </c>
      <c r="V57" t="s">
        <v>31</v>
      </c>
      <c r="W57" t="s">
        <v>33</v>
      </c>
      <c r="X57" t="s">
        <v>42</v>
      </c>
      <c r="Y57" t="s">
        <v>67</v>
      </c>
      <c r="Z57" t="s">
        <v>101</v>
      </c>
      <c r="AA57">
        <v>39.36788</v>
      </c>
      <c r="AB57">
        <v>-105.24069</v>
      </c>
      <c r="AC57" t="s">
        <v>46</v>
      </c>
      <c r="AD57">
        <v>0.28749999999999998</v>
      </c>
    </row>
    <row r="58" spans="1:30" x14ac:dyDescent="0.2">
      <c r="A58">
        <v>13</v>
      </c>
      <c r="B58">
        <v>4</v>
      </c>
      <c r="C58" t="s">
        <v>66</v>
      </c>
      <c r="D58">
        <v>2004</v>
      </c>
      <c r="E58">
        <v>10</v>
      </c>
      <c r="F58">
        <v>4</v>
      </c>
      <c r="G58" t="s">
        <v>57</v>
      </c>
      <c r="H58">
        <v>52.83</v>
      </c>
      <c r="I58">
        <v>5.94</v>
      </c>
      <c r="J58">
        <v>5.94</v>
      </c>
      <c r="K58">
        <v>4</v>
      </c>
      <c r="L58">
        <v>26.35</v>
      </c>
      <c r="M58">
        <v>4.49</v>
      </c>
      <c r="N58">
        <v>4.49</v>
      </c>
      <c r="O58">
        <v>1.17</v>
      </c>
      <c r="P58">
        <v>2</v>
      </c>
      <c r="Q58">
        <v>5.3</v>
      </c>
      <c r="R58">
        <v>45.2</v>
      </c>
      <c r="S58" t="s">
        <v>40</v>
      </c>
      <c r="T58" t="s">
        <v>41</v>
      </c>
      <c r="U58" t="s">
        <v>31</v>
      </c>
      <c r="V58" t="s">
        <v>31</v>
      </c>
      <c r="W58" t="s">
        <v>33</v>
      </c>
      <c r="X58" t="s">
        <v>42</v>
      </c>
      <c r="Y58" t="s">
        <v>67</v>
      </c>
      <c r="Z58" t="s">
        <v>101</v>
      </c>
      <c r="AA58">
        <v>39.36788</v>
      </c>
      <c r="AB58">
        <v>-105.24069</v>
      </c>
      <c r="AC58" t="s">
        <v>46</v>
      </c>
      <c r="AD58">
        <v>0.28749999999999998</v>
      </c>
    </row>
    <row r="59" spans="1:30" x14ac:dyDescent="0.2">
      <c r="A59">
        <v>13</v>
      </c>
      <c r="B59">
        <v>5</v>
      </c>
      <c r="C59" t="s">
        <v>66</v>
      </c>
      <c r="D59">
        <v>2004</v>
      </c>
      <c r="E59">
        <v>40</v>
      </c>
      <c r="F59">
        <v>4</v>
      </c>
      <c r="G59" t="s">
        <v>57</v>
      </c>
      <c r="H59">
        <v>46.95</v>
      </c>
      <c r="I59">
        <v>8.58</v>
      </c>
      <c r="J59">
        <v>8.58</v>
      </c>
      <c r="K59">
        <v>4</v>
      </c>
      <c r="L59">
        <v>41.41</v>
      </c>
      <c r="M59">
        <v>7.13</v>
      </c>
      <c r="N59">
        <v>7.13</v>
      </c>
      <c r="O59">
        <v>2.17</v>
      </c>
      <c r="P59">
        <v>3</v>
      </c>
      <c r="Q59">
        <v>5.3</v>
      </c>
      <c r="R59">
        <v>45.2</v>
      </c>
      <c r="S59" t="s">
        <v>40</v>
      </c>
      <c r="T59" t="s">
        <v>41</v>
      </c>
      <c r="U59" t="s">
        <v>31</v>
      </c>
      <c r="V59" t="s">
        <v>31</v>
      </c>
      <c r="W59" t="s">
        <v>33</v>
      </c>
      <c r="X59" t="s">
        <v>42</v>
      </c>
      <c r="Y59" t="s">
        <v>67</v>
      </c>
      <c r="Z59" t="s">
        <v>101</v>
      </c>
      <c r="AA59">
        <v>39.36788</v>
      </c>
      <c r="AB59">
        <v>-105.24069</v>
      </c>
      <c r="AC59" t="s">
        <v>46</v>
      </c>
      <c r="AD59">
        <v>0.28749999999999998</v>
      </c>
    </row>
    <row r="60" spans="1:30" x14ac:dyDescent="0.2">
      <c r="A60">
        <v>13</v>
      </c>
      <c r="B60">
        <v>6</v>
      </c>
      <c r="C60" t="s">
        <v>66</v>
      </c>
      <c r="D60">
        <v>2004</v>
      </c>
      <c r="E60">
        <v>5</v>
      </c>
      <c r="F60">
        <v>4</v>
      </c>
      <c r="G60" t="s">
        <v>57</v>
      </c>
      <c r="H60">
        <v>51.18</v>
      </c>
      <c r="I60">
        <v>8.98</v>
      </c>
      <c r="J60">
        <v>8.98</v>
      </c>
      <c r="K60">
        <v>4</v>
      </c>
      <c r="L60">
        <v>41.41</v>
      </c>
      <c r="M60">
        <v>7.13</v>
      </c>
      <c r="N60">
        <v>7.13</v>
      </c>
      <c r="O60">
        <v>2.17</v>
      </c>
      <c r="P60">
        <v>3</v>
      </c>
      <c r="Q60">
        <v>5.3</v>
      </c>
      <c r="R60">
        <v>45.2</v>
      </c>
      <c r="S60" t="s">
        <v>40</v>
      </c>
      <c r="T60" t="s">
        <v>41</v>
      </c>
      <c r="U60" t="s">
        <v>31</v>
      </c>
      <c r="V60" t="s">
        <v>31</v>
      </c>
      <c r="W60" t="s">
        <v>33</v>
      </c>
      <c r="X60" t="s">
        <v>42</v>
      </c>
      <c r="Y60" t="s">
        <v>67</v>
      </c>
      <c r="Z60" t="s">
        <v>101</v>
      </c>
      <c r="AA60">
        <v>39.36788</v>
      </c>
      <c r="AB60">
        <v>-105.24069</v>
      </c>
      <c r="AC60" t="s">
        <v>46</v>
      </c>
      <c r="AD60">
        <v>0.28749999999999998</v>
      </c>
    </row>
    <row r="61" spans="1:30" x14ac:dyDescent="0.2">
      <c r="A61">
        <v>13</v>
      </c>
      <c r="B61">
        <v>7</v>
      </c>
      <c r="C61" t="s">
        <v>66</v>
      </c>
      <c r="D61">
        <v>2004</v>
      </c>
      <c r="E61">
        <v>5</v>
      </c>
      <c r="F61">
        <v>4</v>
      </c>
      <c r="G61" t="s">
        <v>57</v>
      </c>
      <c r="H61">
        <v>50.98</v>
      </c>
      <c r="I61">
        <v>9.25</v>
      </c>
      <c r="J61">
        <v>9.25</v>
      </c>
      <c r="K61">
        <v>4</v>
      </c>
      <c r="L61">
        <v>42.92</v>
      </c>
      <c r="M61">
        <v>9.77</v>
      </c>
      <c r="N61">
        <v>9.77</v>
      </c>
      <c r="O61">
        <v>3.17</v>
      </c>
      <c r="P61">
        <v>4</v>
      </c>
      <c r="Q61">
        <v>5.3</v>
      </c>
      <c r="R61">
        <v>45.2</v>
      </c>
      <c r="S61" t="s">
        <v>40</v>
      </c>
      <c r="T61" t="s">
        <v>41</v>
      </c>
      <c r="U61" t="s">
        <v>31</v>
      </c>
      <c r="V61" t="s">
        <v>31</v>
      </c>
      <c r="W61" t="s">
        <v>33</v>
      </c>
      <c r="X61" t="s">
        <v>42</v>
      </c>
      <c r="Y61" t="s">
        <v>67</v>
      </c>
      <c r="Z61" t="s">
        <v>101</v>
      </c>
      <c r="AA61">
        <v>39.36788</v>
      </c>
      <c r="AB61">
        <v>-105.24069</v>
      </c>
      <c r="AC61" t="s">
        <v>46</v>
      </c>
      <c r="AD61">
        <v>0.28749999999999998</v>
      </c>
    </row>
    <row r="62" spans="1:30" x14ac:dyDescent="0.2">
      <c r="A62">
        <v>13</v>
      </c>
      <c r="B62">
        <v>8</v>
      </c>
      <c r="C62" t="s">
        <v>66</v>
      </c>
      <c r="D62">
        <v>2004</v>
      </c>
      <c r="E62">
        <v>40</v>
      </c>
      <c r="F62">
        <v>4</v>
      </c>
      <c r="G62" t="s">
        <v>57</v>
      </c>
      <c r="H62">
        <v>42.2</v>
      </c>
      <c r="I62">
        <v>9.3800000000000008</v>
      </c>
      <c r="J62">
        <v>9.3800000000000008</v>
      </c>
      <c r="K62">
        <v>4</v>
      </c>
      <c r="L62">
        <v>26.35</v>
      </c>
      <c r="M62">
        <v>4.49</v>
      </c>
      <c r="N62">
        <v>4.49</v>
      </c>
      <c r="O62">
        <v>1.17</v>
      </c>
      <c r="P62">
        <v>2</v>
      </c>
      <c r="Q62">
        <v>5.3</v>
      </c>
      <c r="R62">
        <v>45.2</v>
      </c>
      <c r="S62" t="s">
        <v>40</v>
      </c>
      <c r="T62" t="s">
        <v>41</v>
      </c>
      <c r="U62" t="s">
        <v>31</v>
      </c>
      <c r="V62" t="s">
        <v>31</v>
      </c>
      <c r="W62" t="s">
        <v>33</v>
      </c>
      <c r="X62" t="s">
        <v>42</v>
      </c>
      <c r="Y62" t="s">
        <v>67</v>
      </c>
      <c r="Z62" t="s">
        <v>101</v>
      </c>
      <c r="AA62">
        <v>39.36788</v>
      </c>
      <c r="AB62">
        <v>-105.24069</v>
      </c>
      <c r="AC62" t="s">
        <v>46</v>
      </c>
      <c r="AD62">
        <v>0.28749999999999998</v>
      </c>
    </row>
    <row r="63" spans="1:30" x14ac:dyDescent="0.2">
      <c r="A63">
        <v>13</v>
      </c>
      <c r="B63">
        <v>9</v>
      </c>
      <c r="C63" t="s">
        <v>66</v>
      </c>
      <c r="D63">
        <v>2004</v>
      </c>
      <c r="E63">
        <v>80</v>
      </c>
      <c r="F63">
        <v>4</v>
      </c>
      <c r="G63" t="s">
        <v>57</v>
      </c>
      <c r="H63">
        <v>60.09</v>
      </c>
      <c r="I63">
        <v>10.57</v>
      </c>
      <c r="J63">
        <v>10.57</v>
      </c>
      <c r="K63">
        <v>4</v>
      </c>
      <c r="L63">
        <v>26.35</v>
      </c>
      <c r="M63">
        <v>4.49</v>
      </c>
      <c r="N63">
        <v>4.49</v>
      </c>
      <c r="O63">
        <v>1.17</v>
      </c>
      <c r="P63">
        <v>2</v>
      </c>
      <c r="Q63">
        <v>5.3</v>
      </c>
      <c r="R63">
        <v>45.2</v>
      </c>
      <c r="S63" t="s">
        <v>40</v>
      </c>
      <c r="T63" t="s">
        <v>41</v>
      </c>
      <c r="U63" t="s">
        <v>31</v>
      </c>
      <c r="V63" t="s">
        <v>31</v>
      </c>
      <c r="W63" t="s">
        <v>33</v>
      </c>
      <c r="X63" t="s">
        <v>42</v>
      </c>
      <c r="Y63" t="s">
        <v>67</v>
      </c>
      <c r="Z63" t="s">
        <v>101</v>
      </c>
      <c r="AA63">
        <v>39.36788</v>
      </c>
      <c r="AB63">
        <v>-105.24069</v>
      </c>
      <c r="AC63" t="s">
        <v>46</v>
      </c>
      <c r="AD63">
        <v>0.28749999999999998</v>
      </c>
    </row>
    <row r="64" spans="1:30" x14ac:dyDescent="0.2">
      <c r="A64">
        <v>13</v>
      </c>
      <c r="B64">
        <v>10</v>
      </c>
      <c r="C64" t="s">
        <v>66</v>
      </c>
      <c r="D64">
        <v>2004</v>
      </c>
      <c r="E64">
        <v>80</v>
      </c>
      <c r="F64">
        <v>4</v>
      </c>
      <c r="G64" t="s">
        <v>57</v>
      </c>
      <c r="H64">
        <v>58.51</v>
      </c>
      <c r="I64">
        <v>11.49</v>
      </c>
      <c r="J64">
        <v>11.49</v>
      </c>
      <c r="K64">
        <v>4</v>
      </c>
      <c r="L64">
        <v>42.92</v>
      </c>
      <c r="M64">
        <v>9.77</v>
      </c>
      <c r="N64">
        <v>9.77</v>
      </c>
      <c r="O64">
        <v>3.17</v>
      </c>
      <c r="P64">
        <v>4</v>
      </c>
      <c r="Q64">
        <v>5.3</v>
      </c>
      <c r="R64">
        <v>45.2</v>
      </c>
      <c r="S64" t="s">
        <v>40</v>
      </c>
      <c r="T64" t="s">
        <v>41</v>
      </c>
      <c r="U64" t="s">
        <v>31</v>
      </c>
      <c r="V64" t="s">
        <v>31</v>
      </c>
      <c r="W64" t="s">
        <v>33</v>
      </c>
      <c r="X64" t="s">
        <v>42</v>
      </c>
      <c r="Y64" t="s">
        <v>67</v>
      </c>
      <c r="Z64" t="s">
        <v>101</v>
      </c>
      <c r="AA64">
        <v>39.36788</v>
      </c>
      <c r="AB64">
        <v>-105.24069</v>
      </c>
      <c r="AC64" t="s">
        <v>46</v>
      </c>
      <c r="AD64">
        <v>0.28749999999999998</v>
      </c>
    </row>
    <row r="65" spans="1:30" x14ac:dyDescent="0.2">
      <c r="A65">
        <v>13</v>
      </c>
      <c r="B65">
        <v>11</v>
      </c>
      <c r="C65" t="s">
        <v>66</v>
      </c>
      <c r="D65">
        <v>2004</v>
      </c>
      <c r="E65">
        <v>80</v>
      </c>
      <c r="F65">
        <v>4</v>
      </c>
      <c r="G65" t="s">
        <v>57</v>
      </c>
      <c r="H65">
        <v>53.42</v>
      </c>
      <c r="I65">
        <v>15.85</v>
      </c>
      <c r="J65">
        <v>15.85</v>
      </c>
      <c r="K65">
        <v>4</v>
      </c>
      <c r="L65">
        <v>41.41</v>
      </c>
      <c r="M65">
        <v>7.13</v>
      </c>
      <c r="N65">
        <v>7.13</v>
      </c>
      <c r="O65">
        <v>2.17</v>
      </c>
      <c r="P65">
        <v>3</v>
      </c>
      <c r="Q65">
        <v>5.3</v>
      </c>
      <c r="R65">
        <v>45.2</v>
      </c>
      <c r="S65" t="s">
        <v>40</v>
      </c>
      <c r="T65" t="s">
        <v>41</v>
      </c>
      <c r="U65" t="s">
        <v>31</v>
      </c>
      <c r="V65" t="s">
        <v>31</v>
      </c>
      <c r="W65" t="s">
        <v>33</v>
      </c>
      <c r="X65" t="s">
        <v>42</v>
      </c>
      <c r="Y65" t="s">
        <v>67</v>
      </c>
      <c r="Z65" t="s">
        <v>101</v>
      </c>
      <c r="AA65">
        <v>39.36788</v>
      </c>
      <c r="AB65">
        <v>-105.24069</v>
      </c>
      <c r="AC65" t="s">
        <v>46</v>
      </c>
      <c r="AD65">
        <v>0.28749999999999998</v>
      </c>
    </row>
    <row r="66" spans="1:30" x14ac:dyDescent="0.2">
      <c r="A66">
        <v>13</v>
      </c>
      <c r="B66">
        <v>12</v>
      </c>
      <c r="C66" t="s">
        <v>66</v>
      </c>
      <c r="D66">
        <v>2004</v>
      </c>
      <c r="E66">
        <v>5</v>
      </c>
      <c r="F66">
        <v>4</v>
      </c>
      <c r="G66" t="s">
        <v>57</v>
      </c>
      <c r="H66">
        <v>40.42</v>
      </c>
      <c r="I66">
        <v>15.98</v>
      </c>
      <c r="J66">
        <v>15.98</v>
      </c>
      <c r="K66">
        <v>4</v>
      </c>
      <c r="L66">
        <v>26.35</v>
      </c>
      <c r="M66">
        <v>4.49</v>
      </c>
      <c r="N66">
        <v>4.49</v>
      </c>
      <c r="O66">
        <v>1.17</v>
      </c>
      <c r="P66">
        <v>2</v>
      </c>
      <c r="Q66">
        <v>5.3</v>
      </c>
      <c r="R66">
        <v>45.2</v>
      </c>
      <c r="S66" t="s">
        <v>40</v>
      </c>
      <c r="T66" t="s">
        <v>41</v>
      </c>
      <c r="U66" t="s">
        <v>31</v>
      </c>
      <c r="V66" t="s">
        <v>31</v>
      </c>
      <c r="W66" t="s">
        <v>33</v>
      </c>
      <c r="X66" t="s">
        <v>42</v>
      </c>
      <c r="Y66" t="s">
        <v>67</v>
      </c>
      <c r="Z66" t="s">
        <v>101</v>
      </c>
      <c r="AA66">
        <v>39.36788</v>
      </c>
      <c r="AB66">
        <v>-105.24069</v>
      </c>
      <c r="AC66" t="s">
        <v>46</v>
      </c>
      <c r="AD66">
        <v>0.28749999999999998</v>
      </c>
    </row>
    <row r="67" spans="1:30" x14ac:dyDescent="0.2">
      <c r="A67">
        <v>13</v>
      </c>
      <c r="B67">
        <v>13</v>
      </c>
      <c r="C67" t="s">
        <v>66</v>
      </c>
      <c r="D67">
        <v>2004</v>
      </c>
      <c r="E67">
        <v>20</v>
      </c>
      <c r="F67">
        <v>4</v>
      </c>
      <c r="G67" t="s">
        <v>57</v>
      </c>
      <c r="H67">
        <v>53.89</v>
      </c>
      <c r="I67">
        <v>16.11</v>
      </c>
      <c r="J67">
        <v>16.11</v>
      </c>
      <c r="K67">
        <v>4</v>
      </c>
      <c r="L67">
        <v>26.35</v>
      </c>
      <c r="M67">
        <v>4.49</v>
      </c>
      <c r="N67">
        <v>4.49</v>
      </c>
      <c r="O67">
        <v>1.17</v>
      </c>
      <c r="P67">
        <v>2</v>
      </c>
      <c r="Q67">
        <v>5.3</v>
      </c>
      <c r="R67">
        <v>45.2</v>
      </c>
      <c r="S67" t="s">
        <v>40</v>
      </c>
      <c r="T67" t="s">
        <v>41</v>
      </c>
      <c r="U67" t="s">
        <v>31</v>
      </c>
      <c r="V67" t="s">
        <v>31</v>
      </c>
      <c r="W67" t="s">
        <v>33</v>
      </c>
      <c r="X67" t="s">
        <v>42</v>
      </c>
      <c r="Y67" t="s">
        <v>67</v>
      </c>
      <c r="Z67" t="s">
        <v>101</v>
      </c>
      <c r="AA67">
        <v>39.36788</v>
      </c>
      <c r="AB67">
        <v>-105.24069</v>
      </c>
      <c r="AC67" t="s">
        <v>46</v>
      </c>
      <c r="AD67">
        <v>0.28749999999999998</v>
      </c>
    </row>
    <row r="68" spans="1:30" x14ac:dyDescent="0.2">
      <c r="A68">
        <v>13</v>
      </c>
      <c r="B68">
        <v>14</v>
      </c>
      <c r="C68" t="s">
        <v>66</v>
      </c>
      <c r="D68">
        <v>2004</v>
      </c>
      <c r="E68">
        <v>20</v>
      </c>
      <c r="F68">
        <v>4</v>
      </c>
      <c r="G68" t="s">
        <v>57</v>
      </c>
      <c r="H68">
        <v>48.93</v>
      </c>
      <c r="I68">
        <v>17.04</v>
      </c>
      <c r="J68">
        <v>17.04</v>
      </c>
      <c r="K68">
        <v>4</v>
      </c>
      <c r="L68">
        <v>41.41</v>
      </c>
      <c r="M68">
        <v>7.13</v>
      </c>
      <c r="N68">
        <v>7.13</v>
      </c>
      <c r="O68">
        <v>2.17</v>
      </c>
      <c r="P68">
        <v>3</v>
      </c>
      <c r="Q68">
        <v>5.3</v>
      </c>
      <c r="R68">
        <v>45.2</v>
      </c>
      <c r="S68" t="s">
        <v>40</v>
      </c>
      <c r="T68" t="s">
        <v>41</v>
      </c>
      <c r="U68" t="s">
        <v>31</v>
      </c>
      <c r="V68" t="s">
        <v>31</v>
      </c>
      <c r="W68" t="s">
        <v>33</v>
      </c>
      <c r="X68" t="s">
        <v>42</v>
      </c>
      <c r="Y68" t="s">
        <v>67</v>
      </c>
      <c r="Z68" t="s">
        <v>101</v>
      </c>
      <c r="AA68">
        <v>39.36788</v>
      </c>
      <c r="AB68">
        <v>-105.24069</v>
      </c>
      <c r="AC68" t="s">
        <v>46</v>
      </c>
      <c r="AD68">
        <v>0.28749999999999998</v>
      </c>
    </row>
    <row r="69" spans="1:30" x14ac:dyDescent="0.2">
      <c r="A69">
        <v>13</v>
      </c>
      <c r="B69">
        <v>15</v>
      </c>
      <c r="C69" t="s">
        <v>66</v>
      </c>
      <c r="D69">
        <v>2004</v>
      </c>
      <c r="E69">
        <v>10</v>
      </c>
      <c r="F69">
        <v>4</v>
      </c>
      <c r="G69" t="s">
        <v>57</v>
      </c>
      <c r="H69">
        <v>51.91</v>
      </c>
      <c r="I69">
        <v>17.829999999999998</v>
      </c>
      <c r="J69">
        <v>17.829999999999998</v>
      </c>
      <c r="K69">
        <v>4</v>
      </c>
      <c r="L69">
        <v>42.92</v>
      </c>
      <c r="M69">
        <v>9.77</v>
      </c>
      <c r="N69">
        <v>9.77</v>
      </c>
      <c r="O69">
        <v>3.17</v>
      </c>
      <c r="P69">
        <v>4</v>
      </c>
      <c r="Q69">
        <v>5.3</v>
      </c>
      <c r="R69">
        <v>45.2</v>
      </c>
      <c r="S69" t="s">
        <v>40</v>
      </c>
      <c r="T69" t="s">
        <v>41</v>
      </c>
      <c r="U69" t="s">
        <v>31</v>
      </c>
      <c r="V69" t="s">
        <v>31</v>
      </c>
      <c r="W69" t="s">
        <v>33</v>
      </c>
      <c r="X69" t="s">
        <v>42</v>
      </c>
      <c r="Y69" t="s">
        <v>67</v>
      </c>
      <c r="Z69" t="s">
        <v>101</v>
      </c>
      <c r="AA69">
        <v>39.36788</v>
      </c>
      <c r="AB69">
        <v>-105.24069</v>
      </c>
      <c r="AC69" t="s">
        <v>46</v>
      </c>
      <c r="AD69">
        <v>0.28749999999999998</v>
      </c>
    </row>
    <row r="70" spans="1:30" x14ac:dyDescent="0.2">
      <c r="A70">
        <v>14</v>
      </c>
      <c r="B70">
        <v>1</v>
      </c>
      <c r="C70" t="s">
        <v>68</v>
      </c>
      <c r="D70">
        <v>2014</v>
      </c>
      <c r="E70">
        <v>20</v>
      </c>
      <c r="F70">
        <v>4.5</v>
      </c>
      <c r="G70" t="s">
        <v>57</v>
      </c>
      <c r="H70">
        <v>84.42</v>
      </c>
      <c r="J70" s="2">
        <f>0.053730321*H70</f>
        <v>4.53591369882</v>
      </c>
      <c r="K70">
        <v>4</v>
      </c>
      <c r="L70">
        <v>71.31</v>
      </c>
      <c r="N70" s="12">
        <f t="shared" ref="N70" si="0">0.253288233*L70</f>
        <v>18.06198389523</v>
      </c>
      <c r="O70">
        <v>4.5</v>
      </c>
      <c r="P70">
        <v>5</v>
      </c>
      <c r="Q70">
        <v>4.2</v>
      </c>
      <c r="R70">
        <v>41.1</v>
      </c>
      <c r="S70" t="s">
        <v>40</v>
      </c>
      <c r="T70" t="s">
        <v>52</v>
      </c>
      <c r="U70" t="s">
        <v>33</v>
      </c>
      <c r="V70" t="s">
        <v>33</v>
      </c>
      <c r="W70" t="s">
        <v>33</v>
      </c>
      <c r="X70" t="s">
        <v>42</v>
      </c>
      <c r="Y70" t="s">
        <v>61</v>
      </c>
      <c r="Z70" t="s">
        <v>104</v>
      </c>
      <c r="AA70">
        <v>51.25</v>
      </c>
      <c r="AB70">
        <v>-121.11666</v>
      </c>
      <c r="AC70" t="s">
        <v>46</v>
      </c>
      <c r="AD70">
        <v>0.44390000000000002</v>
      </c>
    </row>
    <row r="71" spans="1:30" x14ac:dyDescent="0.2">
      <c r="A71">
        <v>15</v>
      </c>
      <c r="B71">
        <v>1</v>
      </c>
      <c r="C71" t="s">
        <v>69</v>
      </c>
      <c r="D71">
        <v>2016</v>
      </c>
      <c r="E71">
        <v>60</v>
      </c>
      <c r="F71">
        <v>4</v>
      </c>
      <c r="G71" t="s">
        <v>57</v>
      </c>
      <c r="H71">
        <v>40</v>
      </c>
      <c r="I71">
        <v>32.799999999999997</v>
      </c>
      <c r="J71">
        <v>32.799999999999997</v>
      </c>
      <c r="K71">
        <v>4</v>
      </c>
      <c r="L71">
        <v>49.2</v>
      </c>
      <c r="M71">
        <v>35.4</v>
      </c>
      <c r="N71">
        <v>35.4</v>
      </c>
      <c r="O71">
        <v>8</v>
      </c>
      <c r="P71">
        <v>9</v>
      </c>
      <c r="Q71">
        <v>4.0999999999999996</v>
      </c>
      <c r="R71">
        <v>40.700000000000003</v>
      </c>
      <c r="S71" t="s">
        <v>40</v>
      </c>
      <c r="T71" t="s">
        <v>70</v>
      </c>
      <c r="U71" t="s">
        <v>33</v>
      </c>
      <c r="V71" t="s">
        <v>33</v>
      </c>
      <c r="W71" t="s">
        <v>33</v>
      </c>
      <c r="X71" t="s">
        <v>42</v>
      </c>
      <c r="Y71" t="s">
        <v>71</v>
      </c>
      <c r="Z71" t="s">
        <v>104</v>
      </c>
      <c r="AA71">
        <v>50.687779999999997</v>
      </c>
      <c r="AB71">
        <v>-121.34083</v>
      </c>
      <c r="AC71" t="s">
        <v>46</v>
      </c>
      <c r="AD71">
        <v>0.26579999999999998</v>
      </c>
    </row>
    <row r="72" spans="1:30" x14ac:dyDescent="0.2">
      <c r="A72">
        <v>15</v>
      </c>
      <c r="B72">
        <v>2</v>
      </c>
      <c r="C72" t="s">
        <v>69</v>
      </c>
      <c r="D72">
        <v>2016</v>
      </c>
      <c r="E72">
        <v>20</v>
      </c>
      <c r="F72">
        <v>4</v>
      </c>
      <c r="G72" t="s">
        <v>57</v>
      </c>
      <c r="H72">
        <v>63.65</v>
      </c>
      <c r="I72">
        <v>38.6</v>
      </c>
      <c r="J72">
        <v>38.6</v>
      </c>
      <c r="K72">
        <v>4</v>
      </c>
      <c r="L72">
        <v>49.2</v>
      </c>
      <c r="M72">
        <v>35.4</v>
      </c>
      <c r="N72">
        <v>35.4</v>
      </c>
      <c r="O72">
        <v>8</v>
      </c>
      <c r="P72">
        <v>9</v>
      </c>
      <c r="Q72">
        <v>4.0999999999999996</v>
      </c>
      <c r="R72">
        <v>40.700000000000003</v>
      </c>
      <c r="S72" t="s">
        <v>40</v>
      </c>
      <c r="T72" t="s">
        <v>70</v>
      </c>
      <c r="U72" t="s">
        <v>33</v>
      </c>
      <c r="V72" t="s">
        <v>33</v>
      </c>
      <c r="W72" t="s">
        <v>33</v>
      </c>
      <c r="X72" t="s">
        <v>42</v>
      </c>
      <c r="Y72" t="s">
        <v>71</v>
      </c>
      <c r="Z72" t="s">
        <v>104</v>
      </c>
      <c r="AA72">
        <v>50.687779999999997</v>
      </c>
      <c r="AB72">
        <v>-121.34083</v>
      </c>
      <c r="AC72" t="s">
        <v>46</v>
      </c>
      <c r="AD72">
        <v>0.26579999999999998</v>
      </c>
    </row>
    <row r="73" spans="1:30" x14ac:dyDescent="0.2">
      <c r="A73">
        <v>16</v>
      </c>
      <c r="B73">
        <v>1</v>
      </c>
      <c r="C73" t="s">
        <v>72</v>
      </c>
      <c r="D73">
        <v>2011</v>
      </c>
      <c r="E73">
        <v>34</v>
      </c>
      <c r="F73">
        <v>9</v>
      </c>
      <c r="H73">
        <v>136</v>
      </c>
      <c r="J73" s="2">
        <f>0.053730321*H73</f>
        <v>7.3073236559999994</v>
      </c>
      <c r="K73">
        <v>28</v>
      </c>
      <c r="L73">
        <v>67</v>
      </c>
      <c r="N73" s="12">
        <f t="shared" ref="N73:N136" si="1">0.253288233*L73</f>
        <v>16.970311611</v>
      </c>
      <c r="O73">
        <v>10</v>
      </c>
      <c r="P73">
        <v>11</v>
      </c>
      <c r="Q73">
        <v>8.6999999999999993</v>
      </c>
      <c r="R73">
        <v>53.2</v>
      </c>
      <c r="S73" t="s">
        <v>40</v>
      </c>
      <c r="T73" t="s">
        <v>32</v>
      </c>
      <c r="U73" t="s">
        <v>33</v>
      </c>
      <c r="V73" t="s">
        <v>31</v>
      </c>
      <c r="W73" t="s">
        <v>33</v>
      </c>
      <c r="X73" t="s">
        <v>42</v>
      </c>
      <c r="Y73" t="s">
        <v>73</v>
      </c>
      <c r="Z73" t="s">
        <v>101</v>
      </c>
      <c r="AA73">
        <v>40.52187</v>
      </c>
      <c r="AB73">
        <v>-112.14612</v>
      </c>
      <c r="AC73" t="s">
        <v>36</v>
      </c>
      <c r="AD73">
        <v>0.3347</v>
      </c>
    </row>
    <row r="74" spans="1:30" x14ac:dyDescent="0.2">
      <c r="A74">
        <v>16</v>
      </c>
      <c r="B74">
        <v>2</v>
      </c>
      <c r="C74" t="s">
        <v>72</v>
      </c>
      <c r="D74">
        <v>2011</v>
      </c>
      <c r="E74">
        <v>45</v>
      </c>
      <c r="F74">
        <v>23</v>
      </c>
      <c r="H74">
        <v>115</v>
      </c>
      <c r="J74" s="2">
        <f t="shared" ref="J74:J137" si="2">0.053730321*H74</f>
        <v>6.1789869149999994</v>
      </c>
      <c r="K74">
        <v>28</v>
      </c>
      <c r="L74">
        <v>67</v>
      </c>
      <c r="N74" s="12">
        <f t="shared" si="1"/>
        <v>16.970311611</v>
      </c>
      <c r="O74">
        <v>10</v>
      </c>
      <c r="P74">
        <v>11</v>
      </c>
      <c r="Q74">
        <v>8.6999999999999993</v>
      </c>
      <c r="R74">
        <v>53.2</v>
      </c>
      <c r="S74" t="s">
        <v>40</v>
      </c>
      <c r="T74" t="s">
        <v>32</v>
      </c>
      <c r="U74" t="s">
        <v>33</v>
      </c>
      <c r="V74" t="s">
        <v>31</v>
      </c>
      <c r="W74" t="s">
        <v>33</v>
      </c>
      <c r="X74" t="s">
        <v>42</v>
      </c>
      <c r="Y74" t="s">
        <v>73</v>
      </c>
      <c r="Z74" t="s">
        <v>101</v>
      </c>
      <c r="AA74">
        <v>40.52187</v>
      </c>
      <c r="AB74">
        <v>-112.14612</v>
      </c>
      <c r="AC74" t="s">
        <v>36</v>
      </c>
      <c r="AD74">
        <v>0.3347</v>
      </c>
    </row>
    <row r="75" spans="1:30" x14ac:dyDescent="0.2">
      <c r="A75">
        <v>16</v>
      </c>
      <c r="B75">
        <v>3</v>
      </c>
      <c r="C75" t="s">
        <v>72</v>
      </c>
      <c r="D75">
        <v>2011</v>
      </c>
      <c r="E75">
        <v>67</v>
      </c>
      <c r="F75">
        <v>15</v>
      </c>
      <c r="H75">
        <v>108</v>
      </c>
      <c r="J75" s="2">
        <f t="shared" si="2"/>
        <v>5.8028746679999994</v>
      </c>
      <c r="K75">
        <v>28</v>
      </c>
      <c r="L75">
        <v>67</v>
      </c>
      <c r="N75" s="12">
        <f t="shared" si="1"/>
        <v>16.970311611</v>
      </c>
      <c r="O75">
        <v>10</v>
      </c>
      <c r="P75">
        <v>11</v>
      </c>
      <c r="Q75">
        <v>8.6999999999999993</v>
      </c>
      <c r="R75">
        <v>53.2</v>
      </c>
      <c r="S75" t="s">
        <v>40</v>
      </c>
      <c r="T75" t="s">
        <v>32</v>
      </c>
      <c r="U75" t="s">
        <v>33</v>
      </c>
      <c r="V75" t="s">
        <v>31</v>
      </c>
      <c r="W75" t="s">
        <v>33</v>
      </c>
      <c r="X75" t="s">
        <v>42</v>
      </c>
      <c r="Y75" t="s">
        <v>73</v>
      </c>
      <c r="Z75" t="s">
        <v>101</v>
      </c>
      <c r="AA75">
        <v>40.52187</v>
      </c>
      <c r="AB75">
        <v>-112.14612</v>
      </c>
      <c r="AC75" t="s">
        <v>36</v>
      </c>
      <c r="AD75">
        <v>0.3347</v>
      </c>
    </row>
    <row r="76" spans="1:30" x14ac:dyDescent="0.2">
      <c r="A76">
        <v>17</v>
      </c>
      <c r="B76">
        <v>1</v>
      </c>
      <c r="C76" t="s">
        <v>74</v>
      </c>
      <c r="D76">
        <v>2000</v>
      </c>
      <c r="E76">
        <v>10</v>
      </c>
      <c r="F76">
        <v>3</v>
      </c>
      <c r="H76">
        <v>32.700000000000003</v>
      </c>
      <c r="J76" s="2">
        <f t="shared" si="2"/>
        <v>1.7569814967000001</v>
      </c>
      <c r="K76">
        <v>3</v>
      </c>
      <c r="L76">
        <v>4.4000000000000004</v>
      </c>
      <c r="N76" s="12">
        <f t="shared" si="1"/>
        <v>1.1144682252</v>
      </c>
      <c r="O76">
        <v>1</v>
      </c>
      <c r="P76">
        <v>2</v>
      </c>
      <c r="Q76">
        <v>14.9</v>
      </c>
      <c r="R76">
        <v>74.2</v>
      </c>
      <c r="S76" t="s">
        <v>40</v>
      </c>
      <c r="T76" t="s">
        <v>32</v>
      </c>
      <c r="U76" t="s">
        <v>33</v>
      </c>
      <c r="V76" t="s">
        <v>31</v>
      </c>
      <c r="W76" t="s">
        <v>33</v>
      </c>
      <c r="X76" t="s">
        <v>42</v>
      </c>
      <c r="Y76" t="s">
        <v>75</v>
      </c>
      <c r="Z76" t="s">
        <v>106</v>
      </c>
      <c r="AA76">
        <v>39.317166999999998</v>
      </c>
      <c r="AB76">
        <v>21.896909999999998</v>
      </c>
      <c r="AC76" t="s">
        <v>36</v>
      </c>
      <c r="AD76">
        <v>0.46450000000000002</v>
      </c>
    </row>
    <row r="77" spans="1:30" x14ac:dyDescent="0.2">
      <c r="A77">
        <v>17</v>
      </c>
      <c r="B77">
        <v>2</v>
      </c>
      <c r="C77" t="s">
        <v>74</v>
      </c>
      <c r="D77">
        <v>2000</v>
      </c>
      <c r="E77">
        <v>20</v>
      </c>
      <c r="F77">
        <v>3</v>
      </c>
      <c r="H77">
        <v>35.5</v>
      </c>
      <c r="J77" s="2">
        <f t="shared" si="2"/>
        <v>1.9074263954999999</v>
      </c>
      <c r="K77">
        <v>3</v>
      </c>
      <c r="L77">
        <v>4.4000000000000004</v>
      </c>
      <c r="N77" s="12">
        <f t="shared" si="1"/>
        <v>1.1144682252</v>
      </c>
      <c r="O77">
        <v>1</v>
      </c>
      <c r="P77">
        <v>2</v>
      </c>
      <c r="Q77">
        <v>14.9</v>
      </c>
      <c r="R77">
        <v>74.2</v>
      </c>
      <c r="S77" t="s">
        <v>40</v>
      </c>
      <c r="T77" t="s">
        <v>32</v>
      </c>
      <c r="U77" t="s">
        <v>33</v>
      </c>
      <c r="V77" t="s">
        <v>31</v>
      </c>
      <c r="W77" t="s">
        <v>33</v>
      </c>
      <c r="X77" t="s">
        <v>42</v>
      </c>
      <c r="Y77" t="s">
        <v>75</v>
      </c>
      <c r="Z77" t="s">
        <v>106</v>
      </c>
      <c r="AA77">
        <v>39.317166999999998</v>
      </c>
      <c r="AB77">
        <v>21.896909999999998</v>
      </c>
      <c r="AC77" t="s">
        <v>36</v>
      </c>
      <c r="AD77">
        <v>0.46450000000000002</v>
      </c>
    </row>
    <row r="78" spans="1:30" x14ac:dyDescent="0.2">
      <c r="A78">
        <v>17</v>
      </c>
      <c r="B78">
        <v>3</v>
      </c>
      <c r="C78" t="s">
        <v>74</v>
      </c>
      <c r="D78">
        <v>2000</v>
      </c>
      <c r="E78">
        <v>40</v>
      </c>
      <c r="F78">
        <v>3</v>
      </c>
      <c r="H78">
        <v>48.5</v>
      </c>
      <c r="J78" s="2">
        <f t="shared" si="2"/>
        <v>2.6059205684999998</v>
      </c>
      <c r="K78">
        <v>3</v>
      </c>
      <c r="L78">
        <v>4.4000000000000004</v>
      </c>
      <c r="N78" s="12">
        <f t="shared" si="1"/>
        <v>1.1144682252</v>
      </c>
      <c r="O78">
        <v>1</v>
      </c>
      <c r="P78">
        <v>2</v>
      </c>
      <c r="Q78">
        <v>14.9</v>
      </c>
      <c r="R78">
        <v>74.2</v>
      </c>
      <c r="S78" t="s">
        <v>40</v>
      </c>
      <c r="T78" t="s">
        <v>32</v>
      </c>
      <c r="U78" t="s">
        <v>33</v>
      </c>
      <c r="V78" t="s">
        <v>31</v>
      </c>
      <c r="W78" t="s">
        <v>33</v>
      </c>
      <c r="X78" t="s">
        <v>42</v>
      </c>
      <c r="Y78" t="s">
        <v>75</v>
      </c>
      <c r="Z78" t="s">
        <v>106</v>
      </c>
      <c r="AA78">
        <v>39.317166999999998</v>
      </c>
      <c r="AB78">
        <v>21.896909999999998</v>
      </c>
      <c r="AC78" t="s">
        <v>36</v>
      </c>
      <c r="AD78">
        <v>0.46450000000000002</v>
      </c>
    </row>
    <row r="79" spans="1:30" x14ac:dyDescent="0.2">
      <c r="A79">
        <v>17</v>
      </c>
      <c r="B79">
        <v>4</v>
      </c>
      <c r="C79" t="s">
        <v>74</v>
      </c>
      <c r="D79">
        <v>2000</v>
      </c>
      <c r="E79">
        <v>60</v>
      </c>
      <c r="F79">
        <v>3</v>
      </c>
      <c r="H79">
        <v>56.1</v>
      </c>
      <c r="J79" s="2">
        <f t="shared" si="2"/>
        <v>3.0142710081000001</v>
      </c>
      <c r="K79">
        <v>3</v>
      </c>
      <c r="L79">
        <v>4.4000000000000004</v>
      </c>
      <c r="N79" s="12">
        <f t="shared" si="1"/>
        <v>1.1144682252</v>
      </c>
      <c r="O79">
        <v>1</v>
      </c>
      <c r="P79">
        <v>2</v>
      </c>
      <c r="Q79">
        <v>14.9</v>
      </c>
      <c r="R79">
        <v>74.2</v>
      </c>
      <c r="S79" t="s">
        <v>40</v>
      </c>
      <c r="T79" t="s">
        <v>32</v>
      </c>
      <c r="U79" t="s">
        <v>33</v>
      </c>
      <c r="V79" t="s">
        <v>31</v>
      </c>
      <c r="W79" t="s">
        <v>33</v>
      </c>
      <c r="X79" t="s">
        <v>42</v>
      </c>
      <c r="Y79" t="s">
        <v>75</v>
      </c>
      <c r="Z79" t="s">
        <v>106</v>
      </c>
      <c r="AA79">
        <v>39.317166999999998</v>
      </c>
      <c r="AB79">
        <v>21.896909999999998</v>
      </c>
      <c r="AC79" t="s">
        <v>36</v>
      </c>
      <c r="AD79">
        <v>0.46450000000000002</v>
      </c>
    </row>
    <row r="80" spans="1:30" x14ac:dyDescent="0.2">
      <c r="A80">
        <v>17</v>
      </c>
      <c r="B80">
        <v>5</v>
      </c>
      <c r="C80" t="s">
        <v>74</v>
      </c>
      <c r="D80">
        <v>2000</v>
      </c>
      <c r="E80">
        <v>80</v>
      </c>
      <c r="F80">
        <v>3</v>
      </c>
      <c r="H80">
        <v>77.2</v>
      </c>
      <c r="J80" s="2">
        <f t="shared" si="2"/>
        <v>4.1479807812000002</v>
      </c>
      <c r="K80">
        <v>3</v>
      </c>
      <c r="L80">
        <v>4.4000000000000004</v>
      </c>
      <c r="N80" s="12">
        <f t="shared" si="1"/>
        <v>1.1144682252</v>
      </c>
      <c r="O80">
        <v>1</v>
      </c>
      <c r="P80">
        <v>2</v>
      </c>
      <c r="Q80">
        <v>14.9</v>
      </c>
      <c r="R80">
        <v>74.2</v>
      </c>
      <c r="S80" t="s">
        <v>40</v>
      </c>
      <c r="T80" t="s">
        <v>32</v>
      </c>
      <c r="U80" t="s">
        <v>33</v>
      </c>
      <c r="V80" t="s">
        <v>31</v>
      </c>
      <c r="W80" t="s">
        <v>33</v>
      </c>
      <c r="X80" t="s">
        <v>42</v>
      </c>
      <c r="Y80" t="s">
        <v>75</v>
      </c>
      <c r="Z80" t="s">
        <v>106</v>
      </c>
      <c r="AA80">
        <v>39.317166999999998</v>
      </c>
      <c r="AB80">
        <v>21.896909999999998</v>
      </c>
      <c r="AC80" t="s">
        <v>36</v>
      </c>
      <c r="AD80">
        <v>0.46450000000000002</v>
      </c>
    </row>
    <row r="81" spans="1:30" x14ac:dyDescent="0.2">
      <c r="A81">
        <v>17</v>
      </c>
      <c r="B81">
        <v>6</v>
      </c>
      <c r="C81" t="s">
        <v>74</v>
      </c>
      <c r="D81">
        <v>2000</v>
      </c>
      <c r="E81">
        <v>120</v>
      </c>
      <c r="F81">
        <v>3</v>
      </c>
      <c r="H81">
        <v>86.4</v>
      </c>
      <c r="J81" s="2">
        <f t="shared" si="2"/>
        <v>4.6422997343999999</v>
      </c>
      <c r="K81">
        <v>3</v>
      </c>
      <c r="L81">
        <v>4.4000000000000004</v>
      </c>
      <c r="N81" s="12">
        <f t="shared" si="1"/>
        <v>1.1144682252</v>
      </c>
      <c r="O81">
        <v>1</v>
      </c>
      <c r="P81">
        <v>2</v>
      </c>
      <c r="Q81">
        <v>14.9</v>
      </c>
      <c r="R81">
        <v>74.2</v>
      </c>
      <c r="S81" t="s">
        <v>40</v>
      </c>
      <c r="T81" t="s">
        <v>32</v>
      </c>
      <c r="U81" t="s">
        <v>33</v>
      </c>
      <c r="V81" t="s">
        <v>31</v>
      </c>
      <c r="W81" t="s">
        <v>33</v>
      </c>
      <c r="X81" t="s">
        <v>42</v>
      </c>
      <c r="Y81" t="s">
        <v>75</v>
      </c>
      <c r="Z81" t="s">
        <v>106</v>
      </c>
      <c r="AA81">
        <v>39.317166999999998</v>
      </c>
      <c r="AB81">
        <v>21.896909999999998</v>
      </c>
      <c r="AC81" t="s">
        <v>36</v>
      </c>
      <c r="AD81">
        <v>0.46450000000000002</v>
      </c>
    </row>
    <row r="82" spans="1:30" x14ac:dyDescent="0.2">
      <c r="A82">
        <v>17</v>
      </c>
      <c r="B82">
        <v>7</v>
      </c>
      <c r="C82" t="s">
        <v>74</v>
      </c>
      <c r="D82">
        <v>2000</v>
      </c>
      <c r="E82">
        <v>10</v>
      </c>
      <c r="F82">
        <v>3</v>
      </c>
      <c r="H82">
        <v>31.2</v>
      </c>
      <c r="J82" s="2">
        <f t="shared" si="2"/>
        <v>1.6763860151999999</v>
      </c>
      <c r="K82">
        <v>3</v>
      </c>
      <c r="L82">
        <v>9.1</v>
      </c>
      <c r="N82" s="12">
        <f t="shared" si="1"/>
        <v>2.3049229202999997</v>
      </c>
      <c r="O82">
        <v>4</v>
      </c>
      <c r="P82">
        <v>5</v>
      </c>
      <c r="Q82">
        <v>14.9</v>
      </c>
      <c r="R82">
        <v>74.2</v>
      </c>
      <c r="S82" t="s">
        <v>40</v>
      </c>
      <c r="T82" t="s">
        <v>32</v>
      </c>
      <c r="U82" t="s">
        <v>33</v>
      </c>
      <c r="V82" t="s">
        <v>31</v>
      </c>
      <c r="W82" t="s">
        <v>33</v>
      </c>
      <c r="X82" t="s">
        <v>42</v>
      </c>
      <c r="Y82" t="s">
        <v>75</v>
      </c>
      <c r="Z82" t="s">
        <v>106</v>
      </c>
      <c r="AA82">
        <v>39.317166999999998</v>
      </c>
      <c r="AB82">
        <v>21.896909999999998</v>
      </c>
      <c r="AC82" t="s">
        <v>36</v>
      </c>
      <c r="AD82">
        <v>0.46450000000000002</v>
      </c>
    </row>
    <row r="83" spans="1:30" x14ac:dyDescent="0.2">
      <c r="A83">
        <v>17</v>
      </c>
      <c r="B83">
        <v>8</v>
      </c>
      <c r="C83" t="s">
        <v>74</v>
      </c>
      <c r="D83">
        <v>2000</v>
      </c>
      <c r="E83">
        <v>20</v>
      </c>
      <c r="F83">
        <v>3</v>
      </c>
      <c r="H83">
        <v>35.299999999999997</v>
      </c>
      <c r="J83" s="2">
        <f t="shared" si="2"/>
        <v>1.8966803312999998</v>
      </c>
      <c r="K83">
        <v>3</v>
      </c>
      <c r="L83">
        <v>9.1</v>
      </c>
      <c r="N83" s="12">
        <f t="shared" si="1"/>
        <v>2.3049229202999997</v>
      </c>
      <c r="O83">
        <v>4</v>
      </c>
      <c r="P83">
        <v>5</v>
      </c>
      <c r="Q83">
        <v>14.9</v>
      </c>
      <c r="R83">
        <v>74.2</v>
      </c>
      <c r="S83" t="s">
        <v>40</v>
      </c>
      <c r="T83" t="s">
        <v>32</v>
      </c>
      <c r="U83" t="s">
        <v>33</v>
      </c>
      <c r="V83" t="s">
        <v>31</v>
      </c>
      <c r="W83" t="s">
        <v>33</v>
      </c>
      <c r="X83" t="s">
        <v>42</v>
      </c>
      <c r="Y83" t="s">
        <v>75</v>
      </c>
      <c r="Z83" t="s">
        <v>106</v>
      </c>
      <c r="AA83">
        <v>39.317166999999998</v>
      </c>
      <c r="AB83">
        <v>21.896909999999998</v>
      </c>
      <c r="AC83" t="s">
        <v>36</v>
      </c>
      <c r="AD83">
        <v>0.46450000000000002</v>
      </c>
    </row>
    <row r="84" spans="1:30" x14ac:dyDescent="0.2">
      <c r="A84">
        <v>17</v>
      </c>
      <c r="B84">
        <v>9</v>
      </c>
      <c r="C84" t="s">
        <v>74</v>
      </c>
      <c r="D84">
        <v>2000</v>
      </c>
      <c r="E84">
        <v>40</v>
      </c>
      <c r="F84">
        <v>3</v>
      </c>
      <c r="H84">
        <v>38.4</v>
      </c>
      <c r="J84" s="2">
        <f t="shared" si="2"/>
        <v>2.0632443264</v>
      </c>
      <c r="K84">
        <v>3</v>
      </c>
      <c r="L84">
        <v>9.1</v>
      </c>
      <c r="N84" s="12">
        <f t="shared" si="1"/>
        <v>2.3049229202999997</v>
      </c>
      <c r="O84">
        <v>4</v>
      </c>
      <c r="P84">
        <v>5</v>
      </c>
      <c r="Q84">
        <v>14.9</v>
      </c>
      <c r="R84">
        <v>74.2</v>
      </c>
      <c r="S84" t="s">
        <v>40</v>
      </c>
      <c r="T84" t="s">
        <v>32</v>
      </c>
      <c r="U84" t="s">
        <v>33</v>
      </c>
      <c r="V84" t="s">
        <v>31</v>
      </c>
      <c r="W84" t="s">
        <v>33</v>
      </c>
      <c r="X84" t="s">
        <v>42</v>
      </c>
      <c r="Y84" t="s">
        <v>75</v>
      </c>
      <c r="Z84" t="s">
        <v>106</v>
      </c>
      <c r="AA84">
        <v>39.317166999999998</v>
      </c>
      <c r="AB84">
        <v>21.896909999999998</v>
      </c>
      <c r="AC84" t="s">
        <v>36</v>
      </c>
      <c r="AD84">
        <v>0.46450000000000002</v>
      </c>
    </row>
    <row r="85" spans="1:30" x14ac:dyDescent="0.2">
      <c r="A85">
        <v>17</v>
      </c>
      <c r="B85">
        <v>10</v>
      </c>
      <c r="C85" t="s">
        <v>74</v>
      </c>
      <c r="D85">
        <v>2000</v>
      </c>
      <c r="E85">
        <v>60</v>
      </c>
      <c r="F85">
        <v>3</v>
      </c>
      <c r="H85">
        <v>47</v>
      </c>
      <c r="J85" s="2">
        <f t="shared" si="2"/>
        <v>2.5253250869999997</v>
      </c>
      <c r="K85">
        <v>3</v>
      </c>
      <c r="L85">
        <v>9.1</v>
      </c>
      <c r="N85" s="12">
        <f t="shared" si="1"/>
        <v>2.3049229202999997</v>
      </c>
      <c r="O85">
        <v>4</v>
      </c>
      <c r="P85">
        <v>5</v>
      </c>
      <c r="Q85">
        <v>14.9</v>
      </c>
      <c r="R85">
        <v>74.2</v>
      </c>
      <c r="S85" t="s">
        <v>40</v>
      </c>
      <c r="T85" t="s">
        <v>32</v>
      </c>
      <c r="U85" t="s">
        <v>33</v>
      </c>
      <c r="V85" t="s">
        <v>31</v>
      </c>
      <c r="W85" t="s">
        <v>33</v>
      </c>
      <c r="X85" t="s">
        <v>42</v>
      </c>
      <c r="Y85" t="s">
        <v>75</v>
      </c>
      <c r="Z85" t="s">
        <v>106</v>
      </c>
      <c r="AA85">
        <v>39.317166999999998</v>
      </c>
      <c r="AB85">
        <v>21.896909999999998</v>
      </c>
      <c r="AC85" t="s">
        <v>36</v>
      </c>
      <c r="AD85">
        <v>0.46450000000000002</v>
      </c>
    </row>
    <row r="86" spans="1:30" x14ac:dyDescent="0.2">
      <c r="A86">
        <v>17</v>
      </c>
      <c r="B86">
        <v>11</v>
      </c>
      <c r="C86" t="s">
        <v>74</v>
      </c>
      <c r="D86">
        <v>2000</v>
      </c>
      <c r="E86">
        <v>80</v>
      </c>
      <c r="F86">
        <v>3</v>
      </c>
      <c r="H86">
        <v>54.7</v>
      </c>
      <c r="J86" s="2">
        <f t="shared" si="2"/>
        <v>2.9390485587000001</v>
      </c>
      <c r="K86">
        <v>3</v>
      </c>
      <c r="L86">
        <v>9.1</v>
      </c>
      <c r="N86" s="12">
        <f t="shared" si="1"/>
        <v>2.3049229202999997</v>
      </c>
      <c r="O86">
        <v>4</v>
      </c>
      <c r="P86">
        <v>5</v>
      </c>
      <c r="Q86">
        <v>14.9</v>
      </c>
      <c r="R86">
        <v>74.2</v>
      </c>
      <c r="S86" t="s">
        <v>40</v>
      </c>
      <c r="T86" t="s">
        <v>32</v>
      </c>
      <c r="U86" t="s">
        <v>33</v>
      </c>
      <c r="V86" t="s">
        <v>31</v>
      </c>
      <c r="W86" t="s">
        <v>33</v>
      </c>
      <c r="X86" t="s">
        <v>42</v>
      </c>
      <c r="Y86" t="s">
        <v>75</v>
      </c>
      <c r="Z86" t="s">
        <v>106</v>
      </c>
      <c r="AA86">
        <v>39.317166999999998</v>
      </c>
      <c r="AB86">
        <v>21.896909999999998</v>
      </c>
      <c r="AC86" t="s">
        <v>36</v>
      </c>
      <c r="AD86">
        <v>0.46450000000000002</v>
      </c>
    </row>
    <row r="87" spans="1:30" x14ac:dyDescent="0.2">
      <c r="A87">
        <v>17</v>
      </c>
      <c r="B87">
        <v>12</v>
      </c>
      <c r="C87" t="s">
        <v>74</v>
      </c>
      <c r="D87">
        <v>2000</v>
      </c>
      <c r="E87">
        <v>120</v>
      </c>
      <c r="F87">
        <v>3</v>
      </c>
      <c r="H87">
        <v>61.2</v>
      </c>
      <c r="J87" s="2">
        <f t="shared" si="2"/>
        <v>3.2882956451999998</v>
      </c>
      <c r="K87">
        <v>3</v>
      </c>
      <c r="L87">
        <v>9.1</v>
      </c>
      <c r="N87" s="12">
        <f t="shared" si="1"/>
        <v>2.3049229202999997</v>
      </c>
      <c r="O87">
        <v>4</v>
      </c>
      <c r="P87">
        <v>5</v>
      </c>
      <c r="Q87">
        <v>14.9</v>
      </c>
      <c r="R87">
        <v>74.2</v>
      </c>
      <c r="S87" t="s">
        <v>40</v>
      </c>
      <c r="T87" t="s">
        <v>32</v>
      </c>
      <c r="U87" t="s">
        <v>33</v>
      </c>
      <c r="V87" t="s">
        <v>31</v>
      </c>
      <c r="W87" t="s">
        <v>33</v>
      </c>
      <c r="X87" t="s">
        <v>42</v>
      </c>
      <c r="Y87" t="s">
        <v>75</v>
      </c>
      <c r="Z87" t="s">
        <v>106</v>
      </c>
      <c r="AA87">
        <v>39.317166999999998</v>
      </c>
      <c r="AB87">
        <v>21.896909999999998</v>
      </c>
      <c r="AC87" t="s">
        <v>36</v>
      </c>
      <c r="AD87">
        <v>0.46450000000000002</v>
      </c>
    </row>
    <row r="88" spans="1:30" x14ac:dyDescent="0.2">
      <c r="A88">
        <v>18</v>
      </c>
      <c r="B88">
        <v>1</v>
      </c>
      <c r="C88" t="s">
        <v>76</v>
      </c>
      <c r="D88">
        <v>1997</v>
      </c>
      <c r="E88">
        <v>6.5</v>
      </c>
      <c r="F88">
        <v>5</v>
      </c>
      <c r="H88">
        <v>64.59</v>
      </c>
      <c r="J88" s="2">
        <f t="shared" si="2"/>
        <v>3.47044143339</v>
      </c>
      <c r="K88">
        <v>5</v>
      </c>
      <c r="L88">
        <v>3.63</v>
      </c>
      <c r="N88" s="12">
        <f t="shared" si="1"/>
        <v>0.91943628578999992</v>
      </c>
      <c r="O88">
        <v>1</v>
      </c>
      <c r="P88">
        <v>2</v>
      </c>
      <c r="Q88">
        <v>16.100000000000001</v>
      </c>
      <c r="R88">
        <v>36.1</v>
      </c>
      <c r="S88" t="s">
        <v>40</v>
      </c>
      <c r="T88" t="s">
        <v>52</v>
      </c>
      <c r="U88" t="s">
        <v>33</v>
      </c>
      <c r="V88" t="s">
        <v>33</v>
      </c>
      <c r="W88" t="s">
        <v>33</v>
      </c>
      <c r="X88" t="s">
        <v>58</v>
      </c>
      <c r="Y88" t="s">
        <v>77</v>
      </c>
      <c r="Z88" t="s">
        <v>103</v>
      </c>
      <c r="AA88">
        <v>38.206281699999998</v>
      </c>
      <c r="AB88">
        <v>-1.0434985000000001</v>
      </c>
      <c r="AC88" t="s">
        <v>46</v>
      </c>
      <c r="AD88">
        <v>0.18459999999999999</v>
      </c>
    </row>
    <row r="89" spans="1:30" x14ac:dyDescent="0.2">
      <c r="A89">
        <v>18</v>
      </c>
      <c r="B89">
        <v>2</v>
      </c>
      <c r="C89" t="s">
        <v>76</v>
      </c>
      <c r="D89">
        <v>1997</v>
      </c>
      <c r="E89">
        <v>13</v>
      </c>
      <c r="F89">
        <v>5</v>
      </c>
      <c r="H89">
        <v>89.72</v>
      </c>
      <c r="J89" s="2">
        <f t="shared" si="2"/>
        <v>4.8206844001199993</v>
      </c>
      <c r="K89">
        <v>5</v>
      </c>
      <c r="L89">
        <v>3.63</v>
      </c>
      <c r="N89" s="12">
        <f t="shared" si="1"/>
        <v>0.91943628578999992</v>
      </c>
      <c r="O89">
        <v>1</v>
      </c>
      <c r="P89">
        <v>2</v>
      </c>
      <c r="Q89">
        <v>16.100000000000001</v>
      </c>
      <c r="R89">
        <v>36.1</v>
      </c>
      <c r="S89" t="s">
        <v>40</v>
      </c>
      <c r="T89" t="s">
        <v>52</v>
      </c>
      <c r="U89" t="s">
        <v>33</v>
      </c>
      <c r="V89" t="s">
        <v>33</v>
      </c>
      <c r="W89" t="s">
        <v>33</v>
      </c>
      <c r="X89" t="s">
        <v>58</v>
      </c>
      <c r="Y89" t="s">
        <v>77</v>
      </c>
      <c r="Z89" t="s">
        <v>103</v>
      </c>
      <c r="AA89">
        <v>38.206281699999998</v>
      </c>
      <c r="AB89">
        <v>-1.0434985000000001</v>
      </c>
      <c r="AC89" t="s">
        <v>46</v>
      </c>
      <c r="AD89">
        <v>0.18459999999999999</v>
      </c>
    </row>
    <row r="90" spans="1:30" x14ac:dyDescent="0.2">
      <c r="A90">
        <v>18</v>
      </c>
      <c r="B90">
        <v>3</v>
      </c>
      <c r="C90" t="s">
        <v>76</v>
      </c>
      <c r="D90">
        <v>1997</v>
      </c>
      <c r="E90">
        <v>19.5</v>
      </c>
      <c r="F90">
        <v>5</v>
      </c>
      <c r="H90">
        <v>89.72</v>
      </c>
      <c r="J90" s="2">
        <f t="shared" si="2"/>
        <v>4.8206844001199993</v>
      </c>
      <c r="K90">
        <v>5</v>
      </c>
      <c r="L90">
        <v>3.63</v>
      </c>
      <c r="N90" s="12">
        <f t="shared" si="1"/>
        <v>0.91943628578999992</v>
      </c>
      <c r="O90">
        <v>1</v>
      </c>
      <c r="P90">
        <v>2</v>
      </c>
      <c r="Q90">
        <v>16.100000000000001</v>
      </c>
      <c r="R90">
        <v>36.1</v>
      </c>
      <c r="S90" t="s">
        <v>40</v>
      </c>
      <c r="T90" t="s">
        <v>52</v>
      </c>
      <c r="U90" t="s">
        <v>33</v>
      </c>
      <c r="V90" t="s">
        <v>33</v>
      </c>
      <c r="W90" t="s">
        <v>33</v>
      </c>
      <c r="X90" t="s">
        <v>58</v>
      </c>
      <c r="Y90" t="s">
        <v>77</v>
      </c>
      <c r="Z90" t="s">
        <v>103</v>
      </c>
      <c r="AA90">
        <v>38.206281699999998</v>
      </c>
      <c r="AB90">
        <v>-1.0434985000000001</v>
      </c>
      <c r="AC90" t="s">
        <v>46</v>
      </c>
      <c r="AD90">
        <v>0.18459999999999999</v>
      </c>
    </row>
    <row r="91" spans="1:30" x14ac:dyDescent="0.2">
      <c r="A91">
        <v>18</v>
      </c>
      <c r="B91">
        <v>4</v>
      </c>
      <c r="C91" t="s">
        <v>76</v>
      </c>
      <c r="D91">
        <v>1997</v>
      </c>
      <c r="E91">
        <v>26</v>
      </c>
      <c r="F91">
        <v>5</v>
      </c>
      <c r="H91">
        <v>97.92</v>
      </c>
      <c r="J91" s="2">
        <f t="shared" si="2"/>
        <v>5.2612730323200001</v>
      </c>
      <c r="K91">
        <v>5</v>
      </c>
      <c r="L91">
        <v>3.63</v>
      </c>
      <c r="N91" s="12">
        <f t="shared" si="1"/>
        <v>0.91943628578999992</v>
      </c>
      <c r="O91">
        <v>1</v>
      </c>
      <c r="P91">
        <v>2</v>
      </c>
      <c r="Q91">
        <v>16.100000000000001</v>
      </c>
      <c r="R91">
        <v>36.1</v>
      </c>
      <c r="S91" t="s">
        <v>40</v>
      </c>
      <c r="T91" t="s">
        <v>52</v>
      </c>
      <c r="U91" t="s">
        <v>33</v>
      </c>
      <c r="V91" t="s">
        <v>33</v>
      </c>
      <c r="W91" t="s">
        <v>33</v>
      </c>
      <c r="X91" t="s">
        <v>58</v>
      </c>
      <c r="Y91" t="s">
        <v>77</v>
      </c>
      <c r="Z91" t="s">
        <v>103</v>
      </c>
      <c r="AA91">
        <v>38.206281699999998</v>
      </c>
      <c r="AB91">
        <v>-1.0434985000000001</v>
      </c>
      <c r="AC91" t="s">
        <v>46</v>
      </c>
      <c r="AD91">
        <v>0.18459999999999999</v>
      </c>
    </row>
    <row r="92" spans="1:30" x14ac:dyDescent="0.2">
      <c r="A92">
        <v>18</v>
      </c>
      <c r="B92">
        <v>5</v>
      </c>
      <c r="C92" t="s">
        <v>76</v>
      </c>
      <c r="D92">
        <v>1997</v>
      </c>
      <c r="E92">
        <v>6.5</v>
      </c>
      <c r="F92">
        <v>5</v>
      </c>
      <c r="H92">
        <v>69.569999999999993</v>
      </c>
      <c r="J92" s="2">
        <f t="shared" si="2"/>
        <v>3.7380184319699996</v>
      </c>
      <c r="K92">
        <v>5</v>
      </c>
      <c r="L92">
        <v>5.09</v>
      </c>
      <c r="N92" s="12">
        <f t="shared" si="1"/>
        <v>1.2892371059699999</v>
      </c>
      <c r="O92">
        <v>2</v>
      </c>
      <c r="P92">
        <v>3</v>
      </c>
      <c r="Q92">
        <v>16.100000000000001</v>
      </c>
      <c r="R92">
        <v>36.1</v>
      </c>
      <c r="S92" t="s">
        <v>40</v>
      </c>
      <c r="T92" t="s">
        <v>52</v>
      </c>
      <c r="U92" t="s">
        <v>33</v>
      </c>
      <c r="V92" t="s">
        <v>33</v>
      </c>
      <c r="W92" t="s">
        <v>33</v>
      </c>
      <c r="X92" t="s">
        <v>58</v>
      </c>
      <c r="Y92" t="s">
        <v>77</v>
      </c>
      <c r="Z92" t="s">
        <v>103</v>
      </c>
      <c r="AA92">
        <v>38.206281699999998</v>
      </c>
      <c r="AB92">
        <v>-1.0434985000000001</v>
      </c>
      <c r="AC92" t="s">
        <v>46</v>
      </c>
      <c r="AD92">
        <v>0.18459999999999999</v>
      </c>
    </row>
    <row r="93" spans="1:30" x14ac:dyDescent="0.2">
      <c r="A93">
        <v>18</v>
      </c>
      <c r="B93">
        <v>6</v>
      </c>
      <c r="C93" t="s">
        <v>76</v>
      </c>
      <c r="D93">
        <v>1997</v>
      </c>
      <c r="E93">
        <v>13</v>
      </c>
      <c r="F93">
        <v>5</v>
      </c>
      <c r="H93">
        <v>89.72</v>
      </c>
      <c r="J93" s="2">
        <f t="shared" si="2"/>
        <v>4.8206844001199993</v>
      </c>
      <c r="K93">
        <v>5</v>
      </c>
      <c r="L93">
        <v>5.09</v>
      </c>
      <c r="N93" s="12">
        <f t="shared" si="1"/>
        <v>1.2892371059699999</v>
      </c>
      <c r="O93">
        <v>2</v>
      </c>
      <c r="P93">
        <v>3</v>
      </c>
      <c r="Q93">
        <v>16.100000000000001</v>
      </c>
      <c r="R93">
        <v>36.1</v>
      </c>
      <c r="S93" t="s">
        <v>40</v>
      </c>
      <c r="T93" t="s">
        <v>52</v>
      </c>
      <c r="U93" t="s">
        <v>33</v>
      </c>
      <c r="V93" t="s">
        <v>33</v>
      </c>
      <c r="W93" t="s">
        <v>33</v>
      </c>
      <c r="X93" t="s">
        <v>58</v>
      </c>
      <c r="Y93" t="s">
        <v>77</v>
      </c>
      <c r="Z93" t="s">
        <v>103</v>
      </c>
      <c r="AA93">
        <v>38.206281699999998</v>
      </c>
      <c r="AB93">
        <v>-1.0434985000000001</v>
      </c>
      <c r="AC93" t="s">
        <v>46</v>
      </c>
      <c r="AD93">
        <v>0.18459999999999999</v>
      </c>
    </row>
    <row r="94" spans="1:30" x14ac:dyDescent="0.2">
      <c r="A94">
        <v>18</v>
      </c>
      <c r="B94">
        <v>7</v>
      </c>
      <c r="C94" t="s">
        <v>76</v>
      </c>
      <c r="D94">
        <v>1997</v>
      </c>
      <c r="E94">
        <v>19.5</v>
      </c>
      <c r="F94">
        <v>5</v>
      </c>
      <c r="H94">
        <v>89.72</v>
      </c>
      <c r="J94" s="2">
        <f t="shared" si="2"/>
        <v>4.8206844001199993</v>
      </c>
      <c r="K94">
        <v>5</v>
      </c>
      <c r="L94">
        <v>5.09</v>
      </c>
      <c r="N94" s="12">
        <f t="shared" si="1"/>
        <v>1.2892371059699999</v>
      </c>
      <c r="O94">
        <v>2</v>
      </c>
      <c r="P94">
        <v>3</v>
      </c>
      <c r="Q94">
        <v>16.100000000000001</v>
      </c>
      <c r="R94">
        <v>36.1</v>
      </c>
      <c r="S94" t="s">
        <v>40</v>
      </c>
      <c r="T94" t="s">
        <v>52</v>
      </c>
      <c r="U94" t="s">
        <v>33</v>
      </c>
      <c r="V94" t="s">
        <v>33</v>
      </c>
      <c r="W94" t="s">
        <v>33</v>
      </c>
      <c r="X94" t="s">
        <v>58</v>
      </c>
      <c r="Y94" t="s">
        <v>77</v>
      </c>
      <c r="Z94" t="s">
        <v>103</v>
      </c>
      <c r="AA94">
        <v>38.206281699999998</v>
      </c>
      <c r="AB94">
        <v>-1.0434985000000001</v>
      </c>
      <c r="AC94" t="s">
        <v>46</v>
      </c>
      <c r="AD94">
        <v>0.18459999999999999</v>
      </c>
    </row>
    <row r="95" spans="1:30" x14ac:dyDescent="0.2">
      <c r="A95">
        <v>18</v>
      </c>
      <c r="B95">
        <v>8</v>
      </c>
      <c r="C95" t="s">
        <v>76</v>
      </c>
      <c r="D95">
        <v>1997</v>
      </c>
      <c r="E95">
        <v>26</v>
      </c>
      <c r="F95">
        <v>5</v>
      </c>
      <c r="H95">
        <v>94.81</v>
      </c>
      <c r="J95" s="2">
        <f t="shared" si="2"/>
        <v>5.0941717340099997</v>
      </c>
      <c r="K95">
        <v>5</v>
      </c>
      <c r="L95">
        <v>5.09</v>
      </c>
      <c r="N95" s="12">
        <f t="shared" si="1"/>
        <v>1.2892371059699999</v>
      </c>
      <c r="O95">
        <v>2</v>
      </c>
      <c r="P95">
        <v>3</v>
      </c>
      <c r="Q95">
        <v>16.100000000000001</v>
      </c>
      <c r="R95">
        <v>36.1</v>
      </c>
      <c r="S95" t="s">
        <v>40</v>
      </c>
      <c r="T95" t="s">
        <v>52</v>
      </c>
      <c r="U95" t="s">
        <v>33</v>
      </c>
      <c r="V95" t="s">
        <v>33</v>
      </c>
      <c r="W95" t="s">
        <v>33</v>
      </c>
      <c r="X95" t="s">
        <v>58</v>
      </c>
      <c r="Y95" t="s">
        <v>77</v>
      </c>
      <c r="Z95" t="s">
        <v>103</v>
      </c>
      <c r="AA95">
        <v>38.206281699999998</v>
      </c>
      <c r="AB95">
        <v>-1.0434985000000001</v>
      </c>
      <c r="AC95" t="s">
        <v>46</v>
      </c>
      <c r="AD95">
        <v>0.18459999999999999</v>
      </c>
    </row>
    <row r="96" spans="1:30" x14ac:dyDescent="0.2">
      <c r="A96">
        <v>18</v>
      </c>
      <c r="B96">
        <v>9</v>
      </c>
      <c r="C96" t="s">
        <v>76</v>
      </c>
      <c r="D96">
        <v>1997</v>
      </c>
      <c r="E96">
        <v>6.5</v>
      </c>
      <c r="F96">
        <v>5</v>
      </c>
      <c r="H96">
        <v>44.55</v>
      </c>
      <c r="J96" s="2">
        <f t="shared" si="2"/>
        <v>2.3936858005499997</v>
      </c>
      <c r="K96">
        <v>5</v>
      </c>
      <c r="L96">
        <v>9.0299999999999994</v>
      </c>
      <c r="N96" s="12">
        <f t="shared" si="1"/>
        <v>2.2871927439899995</v>
      </c>
      <c r="O96">
        <v>3</v>
      </c>
      <c r="P96">
        <v>4</v>
      </c>
      <c r="Q96">
        <v>16.100000000000001</v>
      </c>
      <c r="R96">
        <v>36.1</v>
      </c>
      <c r="S96" t="s">
        <v>40</v>
      </c>
      <c r="T96" t="s">
        <v>52</v>
      </c>
      <c r="U96" t="s">
        <v>33</v>
      </c>
      <c r="V96" t="s">
        <v>33</v>
      </c>
      <c r="W96" t="s">
        <v>33</v>
      </c>
      <c r="X96" t="s">
        <v>58</v>
      </c>
      <c r="Y96" t="s">
        <v>77</v>
      </c>
      <c r="Z96" t="s">
        <v>103</v>
      </c>
      <c r="AA96">
        <v>38.206281699999998</v>
      </c>
      <c r="AB96">
        <v>-1.0434985000000001</v>
      </c>
      <c r="AC96" t="s">
        <v>46</v>
      </c>
      <c r="AD96">
        <v>0.18459999999999999</v>
      </c>
    </row>
    <row r="97" spans="1:30" x14ac:dyDescent="0.2">
      <c r="A97">
        <v>18</v>
      </c>
      <c r="B97">
        <v>10</v>
      </c>
      <c r="C97" t="s">
        <v>76</v>
      </c>
      <c r="D97">
        <v>1997</v>
      </c>
      <c r="E97">
        <v>13</v>
      </c>
      <c r="F97">
        <v>5</v>
      </c>
      <c r="H97">
        <v>81.72</v>
      </c>
      <c r="J97" s="2">
        <f t="shared" si="2"/>
        <v>4.3908418321199996</v>
      </c>
      <c r="K97">
        <v>5</v>
      </c>
      <c r="L97">
        <v>9.0299999999999994</v>
      </c>
      <c r="N97" s="12">
        <f t="shared" si="1"/>
        <v>2.2871927439899995</v>
      </c>
      <c r="O97">
        <v>3</v>
      </c>
      <c r="P97">
        <v>4</v>
      </c>
      <c r="Q97">
        <v>16.100000000000001</v>
      </c>
      <c r="R97">
        <v>36.1</v>
      </c>
      <c r="S97" t="s">
        <v>40</v>
      </c>
      <c r="T97" t="s">
        <v>52</v>
      </c>
      <c r="U97" t="s">
        <v>33</v>
      </c>
      <c r="V97" t="s">
        <v>33</v>
      </c>
      <c r="W97" t="s">
        <v>33</v>
      </c>
      <c r="X97" t="s">
        <v>58</v>
      </c>
      <c r="Y97" t="s">
        <v>77</v>
      </c>
      <c r="Z97" t="s">
        <v>103</v>
      </c>
      <c r="AA97">
        <v>38.206281699999998</v>
      </c>
      <c r="AB97">
        <v>-1.0434985000000001</v>
      </c>
      <c r="AC97" t="s">
        <v>46</v>
      </c>
      <c r="AD97">
        <v>0.18459999999999999</v>
      </c>
    </row>
    <row r="98" spans="1:30" x14ac:dyDescent="0.2">
      <c r="A98">
        <v>18</v>
      </c>
      <c r="B98">
        <v>11</v>
      </c>
      <c r="C98" t="s">
        <v>76</v>
      </c>
      <c r="D98">
        <v>1997</v>
      </c>
      <c r="E98">
        <v>19.5</v>
      </c>
      <c r="F98">
        <v>5</v>
      </c>
      <c r="H98">
        <v>84.74</v>
      </c>
      <c r="J98" s="2">
        <f t="shared" si="2"/>
        <v>4.5531074015399993</v>
      </c>
      <c r="K98">
        <v>5</v>
      </c>
      <c r="L98">
        <v>9.0299999999999994</v>
      </c>
      <c r="N98" s="12">
        <f t="shared" si="1"/>
        <v>2.2871927439899995</v>
      </c>
      <c r="O98">
        <v>3</v>
      </c>
      <c r="P98">
        <v>4</v>
      </c>
      <c r="Q98">
        <v>16.100000000000001</v>
      </c>
      <c r="R98">
        <v>36.1</v>
      </c>
      <c r="S98" t="s">
        <v>40</v>
      </c>
      <c r="T98" t="s">
        <v>52</v>
      </c>
      <c r="U98" t="s">
        <v>33</v>
      </c>
      <c r="V98" t="s">
        <v>33</v>
      </c>
      <c r="W98" t="s">
        <v>33</v>
      </c>
      <c r="X98" t="s">
        <v>58</v>
      </c>
      <c r="Y98" t="s">
        <v>77</v>
      </c>
      <c r="Z98" t="s">
        <v>103</v>
      </c>
      <c r="AA98">
        <v>38.206281699999998</v>
      </c>
      <c r="AB98">
        <v>-1.0434985000000001</v>
      </c>
      <c r="AC98" t="s">
        <v>46</v>
      </c>
      <c r="AD98">
        <v>0.18459999999999999</v>
      </c>
    </row>
    <row r="99" spans="1:30" x14ac:dyDescent="0.2">
      <c r="A99">
        <v>18</v>
      </c>
      <c r="B99">
        <v>12</v>
      </c>
      <c r="C99" t="s">
        <v>76</v>
      </c>
      <c r="D99">
        <v>1997</v>
      </c>
      <c r="E99">
        <v>26</v>
      </c>
      <c r="F99">
        <v>5</v>
      </c>
      <c r="H99">
        <v>97.82</v>
      </c>
      <c r="J99" s="2">
        <f t="shared" si="2"/>
        <v>5.2559000002199996</v>
      </c>
      <c r="K99">
        <v>5</v>
      </c>
      <c r="L99">
        <v>9.0299999999999994</v>
      </c>
      <c r="N99" s="12">
        <f t="shared" si="1"/>
        <v>2.2871927439899995</v>
      </c>
      <c r="O99">
        <v>3</v>
      </c>
      <c r="P99">
        <v>4</v>
      </c>
      <c r="Q99">
        <v>16.100000000000001</v>
      </c>
      <c r="R99">
        <v>36.1</v>
      </c>
      <c r="S99" t="s">
        <v>40</v>
      </c>
      <c r="T99" t="s">
        <v>52</v>
      </c>
      <c r="U99" t="s">
        <v>33</v>
      </c>
      <c r="V99" t="s">
        <v>33</v>
      </c>
      <c r="W99" t="s">
        <v>33</v>
      </c>
      <c r="X99" t="s">
        <v>58</v>
      </c>
      <c r="Y99" t="s">
        <v>77</v>
      </c>
      <c r="Z99" t="s">
        <v>103</v>
      </c>
      <c r="AA99">
        <v>38.206281699999998</v>
      </c>
      <c r="AB99">
        <v>-1.0434985000000001</v>
      </c>
      <c r="AC99" t="s">
        <v>46</v>
      </c>
      <c r="AD99">
        <v>0.18459999999999999</v>
      </c>
    </row>
    <row r="100" spans="1:30" x14ac:dyDescent="0.2">
      <c r="A100">
        <v>18</v>
      </c>
      <c r="B100">
        <v>13</v>
      </c>
      <c r="C100" t="s">
        <v>76</v>
      </c>
      <c r="D100">
        <v>1997</v>
      </c>
      <c r="E100">
        <v>6.5</v>
      </c>
      <c r="F100">
        <v>5</v>
      </c>
      <c r="H100">
        <v>39.46</v>
      </c>
      <c r="J100" s="2">
        <f t="shared" si="2"/>
        <v>2.1201984666599998</v>
      </c>
      <c r="K100">
        <v>5</v>
      </c>
      <c r="L100">
        <v>8.1</v>
      </c>
      <c r="N100" s="12">
        <f t="shared" si="1"/>
        <v>2.0516346872999995</v>
      </c>
      <c r="O100">
        <v>4</v>
      </c>
      <c r="P100">
        <v>5</v>
      </c>
      <c r="Q100">
        <v>16.100000000000001</v>
      </c>
      <c r="R100">
        <v>36.1</v>
      </c>
      <c r="S100" t="s">
        <v>40</v>
      </c>
      <c r="T100" t="s">
        <v>52</v>
      </c>
      <c r="U100" t="s">
        <v>33</v>
      </c>
      <c r="V100" t="s">
        <v>33</v>
      </c>
      <c r="W100" t="s">
        <v>33</v>
      </c>
      <c r="X100" t="s">
        <v>58</v>
      </c>
      <c r="Y100" t="s">
        <v>77</v>
      </c>
      <c r="Z100" t="s">
        <v>103</v>
      </c>
      <c r="AA100">
        <v>38.206281699999998</v>
      </c>
      <c r="AB100">
        <v>-1.0434985000000001</v>
      </c>
      <c r="AC100" t="s">
        <v>46</v>
      </c>
      <c r="AD100">
        <v>0.18459999999999999</v>
      </c>
    </row>
    <row r="101" spans="1:30" x14ac:dyDescent="0.2">
      <c r="A101">
        <v>18</v>
      </c>
      <c r="B101">
        <v>14</v>
      </c>
      <c r="C101" t="s">
        <v>76</v>
      </c>
      <c r="D101">
        <v>1997</v>
      </c>
      <c r="E101">
        <v>13</v>
      </c>
      <c r="F101">
        <v>5</v>
      </c>
      <c r="H101">
        <v>79.75</v>
      </c>
      <c r="J101" s="2">
        <f t="shared" si="2"/>
        <v>4.2849930997499994</v>
      </c>
      <c r="K101">
        <v>5</v>
      </c>
      <c r="L101">
        <v>8.1</v>
      </c>
      <c r="N101" s="12">
        <f t="shared" si="1"/>
        <v>2.0516346872999995</v>
      </c>
      <c r="O101">
        <v>4</v>
      </c>
      <c r="P101">
        <v>5</v>
      </c>
      <c r="Q101">
        <v>16.100000000000001</v>
      </c>
      <c r="R101">
        <v>36.1</v>
      </c>
      <c r="S101" t="s">
        <v>40</v>
      </c>
      <c r="T101" t="s">
        <v>52</v>
      </c>
      <c r="U101" t="s">
        <v>33</v>
      </c>
      <c r="V101" t="s">
        <v>33</v>
      </c>
      <c r="W101" t="s">
        <v>33</v>
      </c>
      <c r="X101" t="s">
        <v>58</v>
      </c>
      <c r="Y101" t="s">
        <v>77</v>
      </c>
      <c r="Z101" t="s">
        <v>103</v>
      </c>
      <c r="AA101">
        <v>38.206281699999998</v>
      </c>
      <c r="AB101">
        <v>-1.0434985000000001</v>
      </c>
      <c r="AC101" t="s">
        <v>46</v>
      </c>
      <c r="AD101">
        <v>0.18459999999999999</v>
      </c>
    </row>
    <row r="102" spans="1:30" x14ac:dyDescent="0.2">
      <c r="A102">
        <v>18</v>
      </c>
      <c r="B102">
        <v>15</v>
      </c>
      <c r="C102" t="s">
        <v>76</v>
      </c>
      <c r="D102">
        <v>1997</v>
      </c>
      <c r="E102">
        <v>19.5</v>
      </c>
      <c r="F102">
        <v>5</v>
      </c>
      <c r="H102">
        <v>89.72</v>
      </c>
      <c r="J102" s="2">
        <f t="shared" si="2"/>
        <v>4.8206844001199993</v>
      </c>
      <c r="K102">
        <v>5</v>
      </c>
      <c r="L102">
        <v>8.1</v>
      </c>
      <c r="N102" s="12">
        <f t="shared" si="1"/>
        <v>2.0516346872999995</v>
      </c>
      <c r="O102">
        <v>4</v>
      </c>
      <c r="P102">
        <v>5</v>
      </c>
      <c r="Q102">
        <v>16.100000000000001</v>
      </c>
      <c r="R102">
        <v>36.1</v>
      </c>
      <c r="S102" t="s">
        <v>40</v>
      </c>
      <c r="T102" t="s">
        <v>52</v>
      </c>
      <c r="U102" t="s">
        <v>33</v>
      </c>
      <c r="V102" t="s">
        <v>33</v>
      </c>
      <c r="W102" t="s">
        <v>33</v>
      </c>
      <c r="X102" t="s">
        <v>58</v>
      </c>
      <c r="Y102" t="s">
        <v>77</v>
      </c>
      <c r="Z102" t="s">
        <v>103</v>
      </c>
      <c r="AA102">
        <v>38.206281699999998</v>
      </c>
      <c r="AB102">
        <v>-1.0434985000000001</v>
      </c>
      <c r="AC102" t="s">
        <v>46</v>
      </c>
      <c r="AD102">
        <v>0.18459999999999999</v>
      </c>
    </row>
    <row r="103" spans="1:30" x14ac:dyDescent="0.2">
      <c r="A103">
        <v>18</v>
      </c>
      <c r="B103">
        <v>16</v>
      </c>
      <c r="C103" t="s">
        <v>76</v>
      </c>
      <c r="D103">
        <v>1997</v>
      </c>
      <c r="E103">
        <v>26</v>
      </c>
      <c r="F103">
        <v>5</v>
      </c>
      <c r="H103">
        <v>94.81</v>
      </c>
      <c r="J103" s="2">
        <f t="shared" si="2"/>
        <v>5.0941717340099997</v>
      </c>
      <c r="K103">
        <v>5</v>
      </c>
      <c r="L103">
        <v>8.1</v>
      </c>
      <c r="N103" s="12">
        <f t="shared" si="1"/>
        <v>2.0516346872999995</v>
      </c>
      <c r="O103">
        <v>4</v>
      </c>
      <c r="P103">
        <v>5</v>
      </c>
      <c r="Q103">
        <v>16.100000000000001</v>
      </c>
      <c r="R103">
        <v>36.1</v>
      </c>
      <c r="S103" t="s">
        <v>40</v>
      </c>
      <c r="T103" t="s">
        <v>52</v>
      </c>
      <c r="U103" t="s">
        <v>33</v>
      </c>
      <c r="V103" t="s">
        <v>33</v>
      </c>
      <c r="W103" t="s">
        <v>33</v>
      </c>
      <c r="X103" t="s">
        <v>58</v>
      </c>
      <c r="Y103" t="s">
        <v>77</v>
      </c>
      <c r="Z103" t="s">
        <v>103</v>
      </c>
      <c r="AA103">
        <v>38.206281699999998</v>
      </c>
      <c r="AB103">
        <v>-1.0434985000000001</v>
      </c>
      <c r="AC103" t="s">
        <v>46</v>
      </c>
      <c r="AD103">
        <v>0.18459999999999999</v>
      </c>
    </row>
    <row r="104" spans="1:30" x14ac:dyDescent="0.2">
      <c r="A104">
        <v>18</v>
      </c>
      <c r="B104">
        <v>17</v>
      </c>
      <c r="C104" t="s">
        <v>76</v>
      </c>
      <c r="D104">
        <v>1997</v>
      </c>
      <c r="E104">
        <v>6.5</v>
      </c>
      <c r="F104">
        <v>5</v>
      </c>
      <c r="H104">
        <v>37.49</v>
      </c>
      <c r="J104" s="2">
        <f t="shared" si="2"/>
        <v>2.0143497342900001</v>
      </c>
      <c r="K104">
        <v>5</v>
      </c>
      <c r="L104">
        <v>6.13</v>
      </c>
      <c r="N104" s="12">
        <f t="shared" si="1"/>
        <v>1.5526568682899997</v>
      </c>
      <c r="O104">
        <v>5</v>
      </c>
      <c r="P104">
        <v>6</v>
      </c>
      <c r="Q104">
        <v>16.100000000000001</v>
      </c>
      <c r="R104">
        <v>36.1</v>
      </c>
      <c r="S104" t="s">
        <v>40</v>
      </c>
      <c r="T104" t="s">
        <v>52</v>
      </c>
      <c r="U104" t="s">
        <v>33</v>
      </c>
      <c r="V104" t="s">
        <v>33</v>
      </c>
      <c r="W104" t="s">
        <v>33</v>
      </c>
      <c r="X104" t="s">
        <v>58</v>
      </c>
      <c r="Y104" t="s">
        <v>77</v>
      </c>
      <c r="Z104" t="s">
        <v>103</v>
      </c>
      <c r="AA104">
        <v>38.206281699999998</v>
      </c>
      <c r="AB104">
        <v>-1.0434985000000001</v>
      </c>
      <c r="AC104" t="s">
        <v>46</v>
      </c>
      <c r="AD104">
        <v>0.18459999999999999</v>
      </c>
    </row>
    <row r="105" spans="1:30" x14ac:dyDescent="0.2">
      <c r="A105">
        <v>18</v>
      </c>
      <c r="B105">
        <v>18</v>
      </c>
      <c r="C105" t="s">
        <v>76</v>
      </c>
      <c r="D105">
        <v>1997</v>
      </c>
      <c r="E105">
        <v>13</v>
      </c>
      <c r="F105">
        <v>5</v>
      </c>
      <c r="H105">
        <v>74.56</v>
      </c>
      <c r="J105" s="2">
        <f t="shared" si="2"/>
        <v>4.0061327337600003</v>
      </c>
      <c r="K105">
        <v>5</v>
      </c>
      <c r="L105">
        <v>6.13</v>
      </c>
      <c r="N105" s="12">
        <f t="shared" si="1"/>
        <v>1.5526568682899997</v>
      </c>
      <c r="O105">
        <v>5</v>
      </c>
      <c r="P105">
        <v>6</v>
      </c>
      <c r="Q105">
        <v>16.100000000000001</v>
      </c>
      <c r="R105">
        <v>36.1</v>
      </c>
      <c r="S105" t="s">
        <v>40</v>
      </c>
      <c r="T105" t="s">
        <v>52</v>
      </c>
      <c r="U105" t="s">
        <v>33</v>
      </c>
      <c r="V105" t="s">
        <v>33</v>
      </c>
      <c r="W105" t="s">
        <v>33</v>
      </c>
      <c r="X105" t="s">
        <v>58</v>
      </c>
      <c r="Y105" t="s">
        <v>77</v>
      </c>
      <c r="Z105" t="s">
        <v>103</v>
      </c>
      <c r="AA105">
        <v>38.206281699999998</v>
      </c>
      <c r="AB105">
        <v>-1.0434985000000001</v>
      </c>
      <c r="AC105" t="s">
        <v>46</v>
      </c>
      <c r="AD105">
        <v>0.18459999999999999</v>
      </c>
    </row>
    <row r="106" spans="1:30" x14ac:dyDescent="0.2">
      <c r="A106">
        <v>18</v>
      </c>
      <c r="B106">
        <v>19</v>
      </c>
      <c r="C106" t="s">
        <v>76</v>
      </c>
      <c r="D106">
        <v>1997</v>
      </c>
      <c r="E106">
        <v>19.5</v>
      </c>
      <c r="F106">
        <v>5</v>
      </c>
      <c r="H106">
        <v>79.540000000000006</v>
      </c>
      <c r="J106" s="2">
        <f t="shared" si="2"/>
        <v>4.2737097323400004</v>
      </c>
      <c r="K106">
        <v>5</v>
      </c>
      <c r="L106">
        <v>6.13</v>
      </c>
      <c r="N106" s="12">
        <f t="shared" si="1"/>
        <v>1.5526568682899997</v>
      </c>
      <c r="O106">
        <v>5</v>
      </c>
      <c r="P106">
        <v>6</v>
      </c>
      <c r="Q106">
        <v>16.100000000000001</v>
      </c>
      <c r="R106">
        <v>36.1</v>
      </c>
      <c r="S106" t="s">
        <v>40</v>
      </c>
      <c r="T106" t="s">
        <v>52</v>
      </c>
      <c r="U106" t="s">
        <v>33</v>
      </c>
      <c r="V106" t="s">
        <v>33</v>
      </c>
      <c r="W106" t="s">
        <v>33</v>
      </c>
      <c r="X106" t="s">
        <v>58</v>
      </c>
      <c r="Y106" t="s">
        <v>77</v>
      </c>
      <c r="Z106" t="s">
        <v>103</v>
      </c>
      <c r="AA106">
        <v>38.206281699999998</v>
      </c>
      <c r="AB106">
        <v>-1.0434985000000001</v>
      </c>
      <c r="AC106" t="s">
        <v>46</v>
      </c>
      <c r="AD106">
        <v>0.18459999999999999</v>
      </c>
    </row>
    <row r="107" spans="1:30" x14ac:dyDescent="0.2">
      <c r="A107">
        <v>18</v>
      </c>
      <c r="B107">
        <v>20</v>
      </c>
      <c r="C107" t="s">
        <v>76</v>
      </c>
      <c r="D107">
        <v>1997</v>
      </c>
      <c r="E107">
        <v>26</v>
      </c>
      <c r="F107">
        <v>5</v>
      </c>
      <c r="H107">
        <v>84.74</v>
      </c>
      <c r="J107" s="2">
        <f t="shared" si="2"/>
        <v>4.5531074015399993</v>
      </c>
      <c r="K107">
        <v>5</v>
      </c>
      <c r="L107">
        <v>6.13</v>
      </c>
      <c r="N107" s="12">
        <f t="shared" si="1"/>
        <v>1.5526568682899997</v>
      </c>
      <c r="O107">
        <v>5</v>
      </c>
      <c r="P107">
        <v>6</v>
      </c>
      <c r="Q107">
        <v>16.100000000000001</v>
      </c>
      <c r="R107">
        <v>36.1</v>
      </c>
      <c r="S107" t="s">
        <v>40</v>
      </c>
      <c r="T107" t="s">
        <v>52</v>
      </c>
      <c r="U107" t="s">
        <v>33</v>
      </c>
      <c r="V107" t="s">
        <v>33</v>
      </c>
      <c r="W107" t="s">
        <v>33</v>
      </c>
      <c r="X107" t="s">
        <v>58</v>
      </c>
      <c r="Y107" t="s">
        <v>77</v>
      </c>
      <c r="Z107" t="s">
        <v>103</v>
      </c>
      <c r="AA107">
        <v>38.206281699999998</v>
      </c>
      <c r="AB107">
        <v>-1.0434985000000001</v>
      </c>
      <c r="AC107" t="s">
        <v>46</v>
      </c>
      <c r="AD107">
        <v>0.18459999999999999</v>
      </c>
    </row>
    <row r="108" spans="1:30" x14ac:dyDescent="0.2">
      <c r="A108">
        <v>19</v>
      </c>
      <c r="B108">
        <v>1</v>
      </c>
      <c r="C108" t="s">
        <v>78</v>
      </c>
      <c r="D108">
        <v>2011</v>
      </c>
      <c r="E108">
        <v>0.5</v>
      </c>
      <c r="F108">
        <v>1</v>
      </c>
      <c r="H108">
        <v>89.11</v>
      </c>
      <c r="J108" s="2">
        <f t="shared" si="2"/>
        <v>4.78790890431</v>
      </c>
      <c r="K108">
        <v>1</v>
      </c>
      <c r="L108">
        <v>1.72</v>
      </c>
      <c r="N108" s="12">
        <f t="shared" si="1"/>
        <v>0.43565576075999995</v>
      </c>
      <c r="O108">
        <v>1</v>
      </c>
      <c r="P108">
        <v>2</v>
      </c>
      <c r="Q108">
        <v>17.399999999999999</v>
      </c>
      <c r="R108">
        <v>52.5</v>
      </c>
      <c r="S108" t="s">
        <v>31</v>
      </c>
      <c r="T108" t="s">
        <v>32</v>
      </c>
      <c r="U108" t="s">
        <v>33</v>
      </c>
      <c r="V108" t="s">
        <v>31</v>
      </c>
      <c r="W108" t="s">
        <v>33</v>
      </c>
      <c r="X108" t="s">
        <v>42</v>
      </c>
      <c r="Y108" t="s">
        <v>79</v>
      </c>
      <c r="Z108" t="s">
        <v>103</v>
      </c>
      <c r="AA108">
        <v>37.912779999999998</v>
      </c>
      <c r="AB108">
        <v>-4.1044400000000003</v>
      </c>
      <c r="AC108" t="s">
        <v>46</v>
      </c>
      <c r="AD108">
        <v>0.27300000000000002</v>
      </c>
    </row>
    <row r="109" spans="1:30" x14ac:dyDescent="0.2">
      <c r="A109">
        <v>19</v>
      </c>
      <c r="B109">
        <v>2</v>
      </c>
      <c r="C109" t="s">
        <v>78</v>
      </c>
      <c r="D109">
        <v>2011</v>
      </c>
      <c r="E109">
        <v>2</v>
      </c>
      <c r="F109">
        <v>1</v>
      </c>
      <c r="H109">
        <v>82.81</v>
      </c>
      <c r="J109" s="2">
        <f t="shared" si="2"/>
        <v>4.44940788201</v>
      </c>
      <c r="K109">
        <v>1</v>
      </c>
      <c r="L109">
        <v>1.72</v>
      </c>
      <c r="N109" s="12">
        <f t="shared" si="1"/>
        <v>0.43565576075999995</v>
      </c>
      <c r="O109">
        <v>1</v>
      </c>
      <c r="P109">
        <v>2</v>
      </c>
      <c r="Q109">
        <v>17.399999999999999</v>
      </c>
      <c r="R109">
        <v>52.5</v>
      </c>
      <c r="S109" t="s">
        <v>31</v>
      </c>
      <c r="T109" t="s">
        <v>32</v>
      </c>
      <c r="U109" t="s">
        <v>33</v>
      </c>
      <c r="V109" t="s">
        <v>31</v>
      </c>
      <c r="W109" t="s">
        <v>33</v>
      </c>
      <c r="X109" t="s">
        <v>42</v>
      </c>
      <c r="Y109" t="s">
        <v>79</v>
      </c>
      <c r="Z109" t="s">
        <v>103</v>
      </c>
      <c r="AA109">
        <v>37.912779999999998</v>
      </c>
      <c r="AB109">
        <v>-4.1044400000000003</v>
      </c>
      <c r="AC109" t="s">
        <v>46</v>
      </c>
      <c r="AD109">
        <v>0.27300000000000002</v>
      </c>
    </row>
    <row r="110" spans="1:30" x14ac:dyDescent="0.2">
      <c r="A110">
        <v>19</v>
      </c>
      <c r="B110">
        <v>3</v>
      </c>
      <c r="C110" t="s">
        <v>78</v>
      </c>
      <c r="D110">
        <v>2011</v>
      </c>
      <c r="E110">
        <v>4</v>
      </c>
      <c r="F110">
        <v>1</v>
      </c>
      <c r="H110">
        <v>96.7</v>
      </c>
      <c r="J110" s="2">
        <f t="shared" si="2"/>
        <v>5.1957220406999998</v>
      </c>
      <c r="K110">
        <v>1</v>
      </c>
      <c r="L110">
        <v>1.72</v>
      </c>
      <c r="N110" s="12">
        <f t="shared" si="1"/>
        <v>0.43565576075999995</v>
      </c>
      <c r="O110">
        <v>1</v>
      </c>
      <c r="P110">
        <v>2</v>
      </c>
      <c r="Q110">
        <v>17.399999999999999</v>
      </c>
      <c r="R110">
        <v>52.5</v>
      </c>
      <c r="S110" t="s">
        <v>31</v>
      </c>
      <c r="T110" t="s">
        <v>32</v>
      </c>
      <c r="U110" t="s">
        <v>33</v>
      </c>
      <c r="V110" t="s">
        <v>31</v>
      </c>
      <c r="W110" t="s">
        <v>33</v>
      </c>
      <c r="X110" t="s">
        <v>42</v>
      </c>
      <c r="Y110" t="s">
        <v>79</v>
      </c>
      <c r="Z110" t="s">
        <v>103</v>
      </c>
      <c r="AA110">
        <v>37.912779999999998</v>
      </c>
      <c r="AB110">
        <v>-4.1044400000000003</v>
      </c>
      <c r="AC110" t="s">
        <v>46</v>
      </c>
      <c r="AD110">
        <v>0.27300000000000002</v>
      </c>
    </row>
    <row r="111" spans="1:30" x14ac:dyDescent="0.2">
      <c r="A111">
        <v>19</v>
      </c>
      <c r="B111">
        <v>4</v>
      </c>
      <c r="C111" t="s">
        <v>78</v>
      </c>
      <c r="D111">
        <v>2011</v>
      </c>
      <c r="E111">
        <v>4</v>
      </c>
      <c r="F111">
        <v>1</v>
      </c>
      <c r="H111">
        <v>94.84</v>
      </c>
      <c r="J111" s="2">
        <f t="shared" si="2"/>
        <v>5.0957836436399999</v>
      </c>
      <c r="K111">
        <v>1</v>
      </c>
      <c r="L111">
        <v>1.72</v>
      </c>
      <c r="N111" s="12">
        <f t="shared" si="1"/>
        <v>0.43565576075999995</v>
      </c>
      <c r="O111">
        <v>1</v>
      </c>
      <c r="P111">
        <v>2</v>
      </c>
      <c r="Q111">
        <v>17.399999999999999</v>
      </c>
      <c r="R111">
        <v>52.5</v>
      </c>
      <c r="S111" t="s">
        <v>31</v>
      </c>
      <c r="T111" t="s">
        <v>32</v>
      </c>
      <c r="U111" t="s">
        <v>33</v>
      </c>
      <c r="V111" t="s">
        <v>31</v>
      </c>
      <c r="W111" t="s">
        <v>33</v>
      </c>
      <c r="X111" t="s">
        <v>42</v>
      </c>
      <c r="Y111" t="s">
        <v>79</v>
      </c>
      <c r="Z111" t="s">
        <v>103</v>
      </c>
      <c r="AA111">
        <v>37.912779999999998</v>
      </c>
      <c r="AB111">
        <v>-4.1044400000000003</v>
      </c>
      <c r="AC111" t="s">
        <v>46</v>
      </c>
      <c r="AD111">
        <v>0.27300000000000002</v>
      </c>
    </row>
    <row r="112" spans="1:30" x14ac:dyDescent="0.2">
      <c r="A112">
        <v>19</v>
      </c>
      <c r="B112">
        <v>5</v>
      </c>
      <c r="C112" t="s">
        <v>78</v>
      </c>
      <c r="D112">
        <v>2011</v>
      </c>
      <c r="E112">
        <v>0.5</v>
      </c>
      <c r="F112">
        <v>1</v>
      </c>
      <c r="H112">
        <v>83.38</v>
      </c>
      <c r="J112" s="2">
        <f t="shared" si="2"/>
        <v>4.4800341649799993</v>
      </c>
      <c r="K112">
        <v>1</v>
      </c>
      <c r="L112">
        <v>4.7300000000000004</v>
      </c>
      <c r="N112" s="12">
        <f t="shared" si="1"/>
        <v>1.1980533420899999</v>
      </c>
      <c r="O112">
        <v>2</v>
      </c>
      <c r="P112">
        <v>3</v>
      </c>
      <c r="Q112">
        <v>17.399999999999999</v>
      </c>
      <c r="R112">
        <v>52.5</v>
      </c>
      <c r="S112" t="s">
        <v>31</v>
      </c>
      <c r="T112" t="s">
        <v>32</v>
      </c>
      <c r="U112" t="s">
        <v>33</v>
      </c>
      <c r="V112" t="s">
        <v>31</v>
      </c>
      <c r="W112" t="s">
        <v>33</v>
      </c>
      <c r="X112" t="s">
        <v>42</v>
      </c>
      <c r="Y112" t="s">
        <v>79</v>
      </c>
      <c r="Z112" t="s">
        <v>103</v>
      </c>
      <c r="AA112">
        <v>37.912779999999998</v>
      </c>
      <c r="AB112">
        <v>-4.1044400000000003</v>
      </c>
      <c r="AC112" t="s">
        <v>46</v>
      </c>
      <c r="AD112">
        <v>0.27300000000000002</v>
      </c>
    </row>
    <row r="113" spans="1:30" x14ac:dyDescent="0.2">
      <c r="A113">
        <v>19</v>
      </c>
      <c r="B113">
        <v>6</v>
      </c>
      <c r="C113" t="s">
        <v>78</v>
      </c>
      <c r="D113">
        <v>2011</v>
      </c>
      <c r="E113">
        <v>2</v>
      </c>
      <c r="F113">
        <v>1</v>
      </c>
      <c r="H113">
        <v>14.61</v>
      </c>
      <c r="J113" s="2">
        <f t="shared" si="2"/>
        <v>0.78499998980999997</v>
      </c>
      <c r="K113">
        <v>1</v>
      </c>
      <c r="L113">
        <v>4.7300000000000004</v>
      </c>
      <c r="N113" s="12">
        <f t="shared" si="1"/>
        <v>1.1980533420899999</v>
      </c>
      <c r="O113">
        <v>2</v>
      </c>
      <c r="P113">
        <v>3</v>
      </c>
      <c r="Q113">
        <v>17.399999999999999</v>
      </c>
      <c r="R113">
        <v>52.5</v>
      </c>
      <c r="S113" t="s">
        <v>31</v>
      </c>
      <c r="T113" t="s">
        <v>32</v>
      </c>
      <c r="U113" t="s">
        <v>33</v>
      </c>
      <c r="V113" t="s">
        <v>31</v>
      </c>
      <c r="W113" t="s">
        <v>33</v>
      </c>
      <c r="X113" t="s">
        <v>42</v>
      </c>
      <c r="Y113" t="s">
        <v>79</v>
      </c>
      <c r="Z113" t="s">
        <v>103</v>
      </c>
      <c r="AA113">
        <v>37.912779999999998</v>
      </c>
      <c r="AB113">
        <v>-4.1044400000000003</v>
      </c>
      <c r="AC113" t="s">
        <v>46</v>
      </c>
      <c r="AD113">
        <v>0.27300000000000002</v>
      </c>
    </row>
    <row r="114" spans="1:30" x14ac:dyDescent="0.2">
      <c r="A114">
        <v>19</v>
      </c>
      <c r="B114">
        <v>7</v>
      </c>
      <c r="C114" t="s">
        <v>78</v>
      </c>
      <c r="D114">
        <v>2011</v>
      </c>
      <c r="E114">
        <v>4</v>
      </c>
      <c r="F114">
        <v>1</v>
      </c>
      <c r="H114">
        <v>65.33</v>
      </c>
      <c r="J114" s="2">
        <f t="shared" si="2"/>
        <v>3.5102018709299996</v>
      </c>
      <c r="K114">
        <v>1</v>
      </c>
      <c r="L114">
        <v>4.7300000000000004</v>
      </c>
      <c r="N114" s="12">
        <f t="shared" si="1"/>
        <v>1.1980533420899999</v>
      </c>
      <c r="O114">
        <v>2</v>
      </c>
      <c r="P114">
        <v>3</v>
      </c>
      <c r="Q114">
        <v>17.399999999999999</v>
      </c>
      <c r="R114">
        <v>52.5</v>
      </c>
      <c r="S114" t="s">
        <v>31</v>
      </c>
      <c r="T114" t="s">
        <v>32</v>
      </c>
      <c r="U114" t="s">
        <v>33</v>
      </c>
      <c r="V114" t="s">
        <v>31</v>
      </c>
      <c r="W114" t="s">
        <v>33</v>
      </c>
      <c r="X114" t="s">
        <v>42</v>
      </c>
      <c r="Y114" t="s">
        <v>79</v>
      </c>
      <c r="Z114" t="s">
        <v>103</v>
      </c>
      <c r="AA114">
        <v>37.912779999999998</v>
      </c>
      <c r="AB114">
        <v>-4.1044400000000003</v>
      </c>
      <c r="AC114" t="s">
        <v>46</v>
      </c>
      <c r="AD114">
        <v>0.27300000000000002</v>
      </c>
    </row>
    <row r="115" spans="1:30" x14ac:dyDescent="0.2">
      <c r="A115">
        <v>19</v>
      </c>
      <c r="B115">
        <v>8</v>
      </c>
      <c r="C115" t="s">
        <v>78</v>
      </c>
      <c r="D115">
        <v>2011</v>
      </c>
      <c r="E115">
        <v>4</v>
      </c>
      <c r="F115">
        <v>1</v>
      </c>
      <c r="H115">
        <v>34.67</v>
      </c>
      <c r="J115" s="2">
        <f t="shared" si="2"/>
        <v>1.8628302290700001</v>
      </c>
      <c r="K115">
        <v>1</v>
      </c>
      <c r="L115">
        <v>4.7300000000000004</v>
      </c>
      <c r="N115" s="12">
        <f t="shared" si="1"/>
        <v>1.1980533420899999</v>
      </c>
      <c r="O115">
        <v>2</v>
      </c>
      <c r="P115">
        <v>3</v>
      </c>
      <c r="Q115">
        <v>17.399999999999999</v>
      </c>
      <c r="R115">
        <v>52.5</v>
      </c>
      <c r="S115" t="s">
        <v>31</v>
      </c>
      <c r="T115" t="s">
        <v>32</v>
      </c>
      <c r="U115" t="s">
        <v>33</v>
      </c>
      <c r="V115" t="s">
        <v>31</v>
      </c>
      <c r="W115" t="s">
        <v>33</v>
      </c>
      <c r="X115" t="s">
        <v>42</v>
      </c>
      <c r="Y115" t="s">
        <v>79</v>
      </c>
      <c r="Z115" t="s">
        <v>103</v>
      </c>
      <c r="AA115">
        <v>37.912779999999998</v>
      </c>
      <c r="AB115">
        <v>-4.1044400000000003</v>
      </c>
      <c r="AC115" t="s">
        <v>46</v>
      </c>
      <c r="AD115">
        <v>0.27300000000000002</v>
      </c>
    </row>
    <row r="116" spans="1:30" x14ac:dyDescent="0.2">
      <c r="A116">
        <v>19</v>
      </c>
      <c r="B116">
        <v>9</v>
      </c>
      <c r="C116" t="s">
        <v>78</v>
      </c>
      <c r="D116">
        <v>2011</v>
      </c>
      <c r="E116">
        <v>0.5</v>
      </c>
      <c r="F116">
        <v>1</v>
      </c>
      <c r="H116">
        <v>92.71</v>
      </c>
      <c r="J116" s="2">
        <f t="shared" si="2"/>
        <v>4.9813380599099997</v>
      </c>
      <c r="K116">
        <v>1</v>
      </c>
      <c r="L116">
        <v>69.040000000000006</v>
      </c>
      <c r="N116" s="12">
        <f t="shared" si="1"/>
        <v>17.487019606320001</v>
      </c>
      <c r="O116">
        <v>1</v>
      </c>
      <c r="P116">
        <v>2</v>
      </c>
      <c r="Q116">
        <v>17.399999999999999</v>
      </c>
      <c r="R116">
        <v>52.5</v>
      </c>
      <c r="S116" t="s">
        <v>31</v>
      </c>
      <c r="T116" t="s">
        <v>32</v>
      </c>
      <c r="U116" t="s">
        <v>33</v>
      </c>
      <c r="V116" t="s">
        <v>31</v>
      </c>
      <c r="W116" t="s">
        <v>33</v>
      </c>
      <c r="X116" t="s">
        <v>42</v>
      </c>
      <c r="Y116" t="s">
        <v>79</v>
      </c>
      <c r="Z116" t="s">
        <v>103</v>
      </c>
      <c r="AA116">
        <v>37.912779999999998</v>
      </c>
      <c r="AB116">
        <v>-4.1044400000000003</v>
      </c>
      <c r="AC116" t="s">
        <v>46</v>
      </c>
      <c r="AD116">
        <v>0.27300000000000002</v>
      </c>
    </row>
    <row r="117" spans="1:30" x14ac:dyDescent="0.2">
      <c r="A117">
        <v>19</v>
      </c>
      <c r="B117">
        <v>10</v>
      </c>
      <c r="C117" t="s">
        <v>78</v>
      </c>
      <c r="D117">
        <v>2011</v>
      </c>
      <c r="E117">
        <v>2</v>
      </c>
      <c r="F117">
        <v>1</v>
      </c>
      <c r="H117">
        <v>96.76</v>
      </c>
      <c r="J117" s="2">
        <f t="shared" si="2"/>
        <v>5.1989458599600002</v>
      </c>
      <c r="K117">
        <v>1</v>
      </c>
      <c r="L117">
        <v>69.040000000000006</v>
      </c>
      <c r="N117" s="12">
        <f t="shared" si="1"/>
        <v>17.487019606320001</v>
      </c>
      <c r="O117">
        <v>1</v>
      </c>
      <c r="P117">
        <v>2</v>
      </c>
      <c r="Q117">
        <v>17.399999999999999</v>
      </c>
      <c r="R117">
        <v>52.5</v>
      </c>
      <c r="S117" t="s">
        <v>31</v>
      </c>
      <c r="T117" t="s">
        <v>32</v>
      </c>
      <c r="U117" t="s">
        <v>33</v>
      </c>
      <c r="V117" t="s">
        <v>31</v>
      </c>
      <c r="W117" t="s">
        <v>33</v>
      </c>
      <c r="X117" t="s">
        <v>42</v>
      </c>
      <c r="Y117" t="s">
        <v>79</v>
      </c>
      <c r="Z117" t="s">
        <v>103</v>
      </c>
      <c r="AA117">
        <v>37.912779999999998</v>
      </c>
      <c r="AB117">
        <v>-4.1044400000000003</v>
      </c>
      <c r="AC117" t="s">
        <v>46</v>
      </c>
      <c r="AD117">
        <v>0.27300000000000002</v>
      </c>
    </row>
    <row r="118" spans="1:30" x14ac:dyDescent="0.2">
      <c r="A118">
        <v>19</v>
      </c>
      <c r="B118">
        <v>11</v>
      </c>
      <c r="C118" t="s">
        <v>78</v>
      </c>
      <c r="D118">
        <v>2011</v>
      </c>
      <c r="E118">
        <v>4</v>
      </c>
      <c r="F118">
        <v>1</v>
      </c>
      <c r="H118">
        <v>84.76</v>
      </c>
      <c r="J118" s="2">
        <f t="shared" si="2"/>
        <v>4.5541820079599997</v>
      </c>
      <c r="K118">
        <v>1</v>
      </c>
      <c r="L118">
        <v>69.040000000000006</v>
      </c>
      <c r="N118" s="12">
        <f t="shared" si="1"/>
        <v>17.487019606320001</v>
      </c>
      <c r="O118">
        <v>1</v>
      </c>
      <c r="P118">
        <v>2</v>
      </c>
      <c r="Q118">
        <v>17.399999999999999</v>
      </c>
      <c r="R118">
        <v>52.5</v>
      </c>
      <c r="S118" t="s">
        <v>31</v>
      </c>
      <c r="T118" t="s">
        <v>32</v>
      </c>
      <c r="U118" t="s">
        <v>33</v>
      </c>
      <c r="V118" t="s">
        <v>31</v>
      </c>
      <c r="W118" t="s">
        <v>33</v>
      </c>
      <c r="X118" t="s">
        <v>42</v>
      </c>
      <c r="Y118" t="s">
        <v>79</v>
      </c>
      <c r="Z118" t="s">
        <v>103</v>
      </c>
      <c r="AA118">
        <v>37.912779999999998</v>
      </c>
      <c r="AB118">
        <v>-4.1044400000000003</v>
      </c>
      <c r="AC118" t="s">
        <v>46</v>
      </c>
      <c r="AD118">
        <v>0.27300000000000002</v>
      </c>
    </row>
    <row r="119" spans="1:30" x14ac:dyDescent="0.2">
      <c r="A119">
        <v>19</v>
      </c>
      <c r="B119">
        <v>12</v>
      </c>
      <c r="C119" t="s">
        <v>78</v>
      </c>
      <c r="D119">
        <v>2011</v>
      </c>
      <c r="E119">
        <v>0.5</v>
      </c>
      <c r="F119">
        <v>1</v>
      </c>
      <c r="H119">
        <v>78.77</v>
      </c>
      <c r="J119" s="2">
        <f t="shared" si="2"/>
        <v>4.2323373851699992</v>
      </c>
      <c r="K119">
        <v>1</v>
      </c>
      <c r="L119">
        <v>63.05</v>
      </c>
      <c r="N119" s="12">
        <f t="shared" si="1"/>
        <v>15.969823090649998</v>
      </c>
      <c r="O119">
        <v>2</v>
      </c>
      <c r="P119">
        <v>3</v>
      </c>
      <c r="Q119">
        <v>17.399999999999999</v>
      </c>
      <c r="R119">
        <v>52.5</v>
      </c>
      <c r="S119" t="s">
        <v>31</v>
      </c>
      <c r="T119" t="s">
        <v>32</v>
      </c>
      <c r="U119" t="s">
        <v>33</v>
      </c>
      <c r="V119" t="s">
        <v>31</v>
      </c>
      <c r="W119" t="s">
        <v>33</v>
      </c>
      <c r="X119" t="s">
        <v>42</v>
      </c>
      <c r="Y119" t="s">
        <v>79</v>
      </c>
      <c r="Z119" t="s">
        <v>103</v>
      </c>
      <c r="AA119">
        <v>37.912779999999998</v>
      </c>
      <c r="AB119">
        <v>-4.1044400000000003</v>
      </c>
      <c r="AC119" t="s">
        <v>46</v>
      </c>
      <c r="AD119">
        <v>0.27300000000000002</v>
      </c>
    </row>
    <row r="120" spans="1:30" x14ac:dyDescent="0.2">
      <c r="A120">
        <v>19</v>
      </c>
      <c r="B120">
        <v>13</v>
      </c>
      <c r="C120" t="s">
        <v>78</v>
      </c>
      <c r="D120">
        <v>2011</v>
      </c>
      <c r="E120">
        <v>2</v>
      </c>
      <c r="F120">
        <v>1</v>
      </c>
      <c r="H120">
        <v>85.25</v>
      </c>
      <c r="J120" s="2">
        <f t="shared" si="2"/>
        <v>4.5805098652499998</v>
      </c>
      <c r="K120">
        <v>1</v>
      </c>
      <c r="L120">
        <v>63.05</v>
      </c>
      <c r="N120" s="12">
        <f t="shared" si="1"/>
        <v>15.969823090649998</v>
      </c>
      <c r="O120">
        <v>2</v>
      </c>
      <c r="P120">
        <v>3</v>
      </c>
      <c r="Q120">
        <v>17.399999999999999</v>
      </c>
      <c r="R120">
        <v>52.5</v>
      </c>
      <c r="S120" t="s">
        <v>31</v>
      </c>
      <c r="T120" t="s">
        <v>32</v>
      </c>
      <c r="U120" t="s">
        <v>33</v>
      </c>
      <c r="V120" t="s">
        <v>31</v>
      </c>
      <c r="W120" t="s">
        <v>33</v>
      </c>
      <c r="X120" t="s">
        <v>42</v>
      </c>
      <c r="Y120" t="s">
        <v>79</v>
      </c>
      <c r="Z120" t="s">
        <v>103</v>
      </c>
      <c r="AA120">
        <v>37.912779999999998</v>
      </c>
      <c r="AB120">
        <v>-4.1044400000000003</v>
      </c>
      <c r="AC120" t="s">
        <v>46</v>
      </c>
      <c r="AD120">
        <v>0.27300000000000002</v>
      </c>
    </row>
    <row r="121" spans="1:30" x14ac:dyDescent="0.2">
      <c r="A121">
        <v>19</v>
      </c>
      <c r="B121">
        <v>14</v>
      </c>
      <c r="C121" t="s">
        <v>78</v>
      </c>
      <c r="D121">
        <v>2011</v>
      </c>
      <c r="E121">
        <v>4</v>
      </c>
      <c r="F121">
        <v>1</v>
      </c>
      <c r="H121">
        <v>89.79</v>
      </c>
      <c r="J121" s="2">
        <f t="shared" si="2"/>
        <v>4.8244455225900005</v>
      </c>
      <c r="K121">
        <v>1</v>
      </c>
      <c r="L121">
        <v>63.05</v>
      </c>
      <c r="N121" s="12">
        <f t="shared" si="1"/>
        <v>15.969823090649998</v>
      </c>
      <c r="O121">
        <v>2</v>
      </c>
      <c r="P121">
        <v>3</v>
      </c>
      <c r="Q121">
        <v>17.399999999999999</v>
      </c>
      <c r="R121">
        <v>52.5</v>
      </c>
      <c r="S121" t="s">
        <v>31</v>
      </c>
      <c r="T121" t="s">
        <v>32</v>
      </c>
      <c r="U121" t="s">
        <v>33</v>
      </c>
      <c r="V121" t="s">
        <v>31</v>
      </c>
      <c r="W121" t="s">
        <v>33</v>
      </c>
      <c r="X121" t="s">
        <v>42</v>
      </c>
      <c r="Y121" t="s">
        <v>79</v>
      </c>
      <c r="Z121" t="s">
        <v>103</v>
      </c>
      <c r="AA121">
        <v>37.912779999999998</v>
      </c>
      <c r="AB121">
        <v>-4.1044400000000003</v>
      </c>
      <c r="AC121" t="s">
        <v>46</v>
      </c>
      <c r="AD121">
        <v>0.27300000000000002</v>
      </c>
    </row>
    <row r="122" spans="1:30" x14ac:dyDescent="0.2">
      <c r="A122">
        <v>19</v>
      </c>
      <c r="B122">
        <v>15</v>
      </c>
      <c r="C122" t="s">
        <v>78</v>
      </c>
      <c r="D122">
        <v>2011</v>
      </c>
      <c r="E122">
        <v>4</v>
      </c>
      <c r="F122">
        <v>1</v>
      </c>
      <c r="H122">
        <v>75.040000000000006</v>
      </c>
      <c r="J122" s="2">
        <f t="shared" si="2"/>
        <v>4.0319232878399998</v>
      </c>
      <c r="K122">
        <v>1</v>
      </c>
      <c r="L122">
        <v>63.05</v>
      </c>
      <c r="N122" s="12">
        <f t="shared" si="1"/>
        <v>15.969823090649998</v>
      </c>
      <c r="O122">
        <v>2</v>
      </c>
      <c r="P122">
        <v>3</v>
      </c>
      <c r="Q122">
        <v>17.399999999999999</v>
      </c>
      <c r="R122">
        <v>52.5</v>
      </c>
      <c r="S122" t="s">
        <v>31</v>
      </c>
      <c r="T122" t="s">
        <v>32</v>
      </c>
      <c r="U122" t="s">
        <v>33</v>
      </c>
      <c r="V122" t="s">
        <v>31</v>
      </c>
      <c r="W122" t="s">
        <v>33</v>
      </c>
      <c r="X122" t="s">
        <v>42</v>
      </c>
      <c r="Y122" t="s">
        <v>79</v>
      </c>
      <c r="Z122" t="s">
        <v>103</v>
      </c>
      <c r="AA122">
        <v>37.912779999999998</v>
      </c>
      <c r="AB122">
        <v>-4.1044400000000003</v>
      </c>
      <c r="AC122" t="s">
        <v>46</v>
      </c>
      <c r="AD122">
        <v>0.27300000000000002</v>
      </c>
    </row>
    <row r="123" spans="1:30" x14ac:dyDescent="0.2">
      <c r="A123">
        <v>20</v>
      </c>
      <c r="B123">
        <v>1</v>
      </c>
      <c r="C123" t="s">
        <v>80</v>
      </c>
      <c r="D123">
        <v>1990</v>
      </c>
      <c r="E123">
        <v>22.5</v>
      </c>
      <c r="F123">
        <v>4</v>
      </c>
      <c r="H123">
        <v>37</v>
      </c>
      <c r="J123" s="2">
        <f t="shared" si="2"/>
        <v>1.988021877</v>
      </c>
      <c r="K123">
        <v>4</v>
      </c>
      <c r="L123">
        <v>30</v>
      </c>
      <c r="N123" s="12">
        <f t="shared" si="1"/>
        <v>7.5986469899999989</v>
      </c>
      <c r="O123">
        <v>1</v>
      </c>
      <c r="P123">
        <v>2</v>
      </c>
      <c r="Q123">
        <v>10.4</v>
      </c>
      <c r="R123">
        <v>36.700000000000003</v>
      </c>
      <c r="S123" t="s">
        <v>40</v>
      </c>
      <c r="T123" t="s">
        <v>52</v>
      </c>
      <c r="U123" t="s">
        <v>33</v>
      </c>
      <c r="V123" t="s">
        <v>33</v>
      </c>
      <c r="W123" t="s">
        <v>33</v>
      </c>
      <c r="X123" t="s">
        <v>42</v>
      </c>
      <c r="Y123" t="s">
        <v>81</v>
      </c>
      <c r="Z123" t="s">
        <v>101</v>
      </c>
      <c r="AA123">
        <v>35.648300999999996</v>
      </c>
      <c r="AB123">
        <v>-106.58593999999999</v>
      </c>
      <c r="AC123" t="s">
        <v>46</v>
      </c>
      <c r="AD123">
        <v>0.26140000000000002</v>
      </c>
    </row>
    <row r="124" spans="1:30" x14ac:dyDescent="0.2">
      <c r="A124">
        <v>20</v>
      </c>
      <c r="B124">
        <v>2</v>
      </c>
      <c r="C124" t="s">
        <v>80</v>
      </c>
      <c r="D124">
        <v>1990</v>
      </c>
      <c r="E124">
        <v>45</v>
      </c>
      <c r="F124">
        <v>4</v>
      </c>
      <c r="H124">
        <v>35</v>
      </c>
      <c r="J124" s="2">
        <f t="shared" si="2"/>
        <v>1.8805612349999998</v>
      </c>
      <c r="K124">
        <v>4</v>
      </c>
      <c r="L124">
        <v>30</v>
      </c>
      <c r="N124" s="12">
        <f t="shared" si="1"/>
        <v>7.5986469899999989</v>
      </c>
      <c r="O124">
        <v>1</v>
      </c>
      <c r="P124">
        <v>2</v>
      </c>
      <c r="Q124">
        <v>10.4</v>
      </c>
      <c r="R124">
        <v>36.700000000000003</v>
      </c>
      <c r="S124" t="s">
        <v>40</v>
      </c>
      <c r="T124" t="s">
        <v>52</v>
      </c>
      <c r="U124" t="s">
        <v>33</v>
      </c>
      <c r="V124" t="s">
        <v>33</v>
      </c>
      <c r="W124" t="s">
        <v>33</v>
      </c>
      <c r="X124" t="s">
        <v>42</v>
      </c>
      <c r="Y124" t="s">
        <v>81</v>
      </c>
      <c r="Z124" t="s">
        <v>101</v>
      </c>
      <c r="AA124">
        <v>35.648300999999996</v>
      </c>
      <c r="AB124">
        <v>-106.58593999999999</v>
      </c>
      <c r="AC124" t="s">
        <v>46</v>
      </c>
      <c r="AD124">
        <v>0.26140000000000002</v>
      </c>
    </row>
    <row r="125" spans="1:30" x14ac:dyDescent="0.2">
      <c r="A125">
        <v>20</v>
      </c>
      <c r="B125">
        <v>3</v>
      </c>
      <c r="C125" t="s">
        <v>80</v>
      </c>
      <c r="D125">
        <v>1990</v>
      </c>
      <c r="E125">
        <v>90</v>
      </c>
      <c r="F125">
        <v>4</v>
      </c>
      <c r="H125">
        <v>36</v>
      </c>
      <c r="J125" s="2">
        <f t="shared" si="2"/>
        <v>1.9342915559999998</v>
      </c>
      <c r="K125">
        <v>4</v>
      </c>
      <c r="L125">
        <v>30</v>
      </c>
      <c r="N125" s="12">
        <f t="shared" si="1"/>
        <v>7.5986469899999989</v>
      </c>
      <c r="O125">
        <v>1</v>
      </c>
      <c r="P125">
        <v>2</v>
      </c>
      <c r="Q125">
        <v>10.4</v>
      </c>
      <c r="R125">
        <v>36.700000000000003</v>
      </c>
      <c r="S125" t="s">
        <v>40</v>
      </c>
      <c r="T125" t="s">
        <v>52</v>
      </c>
      <c r="U125" t="s">
        <v>33</v>
      </c>
      <c r="V125" t="s">
        <v>33</v>
      </c>
      <c r="W125" t="s">
        <v>33</v>
      </c>
      <c r="X125" t="s">
        <v>42</v>
      </c>
      <c r="Y125" t="s">
        <v>81</v>
      </c>
      <c r="Z125" t="s">
        <v>101</v>
      </c>
      <c r="AA125">
        <v>35.648300999999996</v>
      </c>
      <c r="AB125">
        <v>-106.58593999999999</v>
      </c>
      <c r="AC125" t="s">
        <v>46</v>
      </c>
      <c r="AD125">
        <v>0.26140000000000002</v>
      </c>
    </row>
    <row r="126" spans="1:30" x14ac:dyDescent="0.2">
      <c r="A126">
        <v>20</v>
      </c>
      <c r="B126">
        <v>4</v>
      </c>
      <c r="C126" t="s">
        <v>80</v>
      </c>
      <c r="D126">
        <v>1990</v>
      </c>
      <c r="E126">
        <v>22.5</v>
      </c>
      <c r="F126">
        <v>4</v>
      </c>
      <c r="H126">
        <v>54</v>
      </c>
      <c r="J126" s="2">
        <f t="shared" si="2"/>
        <v>2.9014373339999997</v>
      </c>
      <c r="K126">
        <v>4</v>
      </c>
      <c r="L126">
        <v>35</v>
      </c>
      <c r="N126" s="12">
        <f t="shared" si="1"/>
        <v>8.8650881549999987</v>
      </c>
      <c r="O126">
        <v>2</v>
      </c>
      <c r="P126">
        <v>3</v>
      </c>
      <c r="Q126">
        <v>10.4</v>
      </c>
      <c r="R126">
        <v>36.700000000000003</v>
      </c>
      <c r="S126" t="s">
        <v>40</v>
      </c>
      <c r="T126" t="s">
        <v>52</v>
      </c>
      <c r="U126" t="s">
        <v>33</v>
      </c>
      <c r="V126" t="s">
        <v>33</v>
      </c>
      <c r="W126" t="s">
        <v>33</v>
      </c>
      <c r="X126" t="s">
        <v>42</v>
      </c>
      <c r="Y126" t="s">
        <v>81</v>
      </c>
      <c r="Z126" t="s">
        <v>101</v>
      </c>
      <c r="AA126">
        <v>35.648300999999996</v>
      </c>
      <c r="AB126">
        <v>-106.58593999999999</v>
      </c>
      <c r="AC126" t="s">
        <v>46</v>
      </c>
      <c r="AD126">
        <v>0.26140000000000002</v>
      </c>
    </row>
    <row r="127" spans="1:30" x14ac:dyDescent="0.2">
      <c r="A127">
        <v>20</v>
      </c>
      <c r="B127">
        <v>5</v>
      </c>
      <c r="C127" t="s">
        <v>80</v>
      </c>
      <c r="D127">
        <v>1990</v>
      </c>
      <c r="E127">
        <v>45</v>
      </c>
      <c r="F127">
        <v>4</v>
      </c>
      <c r="H127">
        <v>52</v>
      </c>
      <c r="J127" s="2">
        <f t="shared" si="2"/>
        <v>2.7939766919999998</v>
      </c>
      <c r="K127">
        <v>4</v>
      </c>
      <c r="L127">
        <v>35</v>
      </c>
      <c r="N127" s="12">
        <f t="shared" si="1"/>
        <v>8.8650881549999987</v>
      </c>
      <c r="O127">
        <v>2</v>
      </c>
      <c r="P127">
        <v>3</v>
      </c>
      <c r="Q127">
        <v>10.4</v>
      </c>
      <c r="R127">
        <v>36.700000000000003</v>
      </c>
      <c r="S127" t="s">
        <v>40</v>
      </c>
      <c r="T127" t="s">
        <v>52</v>
      </c>
      <c r="U127" t="s">
        <v>33</v>
      </c>
      <c r="V127" t="s">
        <v>33</v>
      </c>
      <c r="W127" t="s">
        <v>33</v>
      </c>
      <c r="X127" t="s">
        <v>42</v>
      </c>
      <c r="Y127" t="s">
        <v>81</v>
      </c>
      <c r="Z127" t="s">
        <v>101</v>
      </c>
      <c r="AA127">
        <v>35.648300999999996</v>
      </c>
      <c r="AB127">
        <v>-106.58593999999999</v>
      </c>
      <c r="AC127" t="s">
        <v>46</v>
      </c>
      <c r="AD127">
        <v>0.26140000000000002</v>
      </c>
    </row>
    <row r="128" spans="1:30" x14ac:dyDescent="0.2">
      <c r="A128">
        <v>20</v>
      </c>
      <c r="B128">
        <v>6</v>
      </c>
      <c r="C128" t="s">
        <v>80</v>
      </c>
      <c r="D128">
        <v>1990</v>
      </c>
      <c r="E128">
        <v>90</v>
      </c>
      <c r="F128">
        <v>4</v>
      </c>
      <c r="H128">
        <v>55</v>
      </c>
      <c r="J128" s="2">
        <f t="shared" si="2"/>
        <v>2.9551676549999999</v>
      </c>
      <c r="K128">
        <v>4</v>
      </c>
      <c r="L128">
        <v>35</v>
      </c>
      <c r="N128" s="12">
        <f t="shared" si="1"/>
        <v>8.8650881549999987</v>
      </c>
      <c r="O128">
        <v>2</v>
      </c>
      <c r="P128">
        <v>3</v>
      </c>
      <c r="Q128">
        <v>10.4</v>
      </c>
      <c r="R128">
        <v>36.700000000000003</v>
      </c>
      <c r="S128" t="s">
        <v>40</v>
      </c>
      <c r="T128" t="s">
        <v>52</v>
      </c>
      <c r="U128" t="s">
        <v>33</v>
      </c>
      <c r="V128" t="s">
        <v>33</v>
      </c>
      <c r="W128" t="s">
        <v>33</v>
      </c>
      <c r="X128" t="s">
        <v>42</v>
      </c>
      <c r="Y128" t="s">
        <v>81</v>
      </c>
      <c r="Z128" t="s">
        <v>101</v>
      </c>
      <c r="AA128">
        <v>35.648300999999996</v>
      </c>
      <c r="AB128">
        <v>-106.58593999999999</v>
      </c>
      <c r="AC128" t="s">
        <v>46</v>
      </c>
      <c r="AD128">
        <v>0.26140000000000002</v>
      </c>
    </row>
    <row r="129" spans="1:30" x14ac:dyDescent="0.2">
      <c r="A129">
        <v>20</v>
      </c>
      <c r="B129">
        <v>7</v>
      </c>
      <c r="C129" t="s">
        <v>80</v>
      </c>
      <c r="D129">
        <v>1990</v>
      </c>
      <c r="E129">
        <v>22.5</v>
      </c>
      <c r="F129">
        <v>4</v>
      </c>
      <c r="H129">
        <v>42</v>
      </c>
      <c r="J129" s="2">
        <f t="shared" si="2"/>
        <v>2.2566734820000001</v>
      </c>
      <c r="K129">
        <v>4</v>
      </c>
      <c r="L129">
        <v>31</v>
      </c>
      <c r="N129" s="12">
        <f t="shared" si="1"/>
        <v>7.851935222999999</v>
      </c>
      <c r="O129">
        <v>3</v>
      </c>
      <c r="P129">
        <v>4</v>
      </c>
      <c r="Q129">
        <v>10.4</v>
      </c>
      <c r="R129">
        <v>36.700000000000003</v>
      </c>
      <c r="S129" t="s">
        <v>40</v>
      </c>
      <c r="T129" t="s">
        <v>52</v>
      </c>
      <c r="U129" t="s">
        <v>33</v>
      </c>
      <c r="V129" t="s">
        <v>33</v>
      </c>
      <c r="W129" t="s">
        <v>33</v>
      </c>
      <c r="X129" t="s">
        <v>42</v>
      </c>
      <c r="Y129" t="s">
        <v>81</v>
      </c>
      <c r="Z129" t="s">
        <v>101</v>
      </c>
      <c r="AA129">
        <v>35.648300999999996</v>
      </c>
      <c r="AB129">
        <v>-106.58593999999999</v>
      </c>
      <c r="AC129" t="s">
        <v>46</v>
      </c>
      <c r="AD129">
        <v>0.26140000000000002</v>
      </c>
    </row>
    <row r="130" spans="1:30" x14ac:dyDescent="0.2">
      <c r="A130">
        <v>20</v>
      </c>
      <c r="B130">
        <v>8</v>
      </c>
      <c r="C130" t="s">
        <v>80</v>
      </c>
      <c r="D130">
        <v>1990</v>
      </c>
      <c r="E130">
        <v>45</v>
      </c>
      <c r="F130">
        <v>4</v>
      </c>
      <c r="H130">
        <v>37</v>
      </c>
      <c r="J130" s="2">
        <f t="shared" si="2"/>
        <v>1.988021877</v>
      </c>
      <c r="K130">
        <v>4</v>
      </c>
      <c r="L130">
        <v>31</v>
      </c>
      <c r="N130" s="12">
        <f t="shared" si="1"/>
        <v>7.851935222999999</v>
      </c>
      <c r="O130">
        <v>3</v>
      </c>
      <c r="P130">
        <v>4</v>
      </c>
      <c r="Q130">
        <v>10.4</v>
      </c>
      <c r="R130">
        <v>36.700000000000003</v>
      </c>
      <c r="S130" t="s">
        <v>40</v>
      </c>
      <c r="T130" t="s">
        <v>52</v>
      </c>
      <c r="U130" t="s">
        <v>33</v>
      </c>
      <c r="V130" t="s">
        <v>33</v>
      </c>
      <c r="W130" t="s">
        <v>33</v>
      </c>
      <c r="X130" t="s">
        <v>42</v>
      </c>
      <c r="Y130" t="s">
        <v>81</v>
      </c>
      <c r="Z130" t="s">
        <v>101</v>
      </c>
      <c r="AA130">
        <v>35.648300999999996</v>
      </c>
      <c r="AB130">
        <v>-106.58593999999999</v>
      </c>
      <c r="AC130" t="s">
        <v>46</v>
      </c>
      <c r="AD130">
        <v>0.26140000000000002</v>
      </c>
    </row>
    <row r="131" spans="1:30" x14ac:dyDescent="0.2">
      <c r="A131">
        <v>20</v>
      </c>
      <c r="B131">
        <v>9</v>
      </c>
      <c r="C131" t="s">
        <v>80</v>
      </c>
      <c r="D131">
        <v>1990</v>
      </c>
      <c r="E131">
        <v>90</v>
      </c>
      <c r="F131">
        <v>4</v>
      </c>
      <c r="H131">
        <v>35</v>
      </c>
      <c r="J131" s="2">
        <f t="shared" si="2"/>
        <v>1.8805612349999998</v>
      </c>
      <c r="K131">
        <v>4</v>
      </c>
      <c r="L131">
        <v>31</v>
      </c>
      <c r="N131" s="12">
        <f t="shared" si="1"/>
        <v>7.851935222999999</v>
      </c>
      <c r="O131">
        <v>3</v>
      </c>
      <c r="P131">
        <v>4</v>
      </c>
      <c r="Q131">
        <v>10.4</v>
      </c>
      <c r="R131">
        <v>36.700000000000003</v>
      </c>
      <c r="S131" t="s">
        <v>40</v>
      </c>
      <c r="T131" t="s">
        <v>52</v>
      </c>
      <c r="U131" t="s">
        <v>33</v>
      </c>
      <c r="V131" t="s">
        <v>33</v>
      </c>
      <c r="W131" t="s">
        <v>33</v>
      </c>
      <c r="X131" t="s">
        <v>42</v>
      </c>
      <c r="Y131" t="s">
        <v>81</v>
      </c>
      <c r="Z131" t="s">
        <v>101</v>
      </c>
      <c r="AA131">
        <v>35.648300999999996</v>
      </c>
      <c r="AB131">
        <v>-106.58593999999999</v>
      </c>
      <c r="AC131" t="s">
        <v>46</v>
      </c>
      <c r="AD131">
        <v>0.26140000000000002</v>
      </c>
    </row>
    <row r="132" spans="1:30" x14ac:dyDescent="0.2">
      <c r="A132">
        <v>20</v>
      </c>
      <c r="B132">
        <v>10</v>
      </c>
      <c r="C132" t="s">
        <v>80</v>
      </c>
      <c r="D132">
        <v>1990</v>
      </c>
      <c r="E132">
        <v>22.5</v>
      </c>
      <c r="F132">
        <v>4</v>
      </c>
      <c r="H132">
        <v>28</v>
      </c>
      <c r="J132" s="2">
        <f t="shared" si="2"/>
        <v>1.504448988</v>
      </c>
      <c r="K132">
        <v>4</v>
      </c>
      <c r="L132">
        <v>25</v>
      </c>
      <c r="N132" s="12">
        <f t="shared" si="1"/>
        <v>6.3322058249999991</v>
      </c>
      <c r="O132">
        <v>4</v>
      </c>
      <c r="P132">
        <v>5</v>
      </c>
      <c r="Q132">
        <v>10.4</v>
      </c>
      <c r="R132">
        <v>36.700000000000003</v>
      </c>
      <c r="S132" t="s">
        <v>40</v>
      </c>
      <c r="T132" t="s">
        <v>52</v>
      </c>
      <c r="U132" t="s">
        <v>33</v>
      </c>
      <c r="V132" t="s">
        <v>33</v>
      </c>
      <c r="W132" t="s">
        <v>33</v>
      </c>
      <c r="X132" t="s">
        <v>42</v>
      </c>
      <c r="Y132" t="s">
        <v>81</v>
      </c>
      <c r="Z132" t="s">
        <v>101</v>
      </c>
      <c r="AA132">
        <v>35.648300999999996</v>
      </c>
      <c r="AB132">
        <v>-106.58593999999999</v>
      </c>
      <c r="AC132" t="s">
        <v>46</v>
      </c>
      <c r="AD132">
        <v>0.26140000000000002</v>
      </c>
    </row>
    <row r="133" spans="1:30" x14ac:dyDescent="0.2">
      <c r="A133">
        <v>20</v>
      </c>
      <c r="B133">
        <v>11</v>
      </c>
      <c r="C133" t="s">
        <v>80</v>
      </c>
      <c r="D133">
        <v>1990</v>
      </c>
      <c r="E133">
        <v>45</v>
      </c>
      <c r="F133">
        <v>4</v>
      </c>
      <c r="H133">
        <v>28</v>
      </c>
      <c r="J133" s="2">
        <f t="shared" si="2"/>
        <v>1.504448988</v>
      </c>
      <c r="K133">
        <v>4</v>
      </c>
      <c r="L133">
        <v>25</v>
      </c>
      <c r="N133" s="12">
        <f t="shared" si="1"/>
        <v>6.3322058249999991</v>
      </c>
      <c r="O133">
        <v>4</v>
      </c>
      <c r="P133">
        <v>5</v>
      </c>
      <c r="Q133">
        <v>10.4</v>
      </c>
      <c r="R133">
        <v>36.700000000000003</v>
      </c>
      <c r="S133" t="s">
        <v>40</v>
      </c>
      <c r="T133" t="s">
        <v>52</v>
      </c>
      <c r="U133" t="s">
        <v>33</v>
      </c>
      <c r="V133" t="s">
        <v>33</v>
      </c>
      <c r="W133" t="s">
        <v>33</v>
      </c>
      <c r="X133" t="s">
        <v>42</v>
      </c>
      <c r="Y133" t="s">
        <v>81</v>
      </c>
      <c r="Z133" t="s">
        <v>101</v>
      </c>
      <c r="AA133">
        <v>35.648300999999996</v>
      </c>
      <c r="AB133">
        <v>-106.58593999999999</v>
      </c>
      <c r="AC133" t="s">
        <v>46</v>
      </c>
      <c r="AD133">
        <v>0.26140000000000002</v>
      </c>
    </row>
    <row r="134" spans="1:30" x14ac:dyDescent="0.2">
      <c r="A134">
        <v>20</v>
      </c>
      <c r="B134">
        <v>12</v>
      </c>
      <c r="C134" t="s">
        <v>80</v>
      </c>
      <c r="D134">
        <v>1990</v>
      </c>
      <c r="E134">
        <v>90</v>
      </c>
      <c r="F134">
        <v>4</v>
      </c>
      <c r="H134">
        <v>32</v>
      </c>
      <c r="J134" s="2">
        <f t="shared" si="2"/>
        <v>1.7193702719999999</v>
      </c>
      <c r="K134">
        <v>4</v>
      </c>
      <c r="L134">
        <v>25</v>
      </c>
      <c r="N134" s="12">
        <f t="shared" si="1"/>
        <v>6.3322058249999991</v>
      </c>
      <c r="O134">
        <v>4</v>
      </c>
      <c r="P134">
        <v>5</v>
      </c>
      <c r="Q134">
        <v>10.4</v>
      </c>
      <c r="R134">
        <v>36.700000000000003</v>
      </c>
      <c r="S134" t="s">
        <v>40</v>
      </c>
      <c r="T134" t="s">
        <v>52</v>
      </c>
      <c r="U134" t="s">
        <v>33</v>
      </c>
      <c r="V134" t="s">
        <v>33</v>
      </c>
      <c r="W134" t="s">
        <v>33</v>
      </c>
      <c r="X134" t="s">
        <v>42</v>
      </c>
      <c r="Y134" t="s">
        <v>81</v>
      </c>
      <c r="Z134" t="s">
        <v>101</v>
      </c>
      <c r="AA134">
        <v>35.648300999999996</v>
      </c>
      <c r="AB134">
        <v>-106.58593999999999</v>
      </c>
      <c r="AC134" t="s">
        <v>46</v>
      </c>
      <c r="AD134">
        <v>0.26140000000000002</v>
      </c>
    </row>
    <row r="135" spans="1:30" x14ac:dyDescent="0.2">
      <c r="A135">
        <v>21</v>
      </c>
      <c r="B135">
        <v>1</v>
      </c>
      <c r="C135" t="s">
        <v>82</v>
      </c>
      <c r="D135">
        <v>2010</v>
      </c>
      <c r="E135">
        <v>2.5</v>
      </c>
      <c r="F135">
        <v>4</v>
      </c>
      <c r="H135">
        <v>98.72</v>
      </c>
      <c r="J135" s="2">
        <f t="shared" si="2"/>
        <v>5.3042572891199997</v>
      </c>
      <c r="K135">
        <v>4</v>
      </c>
      <c r="L135">
        <v>98.53</v>
      </c>
      <c r="N135" s="12">
        <f t="shared" si="1"/>
        <v>24.956489597489998</v>
      </c>
      <c r="O135">
        <v>13</v>
      </c>
      <c r="P135">
        <v>14</v>
      </c>
      <c r="Q135">
        <v>7.8</v>
      </c>
      <c r="R135">
        <v>37.4</v>
      </c>
      <c r="S135" t="s">
        <v>40</v>
      </c>
      <c r="T135" t="s">
        <v>52</v>
      </c>
      <c r="U135" t="s">
        <v>33</v>
      </c>
      <c r="V135" t="s">
        <v>33</v>
      </c>
      <c r="W135" t="s">
        <v>33</v>
      </c>
      <c r="X135" t="s">
        <v>58</v>
      </c>
      <c r="Y135" t="s">
        <v>83</v>
      </c>
      <c r="Z135" t="s">
        <v>101</v>
      </c>
      <c r="AA135">
        <v>40.89611</v>
      </c>
      <c r="AB135">
        <v>-104.87444000000001</v>
      </c>
      <c r="AC135" t="s">
        <v>46</v>
      </c>
      <c r="AD135">
        <v>0.22450000000000001</v>
      </c>
    </row>
    <row r="136" spans="1:30" x14ac:dyDescent="0.2">
      <c r="A136">
        <v>21</v>
      </c>
      <c r="B136">
        <v>2</v>
      </c>
      <c r="C136" t="s">
        <v>82</v>
      </c>
      <c r="D136">
        <v>2010</v>
      </c>
      <c r="E136">
        <v>5</v>
      </c>
      <c r="F136">
        <v>4</v>
      </c>
      <c r="H136">
        <v>98.72</v>
      </c>
      <c r="J136" s="2">
        <f t="shared" si="2"/>
        <v>5.3042572891199997</v>
      </c>
      <c r="K136">
        <v>4</v>
      </c>
      <c r="L136">
        <v>98.53</v>
      </c>
      <c r="N136" s="12">
        <f t="shared" si="1"/>
        <v>24.956489597489998</v>
      </c>
      <c r="O136">
        <v>13</v>
      </c>
      <c r="P136">
        <v>14</v>
      </c>
      <c r="Q136">
        <v>7.8</v>
      </c>
      <c r="R136">
        <v>37.4</v>
      </c>
      <c r="S136" t="s">
        <v>40</v>
      </c>
      <c r="T136" t="s">
        <v>52</v>
      </c>
      <c r="U136" t="s">
        <v>33</v>
      </c>
      <c r="V136" t="s">
        <v>33</v>
      </c>
      <c r="W136" t="s">
        <v>33</v>
      </c>
      <c r="X136" t="s">
        <v>58</v>
      </c>
      <c r="Y136" t="s">
        <v>83</v>
      </c>
      <c r="Z136" t="s">
        <v>101</v>
      </c>
      <c r="AA136">
        <v>40.89611</v>
      </c>
      <c r="AB136">
        <v>-104.87444000000001</v>
      </c>
      <c r="AC136" t="s">
        <v>46</v>
      </c>
      <c r="AD136">
        <v>0.22450000000000001</v>
      </c>
    </row>
    <row r="137" spans="1:30" x14ac:dyDescent="0.2">
      <c r="A137">
        <v>21</v>
      </c>
      <c r="B137">
        <v>3</v>
      </c>
      <c r="C137" t="s">
        <v>82</v>
      </c>
      <c r="D137">
        <v>2010</v>
      </c>
      <c r="E137">
        <v>10</v>
      </c>
      <c r="F137">
        <v>4</v>
      </c>
      <c r="H137">
        <v>98.13</v>
      </c>
      <c r="J137" s="2">
        <f t="shared" si="2"/>
        <v>5.2725563997299991</v>
      </c>
      <c r="K137">
        <v>4</v>
      </c>
      <c r="L137">
        <v>98.53</v>
      </c>
      <c r="N137" s="12">
        <f t="shared" ref="N137:N200" si="3">0.253288233*L137</f>
        <v>24.956489597489998</v>
      </c>
      <c r="O137">
        <v>13</v>
      </c>
      <c r="P137">
        <v>14</v>
      </c>
      <c r="Q137">
        <v>7.8</v>
      </c>
      <c r="R137">
        <v>37.4</v>
      </c>
      <c r="S137" t="s">
        <v>40</v>
      </c>
      <c r="T137" t="s">
        <v>52</v>
      </c>
      <c r="U137" t="s">
        <v>33</v>
      </c>
      <c r="V137" t="s">
        <v>33</v>
      </c>
      <c r="W137" t="s">
        <v>33</v>
      </c>
      <c r="X137" t="s">
        <v>58</v>
      </c>
      <c r="Y137" t="s">
        <v>83</v>
      </c>
      <c r="Z137" t="s">
        <v>101</v>
      </c>
      <c r="AA137">
        <v>40.89611</v>
      </c>
      <c r="AB137">
        <v>-104.87444000000001</v>
      </c>
      <c r="AC137" t="s">
        <v>46</v>
      </c>
      <c r="AD137">
        <v>0.22450000000000001</v>
      </c>
    </row>
    <row r="138" spans="1:30" x14ac:dyDescent="0.2">
      <c r="A138">
        <v>21</v>
      </c>
      <c r="B138">
        <v>4</v>
      </c>
      <c r="C138" t="s">
        <v>82</v>
      </c>
      <c r="D138">
        <v>2010</v>
      </c>
      <c r="E138">
        <v>21</v>
      </c>
      <c r="F138">
        <v>4</v>
      </c>
      <c r="H138">
        <v>99.71</v>
      </c>
      <c r="J138" s="2">
        <f t="shared" ref="J138:J201" si="4">0.053730321*H138</f>
        <v>5.3574503069099997</v>
      </c>
      <c r="K138">
        <v>4</v>
      </c>
      <c r="L138">
        <v>98.53</v>
      </c>
      <c r="N138" s="12">
        <f t="shared" si="3"/>
        <v>24.956489597489998</v>
      </c>
      <c r="O138">
        <v>13</v>
      </c>
      <c r="P138">
        <v>14</v>
      </c>
      <c r="Q138">
        <v>7.8</v>
      </c>
      <c r="R138">
        <v>37.4</v>
      </c>
      <c r="S138" t="s">
        <v>40</v>
      </c>
      <c r="T138" t="s">
        <v>52</v>
      </c>
      <c r="U138" t="s">
        <v>33</v>
      </c>
      <c r="V138" t="s">
        <v>33</v>
      </c>
      <c r="W138" t="s">
        <v>33</v>
      </c>
      <c r="X138" t="s">
        <v>58</v>
      </c>
      <c r="Y138" t="s">
        <v>83</v>
      </c>
      <c r="Z138" t="s">
        <v>101</v>
      </c>
      <c r="AA138">
        <v>40.89611</v>
      </c>
      <c r="AB138">
        <v>-104.87444000000001</v>
      </c>
      <c r="AC138" t="s">
        <v>46</v>
      </c>
      <c r="AD138">
        <v>0.22450000000000001</v>
      </c>
    </row>
    <row r="139" spans="1:30" x14ac:dyDescent="0.2">
      <c r="A139">
        <v>21</v>
      </c>
      <c r="B139">
        <v>5</v>
      </c>
      <c r="C139" t="s">
        <v>82</v>
      </c>
      <c r="D139">
        <v>2010</v>
      </c>
      <c r="E139">
        <v>30</v>
      </c>
      <c r="F139">
        <v>4</v>
      </c>
      <c r="H139">
        <v>99.71</v>
      </c>
      <c r="J139" s="2">
        <f t="shared" si="4"/>
        <v>5.3574503069099997</v>
      </c>
      <c r="K139">
        <v>4</v>
      </c>
      <c r="L139">
        <v>98.53</v>
      </c>
      <c r="N139" s="12">
        <f t="shared" si="3"/>
        <v>24.956489597489998</v>
      </c>
      <c r="O139">
        <v>13</v>
      </c>
      <c r="P139">
        <v>14</v>
      </c>
      <c r="Q139">
        <v>7.8</v>
      </c>
      <c r="R139">
        <v>37.4</v>
      </c>
      <c r="S139" t="s">
        <v>40</v>
      </c>
      <c r="T139" t="s">
        <v>52</v>
      </c>
      <c r="U139" t="s">
        <v>33</v>
      </c>
      <c r="V139" t="s">
        <v>33</v>
      </c>
      <c r="W139" t="s">
        <v>33</v>
      </c>
      <c r="X139" t="s">
        <v>58</v>
      </c>
      <c r="Y139" t="s">
        <v>83</v>
      </c>
      <c r="Z139" t="s">
        <v>101</v>
      </c>
      <c r="AA139">
        <v>40.89611</v>
      </c>
      <c r="AB139">
        <v>-104.87444000000001</v>
      </c>
      <c r="AC139" t="s">
        <v>46</v>
      </c>
      <c r="AD139">
        <v>0.22450000000000001</v>
      </c>
    </row>
    <row r="140" spans="1:30" x14ac:dyDescent="0.2">
      <c r="A140">
        <v>21</v>
      </c>
      <c r="B140">
        <v>6</v>
      </c>
      <c r="C140" t="s">
        <v>82</v>
      </c>
      <c r="D140">
        <v>2010</v>
      </c>
      <c r="E140">
        <v>2.5</v>
      </c>
      <c r="F140">
        <v>4</v>
      </c>
      <c r="H140">
        <v>99.68</v>
      </c>
      <c r="J140" s="2">
        <f t="shared" si="4"/>
        <v>5.3558383972800003</v>
      </c>
      <c r="K140">
        <v>4</v>
      </c>
      <c r="L140">
        <v>99.68</v>
      </c>
      <c r="N140" s="12">
        <f t="shared" si="3"/>
        <v>25.247771065439998</v>
      </c>
      <c r="O140">
        <v>14</v>
      </c>
      <c r="P140">
        <v>15</v>
      </c>
      <c r="Q140">
        <v>7.8</v>
      </c>
      <c r="R140">
        <v>37.4</v>
      </c>
      <c r="S140" t="s">
        <v>40</v>
      </c>
      <c r="T140" t="s">
        <v>52</v>
      </c>
      <c r="U140" t="s">
        <v>33</v>
      </c>
      <c r="V140" t="s">
        <v>33</v>
      </c>
      <c r="W140" t="s">
        <v>33</v>
      </c>
      <c r="X140" t="s">
        <v>58</v>
      </c>
      <c r="Y140" t="s">
        <v>83</v>
      </c>
      <c r="Z140" t="s">
        <v>101</v>
      </c>
      <c r="AA140">
        <v>40.89611</v>
      </c>
      <c r="AB140">
        <v>-104.87444000000001</v>
      </c>
      <c r="AC140" t="s">
        <v>46</v>
      </c>
      <c r="AD140">
        <v>0.22450000000000001</v>
      </c>
    </row>
    <row r="141" spans="1:30" x14ac:dyDescent="0.2">
      <c r="A141">
        <v>21</v>
      </c>
      <c r="B141">
        <v>7</v>
      </c>
      <c r="C141" t="s">
        <v>82</v>
      </c>
      <c r="D141">
        <v>2010</v>
      </c>
      <c r="E141">
        <v>5</v>
      </c>
      <c r="F141">
        <v>4</v>
      </c>
      <c r="H141">
        <v>99.68</v>
      </c>
      <c r="J141" s="2">
        <f t="shared" si="4"/>
        <v>5.3558383972800003</v>
      </c>
      <c r="K141">
        <v>4</v>
      </c>
      <c r="L141">
        <v>99.68</v>
      </c>
      <c r="N141" s="12">
        <f t="shared" si="3"/>
        <v>25.247771065439998</v>
      </c>
      <c r="O141">
        <v>14</v>
      </c>
      <c r="P141">
        <v>15</v>
      </c>
      <c r="Q141">
        <v>7.8</v>
      </c>
      <c r="R141">
        <v>37.4</v>
      </c>
      <c r="S141" t="s">
        <v>40</v>
      </c>
      <c r="T141" t="s">
        <v>52</v>
      </c>
      <c r="U141" t="s">
        <v>33</v>
      </c>
      <c r="V141" t="s">
        <v>33</v>
      </c>
      <c r="W141" t="s">
        <v>33</v>
      </c>
      <c r="X141" t="s">
        <v>58</v>
      </c>
      <c r="Y141" t="s">
        <v>83</v>
      </c>
      <c r="Z141" t="s">
        <v>101</v>
      </c>
      <c r="AA141">
        <v>40.89611</v>
      </c>
      <c r="AB141">
        <v>-104.87444000000001</v>
      </c>
      <c r="AC141" t="s">
        <v>46</v>
      </c>
      <c r="AD141">
        <v>0.22450000000000001</v>
      </c>
    </row>
    <row r="142" spans="1:30" x14ac:dyDescent="0.2">
      <c r="A142">
        <v>21</v>
      </c>
      <c r="B142">
        <v>8</v>
      </c>
      <c r="C142" t="s">
        <v>82</v>
      </c>
      <c r="D142">
        <v>2010</v>
      </c>
      <c r="E142">
        <v>10</v>
      </c>
      <c r="F142">
        <v>4</v>
      </c>
      <c r="H142">
        <v>99.26</v>
      </c>
      <c r="J142" s="2">
        <f t="shared" si="4"/>
        <v>5.3332716624599996</v>
      </c>
      <c r="K142">
        <v>4</v>
      </c>
      <c r="L142">
        <v>99.68</v>
      </c>
      <c r="N142" s="12">
        <f t="shared" si="3"/>
        <v>25.247771065439998</v>
      </c>
      <c r="O142">
        <v>14</v>
      </c>
      <c r="P142">
        <v>15</v>
      </c>
      <c r="Q142">
        <v>7.8</v>
      </c>
      <c r="R142">
        <v>37.4</v>
      </c>
      <c r="S142" t="s">
        <v>40</v>
      </c>
      <c r="T142" t="s">
        <v>52</v>
      </c>
      <c r="U142" t="s">
        <v>33</v>
      </c>
      <c r="V142" t="s">
        <v>33</v>
      </c>
      <c r="W142" t="s">
        <v>33</v>
      </c>
      <c r="X142" t="s">
        <v>58</v>
      </c>
      <c r="Y142" t="s">
        <v>83</v>
      </c>
      <c r="Z142" t="s">
        <v>101</v>
      </c>
      <c r="AA142">
        <v>40.89611</v>
      </c>
      <c r="AB142">
        <v>-104.87444000000001</v>
      </c>
      <c r="AC142" t="s">
        <v>46</v>
      </c>
      <c r="AD142">
        <v>0.22450000000000001</v>
      </c>
    </row>
    <row r="143" spans="1:30" x14ac:dyDescent="0.2">
      <c r="A143">
        <v>21</v>
      </c>
      <c r="B143">
        <v>9</v>
      </c>
      <c r="C143" t="s">
        <v>82</v>
      </c>
      <c r="D143">
        <v>2010</v>
      </c>
      <c r="E143">
        <v>21</v>
      </c>
      <c r="F143">
        <v>4</v>
      </c>
      <c r="H143">
        <v>99.68</v>
      </c>
      <c r="J143" s="2">
        <f t="shared" si="4"/>
        <v>5.3558383972800003</v>
      </c>
      <c r="K143">
        <v>4</v>
      </c>
      <c r="L143">
        <v>99.68</v>
      </c>
      <c r="N143" s="12">
        <f t="shared" si="3"/>
        <v>25.247771065439998</v>
      </c>
      <c r="O143">
        <v>14</v>
      </c>
      <c r="P143">
        <v>15</v>
      </c>
      <c r="Q143">
        <v>7.8</v>
      </c>
      <c r="R143">
        <v>37.4</v>
      </c>
      <c r="S143" t="s">
        <v>40</v>
      </c>
      <c r="T143" t="s">
        <v>52</v>
      </c>
      <c r="U143" t="s">
        <v>33</v>
      </c>
      <c r="V143" t="s">
        <v>33</v>
      </c>
      <c r="W143" t="s">
        <v>33</v>
      </c>
      <c r="X143" t="s">
        <v>58</v>
      </c>
      <c r="Y143" t="s">
        <v>83</v>
      </c>
      <c r="Z143" t="s">
        <v>101</v>
      </c>
      <c r="AA143">
        <v>40.89611</v>
      </c>
      <c r="AB143">
        <v>-104.87444000000001</v>
      </c>
      <c r="AC143" t="s">
        <v>46</v>
      </c>
      <c r="AD143">
        <v>0.22450000000000001</v>
      </c>
    </row>
    <row r="144" spans="1:30" x14ac:dyDescent="0.2">
      <c r="A144">
        <v>21</v>
      </c>
      <c r="B144">
        <v>10</v>
      </c>
      <c r="C144" t="s">
        <v>82</v>
      </c>
      <c r="D144">
        <v>2010</v>
      </c>
      <c r="E144">
        <v>30</v>
      </c>
      <c r="F144">
        <v>4</v>
      </c>
      <c r="H144">
        <v>99.68</v>
      </c>
      <c r="J144" s="2">
        <f t="shared" si="4"/>
        <v>5.3558383972800003</v>
      </c>
      <c r="K144">
        <v>4</v>
      </c>
      <c r="L144">
        <v>99.68</v>
      </c>
      <c r="N144" s="12">
        <f t="shared" si="3"/>
        <v>25.247771065439998</v>
      </c>
      <c r="O144">
        <v>14</v>
      </c>
      <c r="P144">
        <v>15</v>
      </c>
      <c r="Q144">
        <v>7.8</v>
      </c>
      <c r="R144">
        <v>37.4</v>
      </c>
      <c r="S144" t="s">
        <v>40</v>
      </c>
      <c r="T144" t="s">
        <v>52</v>
      </c>
      <c r="U144" t="s">
        <v>33</v>
      </c>
      <c r="V144" t="s">
        <v>33</v>
      </c>
      <c r="W144" t="s">
        <v>33</v>
      </c>
      <c r="X144" t="s">
        <v>58</v>
      </c>
      <c r="Y144" t="s">
        <v>83</v>
      </c>
      <c r="Z144" t="s">
        <v>101</v>
      </c>
      <c r="AA144">
        <v>40.89611</v>
      </c>
      <c r="AB144">
        <v>-104.87444000000001</v>
      </c>
      <c r="AC144" t="s">
        <v>46</v>
      </c>
      <c r="AD144">
        <v>0.22450000000000001</v>
      </c>
    </row>
    <row r="145" spans="1:30" x14ac:dyDescent="0.2">
      <c r="A145">
        <v>21</v>
      </c>
      <c r="B145">
        <v>11</v>
      </c>
      <c r="C145" t="s">
        <v>82</v>
      </c>
      <c r="D145">
        <v>2010</v>
      </c>
      <c r="E145">
        <v>5</v>
      </c>
      <c r="F145">
        <v>4</v>
      </c>
      <c r="H145">
        <v>99.12</v>
      </c>
      <c r="J145" s="2">
        <f t="shared" si="4"/>
        <v>5.32574941752</v>
      </c>
      <c r="K145">
        <v>4</v>
      </c>
      <c r="L145">
        <v>99.31</v>
      </c>
      <c r="N145" s="12">
        <f t="shared" si="3"/>
        <v>25.154054419229997</v>
      </c>
      <c r="O145">
        <v>13</v>
      </c>
      <c r="P145">
        <v>14</v>
      </c>
      <c r="Q145">
        <v>7.8</v>
      </c>
      <c r="R145">
        <v>37.4</v>
      </c>
      <c r="S145" t="s">
        <v>40</v>
      </c>
      <c r="T145" t="s">
        <v>52</v>
      </c>
      <c r="U145" t="s">
        <v>33</v>
      </c>
      <c r="V145" t="s">
        <v>33</v>
      </c>
      <c r="W145" t="s">
        <v>31</v>
      </c>
      <c r="X145" t="s">
        <v>58</v>
      </c>
      <c r="Y145" t="s">
        <v>83</v>
      </c>
      <c r="Z145" t="s">
        <v>101</v>
      </c>
      <c r="AA145">
        <v>40.89611</v>
      </c>
      <c r="AB145">
        <v>-104.87444000000001</v>
      </c>
      <c r="AC145" t="s">
        <v>46</v>
      </c>
      <c r="AD145">
        <v>0.22450000000000001</v>
      </c>
    </row>
    <row r="146" spans="1:30" x14ac:dyDescent="0.2">
      <c r="A146">
        <v>21</v>
      </c>
      <c r="B146">
        <v>12</v>
      </c>
      <c r="C146" t="s">
        <v>82</v>
      </c>
      <c r="D146">
        <v>2010</v>
      </c>
      <c r="E146">
        <v>10</v>
      </c>
      <c r="F146">
        <v>4</v>
      </c>
      <c r="H146">
        <v>99.9</v>
      </c>
      <c r="J146" s="2">
        <f t="shared" si="4"/>
        <v>5.3676590679</v>
      </c>
      <c r="K146">
        <v>4</v>
      </c>
      <c r="L146">
        <v>99.31</v>
      </c>
      <c r="N146" s="12">
        <f t="shared" si="3"/>
        <v>25.154054419229997</v>
      </c>
      <c r="O146">
        <v>13</v>
      </c>
      <c r="P146">
        <v>14</v>
      </c>
      <c r="Q146">
        <v>7.8</v>
      </c>
      <c r="R146">
        <v>37.4</v>
      </c>
      <c r="S146" t="s">
        <v>40</v>
      </c>
      <c r="T146" t="s">
        <v>52</v>
      </c>
      <c r="U146" t="s">
        <v>33</v>
      </c>
      <c r="V146" t="s">
        <v>33</v>
      </c>
      <c r="W146" t="s">
        <v>31</v>
      </c>
      <c r="X146" t="s">
        <v>58</v>
      </c>
      <c r="Y146" t="s">
        <v>83</v>
      </c>
      <c r="Z146" t="s">
        <v>101</v>
      </c>
      <c r="AA146">
        <v>40.89611</v>
      </c>
      <c r="AB146">
        <v>-104.87444000000001</v>
      </c>
      <c r="AC146" t="s">
        <v>46</v>
      </c>
      <c r="AD146">
        <v>0.22450000000000001</v>
      </c>
    </row>
    <row r="147" spans="1:30" x14ac:dyDescent="0.2">
      <c r="A147">
        <v>21</v>
      </c>
      <c r="B147">
        <v>13</v>
      </c>
      <c r="C147" t="s">
        <v>82</v>
      </c>
      <c r="D147">
        <v>2010</v>
      </c>
      <c r="E147">
        <v>20</v>
      </c>
      <c r="F147">
        <v>4</v>
      </c>
      <c r="H147">
        <v>98.92</v>
      </c>
      <c r="J147" s="2">
        <f t="shared" si="4"/>
        <v>5.3150033533199998</v>
      </c>
      <c r="K147">
        <v>4</v>
      </c>
      <c r="L147">
        <v>99.31</v>
      </c>
      <c r="N147" s="12">
        <f t="shared" si="3"/>
        <v>25.154054419229997</v>
      </c>
      <c r="O147">
        <v>13</v>
      </c>
      <c r="P147">
        <v>14</v>
      </c>
      <c r="Q147">
        <v>7.8</v>
      </c>
      <c r="R147">
        <v>37.4</v>
      </c>
      <c r="S147" t="s">
        <v>40</v>
      </c>
      <c r="T147" t="s">
        <v>52</v>
      </c>
      <c r="U147" t="s">
        <v>33</v>
      </c>
      <c r="V147" t="s">
        <v>33</v>
      </c>
      <c r="W147" t="s">
        <v>31</v>
      </c>
      <c r="X147" t="s">
        <v>58</v>
      </c>
      <c r="Y147" t="s">
        <v>83</v>
      </c>
      <c r="Z147" t="s">
        <v>101</v>
      </c>
      <c r="AA147">
        <v>40.89611</v>
      </c>
      <c r="AB147">
        <v>-104.87444000000001</v>
      </c>
      <c r="AC147" t="s">
        <v>46</v>
      </c>
      <c r="AD147">
        <v>0.22450000000000001</v>
      </c>
    </row>
    <row r="148" spans="1:30" x14ac:dyDescent="0.2">
      <c r="A148">
        <v>21</v>
      </c>
      <c r="B148">
        <v>14</v>
      </c>
      <c r="C148" t="s">
        <v>82</v>
      </c>
      <c r="D148">
        <v>2010</v>
      </c>
      <c r="E148">
        <v>42</v>
      </c>
      <c r="F148">
        <v>4</v>
      </c>
      <c r="H148">
        <v>98.72</v>
      </c>
      <c r="J148" s="2">
        <f t="shared" si="4"/>
        <v>5.3042572891199997</v>
      </c>
      <c r="K148">
        <v>4</v>
      </c>
      <c r="L148">
        <v>99.31</v>
      </c>
      <c r="N148" s="12">
        <f t="shared" si="3"/>
        <v>25.154054419229997</v>
      </c>
      <c r="O148">
        <v>13</v>
      </c>
      <c r="P148">
        <v>14</v>
      </c>
      <c r="Q148">
        <v>7.8</v>
      </c>
      <c r="R148">
        <v>37.4</v>
      </c>
      <c r="S148" t="s">
        <v>40</v>
      </c>
      <c r="T148" t="s">
        <v>52</v>
      </c>
      <c r="U148" t="s">
        <v>33</v>
      </c>
      <c r="V148" t="s">
        <v>33</v>
      </c>
      <c r="W148" t="s">
        <v>31</v>
      </c>
      <c r="X148" t="s">
        <v>58</v>
      </c>
      <c r="Y148" t="s">
        <v>83</v>
      </c>
      <c r="Z148" t="s">
        <v>101</v>
      </c>
      <c r="AA148">
        <v>40.89611</v>
      </c>
      <c r="AB148">
        <v>-104.87444000000001</v>
      </c>
      <c r="AC148" t="s">
        <v>46</v>
      </c>
      <c r="AD148">
        <v>0.22450000000000001</v>
      </c>
    </row>
    <row r="149" spans="1:30" x14ac:dyDescent="0.2">
      <c r="A149">
        <v>21</v>
      </c>
      <c r="B149">
        <v>15</v>
      </c>
      <c r="C149" t="s">
        <v>82</v>
      </c>
      <c r="D149">
        <v>2010</v>
      </c>
      <c r="E149">
        <v>60</v>
      </c>
      <c r="F149">
        <v>4</v>
      </c>
      <c r="H149">
        <v>100.1</v>
      </c>
      <c r="J149" s="2">
        <f t="shared" si="4"/>
        <v>5.3784051320999993</v>
      </c>
      <c r="K149">
        <v>4</v>
      </c>
      <c r="L149">
        <v>99.31</v>
      </c>
      <c r="N149" s="12">
        <f t="shared" si="3"/>
        <v>25.154054419229997</v>
      </c>
      <c r="O149">
        <v>13</v>
      </c>
      <c r="P149">
        <v>14</v>
      </c>
      <c r="Q149">
        <v>7.8</v>
      </c>
      <c r="R149">
        <v>37.4</v>
      </c>
      <c r="S149" t="s">
        <v>40</v>
      </c>
      <c r="T149" t="s">
        <v>52</v>
      </c>
      <c r="U149" t="s">
        <v>33</v>
      </c>
      <c r="V149" t="s">
        <v>33</v>
      </c>
      <c r="W149" t="s">
        <v>31</v>
      </c>
      <c r="X149" t="s">
        <v>58</v>
      </c>
      <c r="Y149" t="s">
        <v>83</v>
      </c>
      <c r="Z149" t="s">
        <v>101</v>
      </c>
      <c r="AA149">
        <v>40.89611</v>
      </c>
      <c r="AB149">
        <v>-104.87444000000001</v>
      </c>
      <c r="AC149" t="s">
        <v>46</v>
      </c>
      <c r="AD149">
        <v>0.22450000000000001</v>
      </c>
    </row>
    <row r="150" spans="1:30" x14ac:dyDescent="0.2">
      <c r="A150">
        <v>21</v>
      </c>
      <c r="B150">
        <v>16</v>
      </c>
      <c r="C150" t="s">
        <v>82</v>
      </c>
      <c r="D150">
        <v>2010</v>
      </c>
      <c r="E150">
        <v>10</v>
      </c>
      <c r="F150">
        <v>4</v>
      </c>
      <c r="H150">
        <v>99.68</v>
      </c>
      <c r="J150" s="2">
        <f t="shared" si="4"/>
        <v>5.3558383972800003</v>
      </c>
      <c r="K150">
        <v>4</v>
      </c>
      <c r="L150">
        <v>99.79</v>
      </c>
      <c r="N150" s="12">
        <f t="shared" si="3"/>
        <v>25.275632771070001</v>
      </c>
      <c r="O150">
        <v>14</v>
      </c>
      <c r="P150">
        <v>15</v>
      </c>
      <c r="Q150">
        <v>7.8</v>
      </c>
      <c r="R150">
        <v>37.4</v>
      </c>
      <c r="S150" t="s">
        <v>40</v>
      </c>
      <c r="T150" t="s">
        <v>52</v>
      </c>
      <c r="U150" t="s">
        <v>33</v>
      </c>
      <c r="V150" t="s">
        <v>33</v>
      </c>
      <c r="W150" t="s">
        <v>31</v>
      </c>
      <c r="X150" t="s">
        <v>58</v>
      </c>
      <c r="Y150" t="s">
        <v>83</v>
      </c>
      <c r="Z150" t="s">
        <v>101</v>
      </c>
      <c r="AA150">
        <v>40.89611</v>
      </c>
      <c r="AB150">
        <v>-104.87444000000001</v>
      </c>
      <c r="AC150" t="s">
        <v>46</v>
      </c>
      <c r="AD150">
        <v>0.22450000000000001</v>
      </c>
    </row>
    <row r="151" spans="1:30" x14ac:dyDescent="0.2">
      <c r="A151">
        <v>21</v>
      </c>
      <c r="B151">
        <v>17</v>
      </c>
      <c r="C151" t="s">
        <v>82</v>
      </c>
      <c r="D151">
        <v>2010</v>
      </c>
      <c r="E151">
        <v>20</v>
      </c>
      <c r="F151">
        <v>4</v>
      </c>
      <c r="H151">
        <v>99.68</v>
      </c>
      <c r="J151" s="2">
        <f t="shared" si="4"/>
        <v>5.3558383972800003</v>
      </c>
      <c r="K151">
        <v>4</v>
      </c>
      <c r="L151">
        <v>99.79</v>
      </c>
      <c r="N151" s="12">
        <f t="shared" si="3"/>
        <v>25.275632771070001</v>
      </c>
      <c r="O151">
        <v>14</v>
      </c>
      <c r="P151">
        <v>15</v>
      </c>
      <c r="Q151">
        <v>7.8</v>
      </c>
      <c r="R151">
        <v>37.4</v>
      </c>
      <c r="S151" t="s">
        <v>40</v>
      </c>
      <c r="T151" t="s">
        <v>52</v>
      </c>
      <c r="U151" t="s">
        <v>33</v>
      </c>
      <c r="V151" t="s">
        <v>33</v>
      </c>
      <c r="W151" t="s">
        <v>31</v>
      </c>
      <c r="X151" t="s">
        <v>58</v>
      </c>
      <c r="Y151" t="s">
        <v>83</v>
      </c>
      <c r="Z151" t="s">
        <v>101</v>
      </c>
      <c r="AA151">
        <v>40.89611</v>
      </c>
      <c r="AB151">
        <v>-104.87444000000001</v>
      </c>
      <c r="AC151" t="s">
        <v>46</v>
      </c>
      <c r="AD151">
        <v>0.22450000000000001</v>
      </c>
    </row>
    <row r="152" spans="1:30" x14ac:dyDescent="0.2">
      <c r="A152">
        <v>21</v>
      </c>
      <c r="B152">
        <v>18</v>
      </c>
      <c r="C152" t="s">
        <v>82</v>
      </c>
      <c r="D152">
        <v>2010</v>
      </c>
      <c r="E152">
        <v>40</v>
      </c>
      <c r="F152">
        <v>4</v>
      </c>
      <c r="H152">
        <v>99.68</v>
      </c>
      <c r="J152" s="2">
        <f t="shared" si="4"/>
        <v>5.3558383972800003</v>
      </c>
      <c r="K152">
        <v>4</v>
      </c>
      <c r="L152">
        <v>99.79</v>
      </c>
      <c r="N152" s="12">
        <f t="shared" si="3"/>
        <v>25.275632771070001</v>
      </c>
      <c r="O152">
        <v>14</v>
      </c>
      <c r="P152">
        <v>15</v>
      </c>
      <c r="Q152">
        <v>7.8</v>
      </c>
      <c r="R152">
        <v>37.4</v>
      </c>
      <c r="S152" t="s">
        <v>40</v>
      </c>
      <c r="T152" t="s">
        <v>52</v>
      </c>
      <c r="U152" t="s">
        <v>33</v>
      </c>
      <c r="V152" t="s">
        <v>33</v>
      </c>
      <c r="W152" t="s">
        <v>31</v>
      </c>
      <c r="X152" t="s">
        <v>58</v>
      </c>
      <c r="Y152" t="s">
        <v>83</v>
      </c>
      <c r="Z152" t="s">
        <v>101</v>
      </c>
      <c r="AA152">
        <v>40.89611</v>
      </c>
      <c r="AB152">
        <v>-104.87444000000001</v>
      </c>
      <c r="AC152" t="s">
        <v>46</v>
      </c>
      <c r="AD152">
        <v>0.22450000000000001</v>
      </c>
    </row>
    <row r="153" spans="1:30" x14ac:dyDescent="0.2">
      <c r="A153">
        <v>21</v>
      </c>
      <c r="B153">
        <v>19</v>
      </c>
      <c r="C153" t="s">
        <v>82</v>
      </c>
      <c r="D153">
        <v>2010</v>
      </c>
      <c r="E153">
        <v>84</v>
      </c>
      <c r="F153">
        <v>4</v>
      </c>
      <c r="H153">
        <v>99.68</v>
      </c>
      <c r="J153" s="2">
        <f t="shared" si="4"/>
        <v>5.3558383972800003</v>
      </c>
      <c r="K153">
        <v>4</v>
      </c>
      <c r="L153">
        <v>99.79</v>
      </c>
      <c r="N153" s="12">
        <f t="shared" si="3"/>
        <v>25.275632771070001</v>
      </c>
      <c r="O153">
        <v>14</v>
      </c>
      <c r="P153">
        <v>15</v>
      </c>
      <c r="Q153">
        <v>7.8</v>
      </c>
      <c r="R153">
        <v>37.4</v>
      </c>
      <c r="S153" t="s">
        <v>40</v>
      </c>
      <c r="T153" t="s">
        <v>52</v>
      </c>
      <c r="U153" t="s">
        <v>33</v>
      </c>
      <c r="V153" t="s">
        <v>33</v>
      </c>
      <c r="W153" t="s">
        <v>31</v>
      </c>
      <c r="X153" t="s">
        <v>58</v>
      </c>
      <c r="Y153" t="s">
        <v>83</v>
      </c>
      <c r="Z153" t="s">
        <v>101</v>
      </c>
      <c r="AA153">
        <v>40.89611</v>
      </c>
      <c r="AB153">
        <v>-104.87444000000001</v>
      </c>
      <c r="AC153" t="s">
        <v>46</v>
      </c>
      <c r="AD153">
        <v>0.22450000000000001</v>
      </c>
    </row>
    <row r="154" spans="1:30" x14ac:dyDescent="0.2">
      <c r="A154">
        <v>21</v>
      </c>
      <c r="B154">
        <v>20</v>
      </c>
      <c r="C154" t="s">
        <v>82</v>
      </c>
      <c r="D154">
        <v>2010</v>
      </c>
      <c r="E154">
        <v>120</v>
      </c>
      <c r="F154">
        <v>4</v>
      </c>
      <c r="H154">
        <v>99.26</v>
      </c>
      <c r="J154" s="2">
        <f t="shared" si="4"/>
        <v>5.3332716624599996</v>
      </c>
      <c r="K154">
        <v>4</v>
      </c>
      <c r="L154">
        <v>99.79</v>
      </c>
      <c r="N154" s="12">
        <f t="shared" si="3"/>
        <v>25.275632771070001</v>
      </c>
      <c r="O154">
        <v>14</v>
      </c>
      <c r="P154">
        <v>15</v>
      </c>
      <c r="Q154">
        <v>7.8</v>
      </c>
      <c r="R154">
        <v>37.4</v>
      </c>
      <c r="S154" t="s">
        <v>40</v>
      </c>
      <c r="T154" t="s">
        <v>52</v>
      </c>
      <c r="U154" t="s">
        <v>33</v>
      </c>
      <c r="V154" t="s">
        <v>33</v>
      </c>
      <c r="W154" t="s">
        <v>31</v>
      </c>
      <c r="X154" t="s">
        <v>58</v>
      </c>
      <c r="Y154" t="s">
        <v>83</v>
      </c>
      <c r="Z154" t="s">
        <v>101</v>
      </c>
      <c r="AA154">
        <v>40.89611</v>
      </c>
      <c r="AB154">
        <v>-104.87444000000001</v>
      </c>
      <c r="AC154" t="s">
        <v>46</v>
      </c>
      <c r="AD154">
        <v>0.22450000000000001</v>
      </c>
    </row>
    <row r="155" spans="1:30" x14ac:dyDescent="0.2">
      <c r="A155">
        <v>22</v>
      </c>
      <c r="B155">
        <v>1</v>
      </c>
      <c r="C155" t="s">
        <v>84</v>
      </c>
      <c r="D155">
        <v>2003</v>
      </c>
      <c r="E155">
        <v>40</v>
      </c>
      <c r="F155">
        <v>4</v>
      </c>
      <c r="H155">
        <v>75</v>
      </c>
      <c r="J155" s="2">
        <f t="shared" si="4"/>
        <v>4.0297740749999997</v>
      </c>
      <c r="K155">
        <v>4</v>
      </c>
      <c r="L155">
        <v>41</v>
      </c>
      <c r="N155" s="12">
        <f t="shared" si="3"/>
        <v>10.384817553</v>
      </c>
      <c r="O155">
        <v>1</v>
      </c>
      <c r="P155">
        <v>2</v>
      </c>
      <c r="Q155">
        <v>13.8</v>
      </c>
      <c r="R155">
        <v>44.4</v>
      </c>
      <c r="S155" t="s">
        <v>40</v>
      </c>
      <c r="T155" t="s">
        <v>52</v>
      </c>
      <c r="U155" t="s">
        <v>33</v>
      </c>
      <c r="V155" t="s">
        <v>33</v>
      </c>
      <c r="W155" t="s">
        <v>33</v>
      </c>
      <c r="X155" t="s">
        <v>58</v>
      </c>
      <c r="Y155" t="s">
        <v>85</v>
      </c>
      <c r="Z155" t="s">
        <v>103</v>
      </c>
      <c r="AA155">
        <v>40.418889999999998</v>
      </c>
      <c r="AB155">
        <v>-3.6919400000000002</v>
      </c>
      <c r="AC155" t="s">
        <v>46</v>
      </c>
      <c r="AD155">
        <v>0.27779999999999999</v>
      </c>
    </row>
    <row r="156" spans="1:30" x14ac:dyDescent="0.2">
      <c r="A156">
        <v>22</v>
      </c>
      <c r="B156">
        <v>2</v>
      </c>
      <c r="C156" t="s">
        <v>84</v>
      </c>
      <c r="D156">
        <v>2003</v>
      </c>
      <c r="E156">
        <v>80</v>
      </c>
      <c r="F156">
        <v>4</v>
      </c>
      <c r="H156">
        <v>70</v>
      </c>
      <c r="J156" s="2">
        <f t="shared" si="4"/>
        <v>3.7611224699999997</v>
      </c>
      <c r="K156">
        <v>4</v>
      </c>
      <c r="L156">
        <v>41</v>
      </c>
      <c r="N156" s="12">
        <f t="shared" si="3"/>
        <v>10.384817553</v>
      </c>
      <c r="O156">
        <v>1</v>
      </c>
      <c r="P156">
        <v>2</v>
      </c>
      <c r="Q156">
        <v>13.8</v>
      </c>
      <c r="R156">
        <v>44.4</v>
      </c>
      <c r="S156" t="s">
        <v>40</v>
      </c>
      <c r="T156" t="s">
        <v>52</v>
      </c>
      <c r="U156" t="s">
        <v>33</v>
      </c>
      <c r="V156" t="s">
        <v>33</v>
      </c>
      <c r="W156" t="s">
        <v>33</v>
      </c>
      <c r="X156" t="s">
        <v>58</v>
      </c>
      <c r="Y156" t="s">
        <v>85</v>
      </c>
      <c r="Z156" t="s">
        <v>103</v>
      </c>
      <c r="AA156">
        <v>40.418889999999998</v>
      </c>
      <c r="AB156">
        <v>-3.6919400000000002</v>
      </c>
      <c r="AC156" t="s">
        <v>46</v>
      </c>
      <c r="AD156">
        <v>0.27779999999999999</v>
      </c>
    </row>
    <row r="157" spans="1:30" x14ac:dyDescent="0.2">
      <c r="A157">
        <v>22</v>
      </c>
      <c r="B157">
        <v>3</v>
      </c>
      <c r="C157" t="s">
        <v>84</v>
      </c>
      <c r="D157">
        <v>2003</v>
      </c>
      <c r="E157">
        <v>120</v>
      </c>
      <c r="F157">
        <v>4</v>
      </c>
      <c r="H157">
        <v>46</v>
      </c>
      <c r="J157" s="2">
        <f t="shared" si="4"/>
        <v>2.4715947659999999</v>
      </c>
      <c r="K157">
        <v>4</v>
      </c>
      <c r="L157">
        <v>41</v>
      </c>
      <c r="N157" s="12">
        <f t="shared" si="3"/>
        <v>10.384817553</v>
      </c>
      <c r="O157">
        <v>1</v>
      </c>
      <c r="P157">
        <v>2</v>
      </c>
      <c r="Q157">
        <v>13.8</v>
      </c>
      <c r="R157">
        <v>44.4</v>
      </c>
      <c r="S157" t="s">
        <v>40</v>
      </c>
      <c r="T157" t="s">
        <v>52</v>
      </c>
      <c r="U157" t="s">
        <v>33</v>
      </c>
      <c r="V157" t="s">
        <v>33</v>
      </c>
      <c r="W157" t="s">
        <v>33</v>
      </c>
      <c r="X157" t="s">
        <v>58</v>
      </c>
      <c r="Y157" t="s">
        <v>85</v>
      </c>
      <c r="Z157" t="s">
        <v>103</v>
      </c>
      <c r="AA157">
        <v>40.418889999999998</v>
      </c>
      <c r="AB157">
        <v>-3.6919400000000002</v>
      </c>
      <c r="AC157" t="s">
        <v>46</v>
      </c>
      <c r="AD157">
        <v>0.27779999999999999</v>
      </c>
    </row>
    <row r="158" spans="1:30" x14ac:dyDescent="0.2">
      <c r="A158">
        <v>22</v>
      </c>
      <c r="B158">
        <v>4</v>
      </c>
      <c r="C158" t="s">
        <v>84</v>
      </c>
      <c r="D158">
        <v>2003</v>
      </c>
      <c r="E158">
        <v>40</v>
      </c>
      <c r="F158">
        <v>4</v>
      </c>
      <c r="H158">
        <v>95</v>
      </c>
      <c r="J158" s="2">
        <f t="shared" si="4"/>
        <v>5.104380495</v>
      </c>
      <c r="K158">
        <v>4</v>
      </c>
      <c r="L158">
        <v>47</v>
      </c>
      <c r="N158" s="12">
        <f t="shared" si="3"/>
        <v>11.904546950999999</v>
      </c>
      <c r="O158">
        <v>2</v>
      </c>
      <c r="P158">
        <v>3</v>
      </c>
      <c r="Q158">
        <v>13.8</v>
      </c>
      <c r="R158">
        <v>44.4</v>
      </c>
      <c r="S158" t="s">
        <v>40</v>
      </c>
      <c r="T158" t="s">
        <v>52</v>
      </c>
      <c r="U158" t="s">
        <v>33</v>
      </c>
      <c r="V158" t="s">
        <v>33</v>
      </c>
      <c r="W158" t="s">
        <v>33</v>
      </c>
      <c r="X158" t="s">
        <v>58</v>
      </c>
      <c r="Y158" t="s">
        <v>85</v>
      </c>
      <c r="Z158" t="s">
        <v>103</v>
      </c>
      <c r="AA158">
        <v>40.418889999999998</v>
      </c>
      <c r="AB158">
        <v>-3.6919400000000002</v>
      </c>
      <c r="AC158" t="s">
        <v>46</v>
      </c>
      <c r="AD158">
        <v>0.27779999999999999</v>
      </c>
    </row>
    <row r="159" spans="1:30" x14ac:dyDescent="0.2">
      <c r="A159">
        <v>22</v>
      </c>
      <c r="B159">
        <v>5</v>
      </c>
      <c r="C159" t="s">
        <v>84</v>
      </c>
      <c r="D159">
        <v>2003</v>
      </c>
      <c r="E159">
        <v>80</v>
      </c>
      <c r="F159">
        <v>4</v>
      </c>
      <c r="H159">
        <v>98</v>
      </c>
      <c r="J159" s="2">
        <f t="shared" si="4"/>
        <v>5.2655714580000001</v>
      </c>
      <c r="K159">
        <v>4</v>
      </c>
      <c r="L159">
        <v>47</v>
      </c>
      <c r="N159" s="12">
        <f t="shared" si="3"/>
        <v>11.904546950999999</v>
      </c>
      <c r="O159">
        <v>2</v>
      </c>
      <c r="P159">
        <v>3</v>
      </c>
      <c r="Q159">
        <v>13.8</v>
      </c>
      <c r="R159">
        <v>44.4</v>
      </c>
      <c r="S159" t="s">
        <v>40</v>
      </c>
      <c r="T159" t="s">
        <v>52</v>
      </c>
      <c r="U159" t="s">
        <v>33</v>
      </c>
      <c r="V159" t="s">
        <v>33</v>
      </c>
      <c r="W159" t="s">
        <v>33</v>
      </c>
      <c r="X159" t="s">
        <v>58</v>
      </c>
      <c r="Y159" t="s">
        <v>85</v>
      </c>
      <c r="Z159" t="s">
        <v>103</v>
      </c>
      <c r="AA159">
        <v>40.418889999999998</v>
      </c>
      <c r="AB159">
        <v>-3.6919400000000002</v>
      </c>
      <c r="AC159" t="s">
        <v>46</v>
      </c>
      <c r="AD159">
        <v>0.27779999999999999</v>
      </c>
    </row>
    <row r="160" spans="1:30" x14ac:dyDescent="0.2">
      <c r="A160">
        <v>22</v>
      </c>
      <c r="B160">
        <v>6</v>
      </c>
      <c r="C160" t="s">
        <v>84</v>
      </c>
      <c r="D160">
        <v>2003</v>
      </c>
      <c r="E160">
        <v>120</v>
      </c>
      <c r="F160">
        <v>4</v>
      </c>
      <c r="H160">
        <v>96</v>
      </c>
      <c r="J160" s="2">
        <f t="shared" si="4"/>
        <v>5.1581108159999998</v>
      </c>
      <c r="K160">
        <v>4</v>
      </c>
      <c r="L160">
        <v>47</v>
      </c>
      <c r="N160" s="12">
        <f t="shared" si="3"/>
        <v>11.904546950999999</v>
      </c>
      <c r="O160">
        <v>2</v>
      </c>
      <c r="P160">
        <v>3</v>
      </c>
      <c r="Q160">
        <v>13.8</v>
      </c>
      <c r="R160">
        <v>44.4</v>
      </c>
      <c r="S160" t="s">
        <v>40</v>
      </c>
      <c r="T160" t="s">
        <v>52</v>
      </c>
      <c r="U160" t="s">
        <v>33</v>
      </c>
      <c r="V160" t="s">
        <v>33</v>
      </c>
      <c r="W160" t="s">
        <v>33</v>
      </c>
      <c r="X160" t="s">
        <v>58</v>
      </c>
      <c r="Y160" t="s">
        <v>85</v>
      </c>
      <c r="Z160" t="s">
        <v>103</v>
      </c>
      <c r="AA160">
        <v>40.418889999999998</v>
      </c>
      <c r="AB160">
        <v>-3.6919400000000002</v>
      </c>
      <c r="AC160" t="s">
        <v>46</v>
      </c>
      <c r="AD160">
        <v>0.27779999999999999</v>
      </c>
    </row>
    <row r="161" spans="1:30" x14ac:dyDescent="0.2">
      <c r="A161">
        <v>22</v>
      </c>
      <c r="B161">
        <v>7</v>
      </c>
      <c r="C161" t="s">
        <v>84</v>
      </c>
      <c r="D161">
        <v>2003</v>
      </c>
      <c r="E161">
        <v>40</v>
      </c>
      <c r="F161">
        <v>4</v>
      </c>
      <c r="H161">
        <v>96</v>
      </c>
      <c r="J161" s="2">
        <f t="shared" si="4"/>
        <v>5.1581108159999998</v>
      </c>
      <c r="K161">
        <v>4</v>
      </c>
      <c r="L161">
        <v>59</v>
      </c>
      <c r="N161" s="12">
        <f t="shared" si="3"/>
        <v>14.944005746999999</v>
      </c>
      <c r="O161">
        <v>3</v>
      </c>
      <c r="P161">
        <v>4</v>
      </c>
      <c r="Q161">
        <v>13.8</v>
      </c>
      <c r="R161">
        <v>44.4</v>
      </c>
      <c r="S161" t="s">
        <v>40</v>
      </c>
      <c r="T161" t="s">
        <v>52</v>
      </c>
      <c r="U161" t="s">
        <v>33</v>
      </c>
      <c r="V161" t="s">
        <v>33</v>
      </c>
      <c r="W161" t="s">
        <v>33</v>
      </c>
      <c r="X161" t="s">
        <v>58</v>
      </c>
      <c r="Y161" t="s">
        <v>85</v>
      </c>
      <c r="Z161" t="s">
        <v>103</v>
      </c>
      <c r="AA161">
        <v>40.418889999999998</v>
      </c>
      <c r="AB161">
        <v>-3.6919400000000002</v>
      </c>
      <c r="AC161" t="s">
        <v>46</v>
      </c>
      <c r="AD161">
        <v>0.27779999999999999</v>
      </c>
    </row>
    <row r="162" spans="1:30" x14ac:dyDescent="0.2">
      <c r="A162">
        <v>22</v>
      </c>
      <c r="B162">
        <v>8</v>
      </c>
      <c r="C162" t="s">
        <v>84</v>
      </c>
      <c r="D162">
        <v>2003</v>
      </c>
      <c r="E162">
        <v>80</v>
      </c>
      <c r="F162">
        <v>4</v>
      </c>
      <c r="H162">
        <v>99</v>
      </c>
      <c r="J162" s="2">
        <f t="shared" si="4"/>
        <v>5.3193017789999999</v>
      </c>
      <c r="K162">
        <v>4</v>
      </c>
      <c r="L162">
        <v>59</v>
      </c>
      <c r="N162" s="12">
        <f t="shared" si="3"/>
        <v>14.944005746999999</v>
      </c>
      <c r="O162">
        <v>3</v>
      </c>
      <c r="P162">
        <v>4</v>
      </c>
      <c r="Q162">
        <v>13.8</v>
      </c>
      <c r="R162">
        <v>44.4</v>
      </c>
      <c r="S162" t="s">
        <v>40</v>
      </c>
      <c r="T162" t="s">
        <v>52</v>
      </c>
      <c r="U162" t="s">
        <v>33</v>
      </c>
      <c r="V162" t="s">
        <v>33</v>
      </c>
      <c r="W162" t="s">
        <v>33</v>
      </c>
      <c r="X162" t="s">
        <v>58</v>
      </c>
      <c r="Y162" t="s">
        <v>85</v>
      </c>
      <c r="Z162" t="s">
        <v>103</v>
      </c>
      <c r="AA162">
        <v>40.418889999999998</v>
      </c>
      <c r="AB162">
        <v>-3.6919400000000002</v>
      </c>
      <c r="AC162" t="s">
        <v>46</v>
      </c>
      <c r="AD162">
        <v>0.27779999999999999</v>
      </c>
    </row>
    <row r="163" spans="1:30" x14ac:dyDescent="0.2">
      <c r="A163">
        <v>22</v>
      </c>
      <c r="B163">
        <v>9</v>
      </c>
      <c r="C163" t="s">
        <v>84</v>
      </c>
      <c r="D163">
        <v>2003</v>
      </c>
      <c r="E163">
        <v>80</v>
      </c>
      <c r="F163">
        <v>4</v>
      </c>
      <c r="H163">
        <v>98</v>
      </c>
      <c r="J163" s="2">
        <f t="shared" si="4"/>
        <v>5.2655714580000001</v>
      </c>
      <c r="K163">
        <v>4</v>
      </c>
      <c r="L163">
        <v>59</v>
      </c>
      <c r="N163" s="12">
        <f t="shared" si="3"/>
        <v>14.944005746999999</v>
      </c>
      <c r="O163">
        <v>3</v>
      </c>
      <c r="P163">
        <v>4</v>
      </c>
      <c r="Q163">
        <v>13.8</v>
      </c>
      <c r="R163">
        <v>44.4</v>
      </c>
      <c r="S163" t="s">
        <v>40</v>
      </c>
      <c r="T163" t="s">
        <v>52</v>
      </c>
      <c r="U163" t="s">
        <v>33</v>
      </c>
      <c r="V163" t="s">
        <v>33</v>
      </c>
      <c r="W163" t="s">
        <v>33</v>
      </c>
      <c r="X163" t="s">
        <v>58</v>
      </c>
      <c r="Y163" t="s">
        <v>85</v>
      </c>
      <c r="Z163" t="s">
        <v>103</v>
      </c>
      <c r="AA163">
        <v>40.418889999999998</v>
      </c>
      <c r="AB163">
        <v>-3.6919400000000002</v>
      </c>
      <c r="AC163" t="s">
        <v>46</v>
      </c>
      <c r="AD163">
        <v>0.27779999999999999</v>
      </c>
    </row>
    <row r="164" spans="1:30" x14ac:dyDescent="0.2">
      <c r="A164">
        <v>23</v>
      </c>
      <c r="B164">
        <v>3</v>
      </c>
      <c r="C164" t="s">
        <v>86</v>
      </c>
      <c r="D164">
        <v>2009</v>
      </c>
      <c r="E164">
        <v>40</v>
      </c>
      <c r="F164">
        <v>4</v>
      </c>
      <c r="H164">
        <v>75</v>
      </c>
      <c r="J164" s="2">
        <f t="shared" si="4"/>
        <v>4.0297740749999997</v>
      </c>
      <c r="K164">
        <v>4</v>
      </c>
      <c r="L164">
        <v>50</v>
      </c>
      <c r="N164" s="12">
        <f t="shared" si="3"/>
        <v>12.664411649999998</v>
      </c>
      <c r="O164">
        <v>1</v>
      </c>
      <c r="P164">
        <v>2</v>
      </c>
      <c r="Q164">
        <v>14.3</v>
      </c>
      <c r="R164">
        <v>42.8</v>
      </c>
      <c r="S164" t="s">
        <v>40</v>
      </c>
      <c r="T164" t="s">
        <v>52</v>
      </c>
      <c r="U164" t="s">
        <v>31</v>
      </c>
      <c r="V164" t="s">
        <v>33</v>
      </c>
      <c r="W164" t="s">
        <v>33</v>
      </c>
      <c r="X164" t="s">
        <v>42</v>
      </c>
      <c r="Y164" t="s">
        <v>85</v>
      </c>
      <c r="Z164" t="s">
        <v>103</v>
      </c>
      <c r="AA164">
        <v>40.208889999999997</v>
      </c>
      <c r="AB164">
        <v>-3.5686100000000001</v>
      </c>
      <c r="AC164" t="s">
        <v>46</v>
      </c>
      <c r="AD164">
        <v>0.25140000000000001</v>
      </c>
    </row>
    <row r="165" spans="1:30" x14ac:dyDescent="0.2">
      <c r="A165">
        <v>23</v>
      </c>
      <c r="B165">
        <v>4</v>
      </c>
      <c r="C165" t="s">
        <v>86</v>
      </c>
      <c r="D165">
        <v>2009</v>
      </c>
      <c r="E165">
        <v>80</v>
      </c>
      <c r="F165">
        <v>4</v>
      </c>
      <c r="H165">
        <v>70</v>
      </c>
      <c r="J165" s="2">
        <f t="shared" si="4"/>
        <v>3.7611224699999997</v>
      </c>
      <c r="K165">
        <v>4</v>
      </c>
      <c r="L165">
        <v>50</v>
      </c>
      <c r="N165" s="12">
        <f t="shared" si="3"/>
        <v>12.664411649999998</v>
      </c>
      <c r="O165">
        <v>1</v>
      </c>
      <c r="P165">
        <v>2</v>
      </c>
      <c r="Q165">
        <v>14.3</v>
      </c>
      <c r="R165">
        <v>42.8</v>
      </c>
      <c r="S165" t="s">
        <v>40</v>
      </c>
      <c r="T165" t="s">
        <v>52</v>
      </c>
      <c r="U165" t="s">
        <v>31</v>
      </c>
      <c r="V165" t="s">
        <v>33</v>
      </c>
      <c r="W165" t="s">
        <v>33</v>
      </c>
      <c r="X165" t="s">
        <v>58</v>
      </c>
      <c r="Y165" t="s">
        <v>85</v>
      </c>
      <c r="Z165" t="s">
        <v>103</v>
      </c>
      <c r="AA165">
        <v>40.208889999999997</v>
      </c>
      <c r="AB165">
        <v>-3.5686100000000001</v>
      </c>
      <c r="AC165" t="s">
        <v>46</v>
      </c>
      <c r="AD165">
        <v>0.25140000000000001</v>
      </c>
    </row>
    <row r="166" spans="1:30" x14ac:dyDescent="0.2">
      <c r="A166">
        <v>23</v>
      </c>
      <c r="B166">
        <v>5</v>
      </c>
      <c r="C166" t="s">
        <v>86</v>
      </c>
      <c r="D166">
        <v>2009</v>
      </c>
      <c r="E166">
        <v>120</v>
      </c>
      <c r="F166">
        <v>4</v>
      </c>
      <c r="H166">
        <v>46</v>
      </c>
      <c r="J166" s="2">
        <f t="shared" si="4"/>
        <v>2.4715947659999999</v>
      </c>
      <c r="K166">
        <v>4</v>
      </c>
      <c r="L166">
        <v>50</v>
      </c>
      <c r="N166" s="12">
        <f t="shared" si="3"/>
        <v>12.664411649999998</v>
      </c>
      <c r="O166">
        <v>1</v>
      </c>
      <c r="P166">
        <v>2</v>
      </c>
      <c r="Q166">
        <v>14.3</v>
      </c>
      <c r="R166">
        <v>42.8</v>
      </c>
      <c r="S166" t="s">
        <v>40</v>
      </c>
      <c r="T166" t="s">
        <v>52</v>
      </c>
      <c r="U166" t="s">
        <v>31</v>
      </c>
      <c r="V166" t="s">
        <v>33</v>
      </c>
      <c r="W166" t="s">
        <v>33</v>
      </c>
      <c r="X166" t="s">
        <v>58</v>
      </c>
      <c r="Y166" t="s">
        <v>85</v>
      </c>
      <c r="Z166" t="s">
        <v>103</v>
      </c>
      <c r="AA166">
        <v>40.208889999999997</v>
      </c>
      <c r="AB166">
        <v>-3.5686100000000001</v>
      </c>
      <c r="AC166" t="s">
        <v>46</v>
      </c>
      <c r="AD166">
        <v>0.25140000000000001</v>
      </c>
    </row>
    <row r="167" spans="1:30" x14ac:dyDescent="0.2">
      <c r="A167">
        <v>23</v>
      </c>
      <c r="B167">
        <v>6</v>
      </c>
      <c r="C167" t="s">
        <v>86</v>
      </c>
      <c r="D167">
        <v>2009</v>
      </c>
      <c r="E167">
        <v>40</v>
      </c>
      <c r="F167">
        <v>4</v>
      </c>
      <c r="H167">
        <v>95</v>
      </c>
      <c r="J167" s="2">
        <f t="shared" si="4"/>
        <v>5.104380495</v>
      </c>
      <c r="K167">
        <v>4</v>
      </c>
      <c r="L167">
        <v>38</v>
      </c>
      <c r="N167" s="12">
        <f t="shared" si="3"/>
        <v>9.6249528539999982</v>
      </c>
      <c r="O167">
        <v>2</v>
      </c>
      <c r="P167">
        <v>3</v>
      </c>
      <c r="Q167">
        <v>14.3</v>
      </c>
      <c r="R167">
        <v>42.8</v>
      </c>
      <c r="S167" t="s">
        <v>40</v>
      </c>
      <c r="T167" t="s">
        <v>52</v>
      </c>
      <c r="U167" t="s">
        <v>31</v>
      </c>
      <c r="V167" t="s">
        <v>33</v>
      </c>
      <c r="W167" t="s">
        <v>33</v>
      </c>
      <c r="X167" t="s">
        <v>58</v>
      </c>
      <c r="Y167" t="s">
        <v>85</v>
      </c>
      <c r="Z167" t="s">
        <v>103</v>
      </c>
      <c r="AA167">
        <v>40.208889999999997</v>
      </c>
      <c r="AB167">
        <v>-3.5686100000000001</v>
      </c>
      <c r="AC167" t="s">
        <v>46</v>
      </c>
      <c r="AD167">
        <v>0.25140000000000001</v>
      </c>
    </row>
    <row r="168" spans="1:30" x14ac:dyDescent="0.2">
      <c r="A168">
        <v>23</v>
      </c>
      <c r="B168">
        <v>7</v>
      </c>
      <c r="C168" t="s">
        <v>86</v>
      </c>
      <c r="D168">
        <v>2009</v>
      </c>
      <c r="E168">
        <v>80</v>
      </c>
      <c r="F168">
        <v>4</v>
      </c>
      <c r="H168">
        <v>98</v>
      </c>
      <c r="J168" s="2">
        <f t="shared" si="4"/>
        <v>5.2655714580000001</v>
      </c>
      <c r="K168">
        <v>4</v>
      </c>
      <c r="L168">
        <v>38</v>
      </c>
      <c r="N168" s="12">
        <f t="shared" si="3"/>
        <v>9.6249528539999982</v>
      </c>
      <c r="O168">
        <v>2</v>
      </c>
      <c r="P168">
        <v>3</v>
      </c>
      <c r="Q168">
        <v>14.3</v>
      </c>
      <c r="R168">
        <v>42.8</v>
      </c>
      <c r="S168" t="s">
        <v>40</v>
      </c>
      <c r="T168" t="s">
        <v>52</v>
      </c>
      <c r="U168" t="s">
        <v>31</v>
      </c>
      <c r="V168" t="s">
        <v>33</v>
      </c>
      <c r="W168" t="s">
        <v>33</v>
      </c>
      <c r="X168" t="s">
        <v>58</v>
      </c>
      <c r="Y168" t="s">
        <v>85</v>
      </c>
      <c r="Z168" t="s">
        <v>103</v>
      </c>
      <c r="AA168">
        <v>40.208889999999997</v>
      </c>
      <c r="AB168">
        <v>-3.5686100000000001</v>
      </c>
      <c r="AC168" t="s">
        <v>46</v>
      </c>
      <c r="AD168">
        <v>0.25140000000000001</v>
      </c>
    </row>
    <row r="169" spans="1:30" x14ac:dyDescent="0.2">
      <c r="A169">
        <v>23</v>
      </c>
      <c r="B169">
        <v>8</v>
      </c>
      <c r="C169" t="s">
        <v>86</v>
      </c>
      <c r="D169">
        <v>2009</v>
      </c>
      <c r="E169">
        <v>120</v>
      </c>
      <c r="F169">
        <v>4</v>
      </c>
      <c r="H169">
        <v>96</v>
      </c>
      <c r="J169" s="2">
        <f t="shared" si="4"/>
        <v>5.1581108159999998</v>
      </c>
      <c r="K169">
        <v>4</v>
      </c>
      <c r="L169">
        <v>38</v>
      </c>
      <c r="N169" s="12">
        <f t="shared" si="3"/>
        <v>9.6249528539999982</v>
      </c>
      <c r="O169">
        <v>2</v>
      </c>
      <c r="P169">
        <v>3</v>
      </c>
      <c r="Q169">
        <v>14.3</v>
      </c>
      <c r="R169">
        <v>42.8</v>
      </c>
      <c r="S169" t="s">
        <v>40</v>
      </c>
      <c r="T169" t="s">
        <v>52</v>
      </c>
      <c r="U169" t="s">
        <v>31</v>
      </c>
      <c r="V169" t="s">
        <v>33</v>
      </c>
      <c r="W169" t="s">
        <v>33</v>
      </c>
      <c r="X169" t="s">
        <v>58</v>
      </c>
      <c r="Y169" t="s">
        <v>85</v>
      </c>
      <c r="Z169" t="s">
        <v>103</v>
      </c>
      <c r="AA169">
        <v>40.208889999999997</v>
      </c>
      <c r="AB169">
        <v>-3.5686100000000001</v>
      </c>
      <c r="AC169" t="s">
        <v>46</v>
      </c>
      <c r="AD169">
        <v>0.25140000000000001</v>
      </c>
    </row>
    <row r="170" spans="1:30" x14ac:dyDescent="0.2">
      <c r="A170">
        <v>23</v>
      </c>
      <c r="B170">
        <v>9</v>
      </c>
      <c r="C170" t="s">
        <v>86</v>
      </c>
      <c r="D170">
        <v>2009</v>
      </c>
      <c r="E170">
        <v>40</v>
      </c>
      <c r="F170">
        <v>4</v>
      </c>
      <c r="H170">
        <v>96</v>
      </c>
      <c r="J170" s="2">
        <f t="shared" si="4"/>
        <v>5.1581108159999998</v>
      </c>
      <c r="K170">
        <v>4</v>
      </c>
      <c r="L170">
        <v>50</v>
      </c>
      <c r="N170" s="12">
        <f t="shared" si="3"/>
        <v>12.664411649999998</v>
      </c>
      <c r="O170">
        <v>3</v>
      </c>
      <c r="P170">
        <v>4</v>
      </c>
      <c r="Q170">
        <v>14.3</v>
      </c>
      <c r="R170">
        <v>42.8</v>
      </c>
      <c r="S170" t="s">
        <v>40</v>
      </c>
      <c r="T170" t="s">
        <v>52</v>
      </c>
      <c r="U170" t="s">
        <v>31</v>
      </c>
      <c r="V170" t="s">
        <v>33</v>
      </c>
      <c r="W170" t="s">
        <v>33</v>
      </c>
      <c r="X170" t="s">
        <v>58</v>
      </c>
      <c r="Y170" t="s">
        <v>85</v>
      </c>
      <c r="Z170" t="s">
        <v>103</v>
      </c>
      <c r="AA170">
        <v>40.208889999999997</v>
      </c>
      <c r="AB170">
        <v>-3.5686100000000001</v>
      </c>
      <c r="AC170" t="s">
        <v>46</v>
      </c>
      <c r="AD170">
        <v>0.25140000000000001</v>
      </c>
    </row>
    <row r="171" spans="1:30" x14ac:dyDescent="0.2">
      <c r="A171">
        <v>23</v>
      </c>
      <c r="B171">
        <v>10</v>
      </c>
      <c r="C171" t="s">
        <v>86</v>
      </c>
      <c r="D171">
        <v>2009</v>
      </c>
      <c r="E171">
        <v>80</v>
      </c>
      <c r="F171">
        <v>4</v>
      </c>
      <c r="H171">
        <v>99</v>
      </c>
      <c r="J171" s="2">
        <f t="shared" si="4"/>
        <v>5.3193017789999999</v>
      </c>
      <c r="K171">
        <v>4</v>
      </c>
      <c r="L171">
        <v>50</v>
      </c>
      <c r="N171" s="12">
        <f t="shared" si="3"/>
        <v>12.664411649999998</v>
      </c>
      <c r="O171">
        <v>3</v>
      </c>
      <c r="P171">
        <v>4</v>
      </c>
      <c r="Q171">
        <v>14.3</v>
      </c>
      <c r="R171">
        <v>42.8</v>
      </c>
      <c r="S171" t="s">
        <v>40</v>
      </c>
      <c r="T171" t="s">
        <v>52</v>
      </c>
      <c r="U171" t="s">
        <v>31</v>
      </c>
      <c r="V171" t="s">
        <v>33</v>
      </c>
      <c r="W171" t="s">
        <v>33</v>
      </c>
      <c r="X171" t="s">
        <v>58</v>
      </c>
      <c r="Y171" t="s">
        <v>85</v>
      </c>
      <c r="Z171" t="s">
        <v>103</v>
      </c>
      <c r="AA171">
        <v>40.208889999999997</v>
      </c>
      <c r="AB171">
        <v>-3.5686100000000001</v>
      </c>
      <c r="AC171" t="s">
        <v>46</v>
      </c>
      <c r="AD171">
        <v>0.25140000000000001</v>
      </c>
    </row>
    <row r="172" spans="1:30" x14ac:dyDescent="0.2">
      <c r="A172">
        <v>23</v>
      </c>
      <c r="B172">
        <v>11</v>
      </c>
      <c r="C172" t="s">
        <v>86</v>
      </c>
      <c r="D172">
        <v>2009</v>
      </c>
      <c r="E172">
        <v>120</v>
      </c>
      <c r="F172">
        <v>4</v>
      </c>
      <c r="H172">
        <v>98</v>
      </c>
      <c r="J172" s="2">
        <f t="shared" si="4"/>
        <v>5.2655714580000001</v>
      </c>
      <c r="K172">
        <v>4</v>
      </c>
      <c r="L172">
        <v>50</v>
      </c>
      <c r="N172" s="12">
        <f t="shared" si="3"/>
        <v>12.664411649999998</v>
      </c>
      <c r="O172">
        <v>3</v>
      </c>
      <c r="P172">
        <v>4</v>
      </c>
      <c r="Q172">
        <v>14.3</v>
      </c>
      <c r="R172">
        <v>42.8</v>
      </c>
      <c r="S172" t="s">
        <v>40</v>
      </c>
      <c r="T172" t="s">
        <v>52</v>
      </c>
      <c r="U172" t="s">
        <v>31</v>
      </c>
      <c r="V172" t="s">
        <v>33</v>
      </c>
      <c r="W172" t="s">
        <v>33</v>
      </c>
      <c r="X172" t="s">
        <v>58</v>
      </c>
      <c r="Y172" t="s">
        <v>85</v>
      </c>
      <c r="Z172" t="s">
        <v>103</v>
      </c>
      <c r="AA172">
        <v>40.208889999999997</v>
      </c>
      <c r="AB172">
        <v>-3.5686100000000001</v>
      </c>
      <c r="AC172" t="s">
        <v>46</v>
      </c>
      <c r="AD172">
        <v>0.25140000000000001</v>
      </c>
    </row>
    <row r="173" spans="1:30" x14ac:dyDescent="0.2">
      <c r="A173">
        <v>23</v>
      </c>
      <c r="B173">
        <v>12</v>
      </c>
      <c r="C173" t="s">
        <v>86</v>
      </c>
      <c r="D173">
        <v>2009</v>
      </c>
      <c r="E173">
        <v>40</v>
      </c>
      <c r="F173">
        <v>4</v>
      </c>
      <c r="H173">
        <v>96</v>
      </c>
      <c r="J173" s="2">
        <f t="shared" si="4"/>
        <v>5.1581108159999998</v>
      </c>
      <c r="K173">
        <v>4</v>
      </c>
      <c r="L173">
        <v>50</v>
      </c>
      <c r="N173" s="12">
        <f t="shared" si="3"/>
        <v>12.664411649999998</v>
      </c>
      <c r="O173">
        <v>4</v>
      </c>
      <c r="P173">
        <v>5</v>
      </c>
      <c r="Q173">
        <v>14.3</v>
      </c>
      <c r="R173">
        <v>42.8</v>
      </c>
      <c r="S173" t="s">
        <v>40</v>
      </c>
      <c r="T173" t="s">
        <v>52</v>
      </c>
      <c r="U173" t="s">
        <v>31</v>
      </c>
      <c r="V173" t="s">
        <v>33</v>
      </c>
      <c r="W173" t="s">
        <v>33</v>
      </c>
      <c r="X173" t="s">
        <v>58</v>
      </c>
      <c r="Y173" t="s">
        <v>85</v>
      </c>
      <c r="Z173" t="s">
        <v>103</v>
      </c>
      <c r="AA173">
        <v>40.208889999999997</v>
      </c>
      <c r="AB173">
        <v>-3.5686100000000001</v>
      </c>
      <c r="AC173" t="s">
        <v>46</v>
      </c>
      <c r="AD173">
        <v>0.25140000000000001</v>
      </c>
    </row>
    <row r="174" spans="1:30" x14ac:dyDescent="0.2">
      <c r="A174">
        <v>23</v>
      </c>
      <c r="B174">
        <v>13</v>
      </c>
      <c r="C174" t="s">
        <v>86</v>
      </c>
      <c r="D174">
        <v>2009</v>
      </c>
      <c r="E174">
        <v>80</v>
      </c>
      <c r="F174">
        <v>4</v>
      </c>
      <c r="H174">
        <v>98</v>
      </c>
      <c r="J174" s="2">
        <f t="shared" si="4"/>
        <v>5.2655714580000001</v>
      </c>
      <c r="K174">
        <v>4</v>
      </c>
      <c r="L174">
        <v>50</v>
      </c>
      <c r="N174" s="12">
        <f t="shared" si="3"/>
        <v>12.664411649999998</v>
      </c>
      <c r="O174">
        <v>4</v>
      </c>
      <c r="P174">
        <v>5</v>
      </c>
      <c r="Q174">
        <v>14.3</v>
      </c>
      <c r="R174">
        <v>42.8</v>
      </c>
      <c r="S174" t="s">
        <v>40</v>
      </c>
      <c r="T174" t="s">
        <v>52</v>
      </c>
      <c r="U174" t="s">
        <v>31</v>
      </c>
      <c r="V174" t="s">
        <v>33</v>
      </c>
      <c r="W174" t="s">
        <v>33</v>
      </c>
      <c r="X174" t="s">
        <v>58</v>
      </c>
      <c r="Y174" t="s">
        <v>85</v>
      </c>
      <c r="Z174" t="s">
        <v>103</v>
      </c>
      <c r="AA174">
        <v>40.208889999999997</v>
      </c>
      <c r="AB174">
        <v>-3.5686100000000001</v>
      </c>
      <c r="AC174" t="s">
        <v>46</v>
      </c>
      <c r="AD174">
        <v>0.25140000000000001</v>
      </c>
    </row>
    <row r="175" spans="1:30" x14ac:dyDescent="0.2">
      <c r="A175">
        <v>23</v>
      </c>
      <c r="B175">
        <v>14</v>
      </c>
      <c r="C175" t="s">
        <v>86</v>
      </c>
      <c r="D175">
        <v>2009</v>
      </c>
      <c r="E175">
        <v>120</v>
      </c>
      <c r="F175">
        <v>4</v>
      </c>
      <c r="H175">
        <v>98</v>
      </c>
      <c r="J175" s="2">
        <f t="shared" si="4"/>
        <v>5.2655714580000001</v>
      </c>
      <c r="K175">
        <v>4</v>
      </c>
      <c r="L175">
        <v>50</v>
      </c>
      <c r="N175" s="12">
        <f t="shared" si="3"/>
        <v>12.664411649999998</v>
      </c>
      <c r="O175">
        <v>4</v>
      </c>
      <c r="P175">
        <v>5</v>
      </c>
      <c r="Q175">
        <v>14.3</v>
      </c>
      <c r="R175">
        <v>42.8</v>
      </c>
      <c r="S175" t="s">
        <v>40</v>
      </c>
      <c r="T175" t="s">
        <v>52</v>
      </c>
      <c r="U175" t="s">
        <v>31</v>
      </c>
      <c r="V175" t="s">
        <v>33</v>
      </c>
      <c r="W175" t="s">
        <v>33</v>
      </c>
      <c r="X175" t="s">
        <v>58</v>
      </c>
      <c r="Y175" t="s">
        <v>85</v>
      </c>
      <c r="Z175" t="s">
        <v>103</v>
      </c>
      <c r="AA175">
        <v>40.208889999999997</v>
      </c>
      <c r="AB175">
        <v>-3.5686100000000001</v>
      </c>
      <c r="AC175" t="s">
        <v>46</v>
      </c>
      <c r="AD175">
        <v>0.25140000000000001</v>
      </c>
    </row>
    <row r="176" spans="1:30" x14ac:dyDescent="0.2">
      <c r="A176">
        <v>23</v>
      </c>
      <c r="B176">
        <v>15</v>
      </c>
      <c r="C176" t="s">
        <v>86</v>
      </c>
      <c r="D176">
        <v>2009</v>
      </c>
      <c r="E176">
        <v>40</v>
      </c>
      <c r="F176">
        <v>4</v>
      </c>
      <c r="H176">
        <v>96</v>
      </c>
      <c r="J176" s="2">
        <f t="shared" si="4"/>
        <v>5.1581108159999998</v>
      </c>
      <c r="K176">
        <v>4</v>
      </c>
      <c r="L176">
        <v>38</v>
      </c>
      <c r="N176" s="12">
        <f t="shared" si="3"/>
        <v>9.6249528539999982</v>
      </c>
      <c r="O176">
        <v>5</v>
      </c>
      <c r="P176">
        <v>6</v>
      </c>
      <c r="Q176">
        <v>14.3</v>
      </c>
      <c r="R176">
        <v>42.8</v>
      </c>
      <c r="S176" t="s">
        <v>40</v>
      </c>
      <c r="T176" t="s">
        <v>52</v>
      </c>
      <c r="U176" t="s">
        <v>31</v>
      </c>
      <c r="V176" t="s">
        <v>33</v>
      </c>
      <c r="W176" t="s">
        <v>33</v>
      </c>
      <c r="X176" t="s">
        <v>58</v>
      </c>
      <c r="Y176" t="s">
        <v>85</v>
      </c>
      <c r="Z176" t="s">
        <v>103</v>
      </c>
      <c r="AA176">
        <v>40.208889999999997</v>
      </c>
      <c r="AB176">
        <v>-3.5686100000000001</v>
      </c>
      <c r="AC176" t="s">
        <v>46</v>
      </c>
      <c r="AD176">
        <v>0.25140000000000001</v>
      </c>
    </row>
    <row r="177" spans="1:30" x14ac:dyDescent="0.2">
      <c r="A177">
        <v>23</v>
      </c>
      <c r="B177">
        <v>16</v>
      </c>
      <c r="C177" t="s">
        <v>86</v>
      </c>
      <c r="D177">
        <v>2009</v>
      </c>
      <c r="E177">
        <v>80</v>
      </c>
      <c r="F177">
        <v>4</v>
      </c>
      <c r="H177">
        <v>93</v>
      </c>
      <c r="J177" s="2">
        <f t="shared" si="4"/>
        <v>4.9969198529999996</v>
      </c>
      <c r="K177">
        <v>4</v>
      </c>
      <c r="L177">
        <v>38</v>
      </c>
      <c r="N177" s="12">
        <f t="shared" si="3"/>
        <v>9.6249528539999982</v>
      </c>
      <c r="O177">
        <v>5</v>
      </c>
      <c r="P177">
        <v>6</v>
      </c>
      <c r="Q177">
        <v>14.3</v>
      </c>
      <c r="R177">
        <v>42.8</v>
      </c>
      <c r="S177" t="s">
        <v>40</v>
      </c>
      <c r="T177" t="s">
        <v>52</v>
      </c>
      <c r="U177" t="s">
        <v>31</v>
      </c>
      <c r="V177" t="s">
        <v>33</v>
      </c>
      <c r="W177" t="s">
        <v>33</v>
      </c>
      <c r="X177" t="s">
        <v>58</v>
      </c>
      <c r="Y177" t="s">
        <v>85</v>
      </c>
      <c r="Z177" t="s">
        <v>103</v>
      </c>
      <c r="AA177">
        <v>40.208889999999997</v>
      </c>
      <c r="AB177">
        <v>-3.5686100000000001</v>
      </c>
      <c r="AC177" t="s">
        <v>46</v>
      </c>
      <c r="AD177">
        <v>0.25140000000000001</v>
      </c>
    </row>
    <row r="178" spans="1:30" x14ac:dyDescent="0.2">
      <c r="A178">
        <v>23</v>
      </c>
      <c r="B178">
        <v>17</v>
      </c>
      <c r="C178" t="s">
        <v>86</v>
      </c>
      <c r="D178">
        <v>2009</v>
      </c>
      <c r="E178">
        <v>120</v>
      </c>
      <c r="F178">
        <v>4</v>
      </c>
      <c r="H178">
        <v>97</v>
      </c>
      <c r="J178" s="2">
        <f t="shared" si="4"/>
        <v>5.2118411369999995</v>
      </c>
      <c r="K178">
        <v>4</v>
      </c>
      <c r="L178">
        <v>38</v>
      </c>
      <c r="N178" s="12">
        <f t="shared" si="3"/>
        <v>9.6249528539999982</v>
      </c>
      <c r="O178">
        <v>5</v>
      </c>
      <c r="P178">
        <v>6</v>
      </c>
      <c r="Q178">
        <v>14.3</v>
      </c>
      <c r="R178">
        <v>42.8</v>
      </c>
      <c r="S178" t="s">
        <v>40</v>
      </c>
      <c r="T178" t="s">
        <v>52</v>
      </c>
      <c r="U178" t="s">
        <v>31</v>
      </c>
      <c r="V178" t="s">
        <v>33</v>
      </c>
      <c r="W178" t="s">
        <v>33</v>
      </c>
      <c r="X178" t="s">
        <v>58</v>
      </c>
      <c r="Y178" t="s">
        <v>85</v>
      </c>
      <c r="Z178" t="s">
        <v>103</v>
      </c>
      <c r="AA178">
        <v>40.208889999999997</v>
      </c>
      <c r="AB178">
        <v>-3.5686100000000001</v>
      </c>
      <c r="AC178" t="s">
        <v>46</v>
      </c>
      <c r="AD178">
        <v>0.25140000000000001</v>
      </c>
    </row>
    <row r="179" spans="1:30" x14ac:dyDescent="0.2">
      <c r="A179">
        <v>24</v>
      </c>
      <c r="B179">
        <v>1</v>
      </c>
      <c r="C179" t="s">
        <v>87</v>
      </c>
      <c r="D179">
        <v>2012</v>
      </c>
      <c r="E179">
        <v>5</v>
      </c>
      <c r="F179">
        <v>3</v>
      </c>
      <c r="H179">
        <v>13</v>
      </c>
      <c r="J179" s="2">
        <f t="shared" si="4"/>
        <v>0.69849417299999994</v>
      </c>
      <c r="K179">
        <v>3</v>
      </c>
      <c r="L179">
        <v>0</v>
      </c>
      <c r="N179" s="12">
        <f t="shared" si="3"/>
        <v>0</v>
      </c>
      <c r="O179">
        <v>5</v>
      </c>
      <c r="P179">
        <v>6</v>
      </c>
      <c r="Q179">
        <v>18</v>
      </c>
      <c r="R179">
        <v>31.5</v>
      </c>
      <c r="S179" t="s">
        <v>40</v>
      </c>
      <c r="T179" t="s">
        <v>54</v>
      </c>
      <c r="U179" t="s">
        <v>33</v>
      </c>
      <c r="V179" t="s">
        <v>33</v>
      </c>
      <c r="W179" t="s">
        <v>33</v>
      </c>
      <c r="Y179" t="s">
        <v>88</v>
      </c>
      <c r="Z179" t="s">
        <v>103</v>
      </c>
      <c r="AA179">
        <v>37.6</v>
      </c>
      <c r="AB179">
        <v>-0.82</v>
      </c>
      <c r="AC179" t="s">
        <v>36</v>
      </c>
      <c r="AD179">
        <v>0.1719</v>
      </c>
    </row>
    <row r="180" spans="1:30" x14ac:dyDescent="0.2">
      <c r="A180">
        <v>24</v>
      </c>
      <c r="B180">
        <v>2</v>
      </c>
      <c r="C180" t="s">
        <v>87</v>
      </c>
      <c r="D180">
        <v>2012</v>
      </c>
      <c r="E180">
        <v>10</v>
      </c>
      <c r="F180">
        <v>3</v>
      </c>
      <c r="H180">
        <v>27</v>
      </c>
      <c r="J180" s="2">
        <f t="shared" si="4"/>
        <v>1.4507186669999999</v>
      </c>
      <c r="K180">
        <v>3</v>
      </c>
      <c r="L180">
        <v>0</v>
      </c>
      <c r="N180" s="12">
        <f t="shared" si="3"/>
        <v>0</v>
      </c>
      <c r="O180">
        <v>5</v>
      </c>
      <c r="P180">
        <v>6</v>
      </c>
      <c r="Q180">
        <v>18</v>
      </c>
      <c r="R180">
        <v>31.5</v>
      </c>
      <c r="S180" t="s">
        <v>40</v>
      </c>
      <c r="T180" t="s">
        <v>54</v>
      </c>
      <c r="U180" t="s">
        <v>33</v>
      </c>
      <c r="V180" t="s">
        <v>33</v>
      </c>
      <c r="W180" t="s">
        <v>33</v>
      </c>
      <c r="Y180" t="s">
        <v>88</v>
      </c>
      <c r="Z180" t="s">
        <v>103</v>
      </c>
      <c r="AA180">
        <v>37.6</v>
      </c>
      <c r="AB180">
        <v>-0.82</v>
      </c>
      <c r="AC180" t="s">
        <v>36</v>
      </c>
      <c r="AD180">
        <v>0.1719</v>
      </c>
    </row>
    <row r="181" spans="1:30" x14ac:dyDescent="0.2">
      <c r="A181">
        <v>24</v>
      </c>
      <c r="B181">
        <v>3</v>
      </c>
      <c r="C181" t="s">
        <v>87</v>
      </c>
      <c r="D181">
        <v>2012</v>
      </c>
      <c r="E181">
        <v>20</v>
      </c>
      <c r="F181">
        <v>3</v>
      </c>
      <c r="H181">
        <v>32</v>
      </c>
      <c r="J181" s="2">
        <f t="shared" si="4"/>
        <v>1.7193702719999999</v>
      </c>
      <c r="K181">
        <v>3</v>
      </c>
      <c r="L181">
        <v>0</v>
      </c>
      <c r="N181" s="12">
        <f t="shared" si="3"/>
        <v>0</v>
      </c>
      <c r="O181">
        <v>5</v>
      </c>
      <c r="P181">
        <v>6</v>
      </c>
      <c r="Q181">
        <v>18</v>
      </c>
      <c r="R181">
        <v>31.5</v>
      </c>
      <c r="S181" t="s">
        <v>40</v>
      </c>
      <c r="T181" t="s">
        <v>54</v>
      </c>
      <c r="U181" t="s">
        <v>33</v>
      </c>
      <c r="V181" t="s">
        <v>33</v>
      </c>
      <c r="W181" t="s">
        <v>33</v>
      </c>
      <c r="Y181" t="s">
        <v>88</v>
      </c>
      <c r="Z181" t="s">
        <v>103</v>
      </c>
      <c r="AA181">
        <v>37.6</v>
      </c>
      <c r="AB181">
        <v>-0.82</v>
      </c>
      <c r="AC181" t="s">
        <v>36</v>
      </c>
      <c r="AD181">
        <v>0.1719</v>
      </c>
    </row>
    <row r="182" spans="1:30" x14ac:dyDescent="0.2">
      <c r="A182">
        <v>25</v>
      </c>
      <c r="B182">
        <v>1</v>
      </c>
      <c r="C182" t="s">
        <v>89</v>
      </c>
      <c r="D182">
        <v>2010</v>
      </c>
      <c r="E182">
        <f>3.37</f>
        <v>3.37</v>
      </c>
      <c r="F182">
        <v>6</v>
      </c>
      <c r="H182">
        <f>21.3+58.6+16.7+0.4+2.9</f>
        <v>99.90000000000002</v>
      </c>
      <c r="J182" s="2">
        <f t="shared" si="4"/>
        <v>5.3676590679000009</v>
      </c>
      <c r="K182">
        <v>6</v>
      </c>
      <c r="L182">
        <f t="shared" ref="L182:L196" si="5">45.3+6.9+45.3+1.1+1.4</f>
        <v>100</v>
      </c>
      <c r="N182" s="12">
        <f t="shared" si="3"/>
        <v>25.328823299999996</v>
      </c>
      <c r="O182">
        <v>1</v>
      </c>
      <c r="P182">
        <v>2</v>
      </c>
      <c r="Q182">
        <v>10.3</v>
      </c>
      <c r="R182">
        <v>45.1</v>
      </c>
      <c r="S182" t="s">
        <v>40</v>
      </c>
      <c r="U182" t="s">
        <v>33</v>
      </c>
      <c r="V182" t="s">
        <v>33</v>
      </c>
      <c r="W182" t="s">
        <v>33</v>
      </c>
      <c r="Y182" t="s">
        <v>90</v>
      </c>
      <c r="Z182" t="s">
        <v>101</v>
      </c>
      <c r="AA182">
        <v>40.700000000000003</v>
      </c>
      <c r="AB182">
        <v>-111.916</v>
      </c>
      <c r="AC182" t="s">
        <v>46</v>
      </c>
      <c r="AD182">
        <v>0.2482</v>
      </c>
    </row>
    <row r="183" spans="1:30" x14ac:dyDescent="0.2">
      <c r="A183">
        <v>25</v>
      </c>
      <c r="B183">
        <v>2</v>
      </c>
      <c r="C183" t="s">
        <v>89</v>
      </c>
      <c r="D183">
        <v>2010</v>
      </c>
      <c r="E183">
        <f>3.37*5</f>
        <v>16.850000000000001</v>
      </c>
      <c r="F183">
        <v>6</v>
      </c>
      <c r="H183">
        <f>35.5+37.6+24.1+0.4+1.2+0.8+0.4</f>
        <v>100</v>
      </c>
      <c r="J183" s="2">
        <f t="shared" si="4"/>
        <v>5.3730320999999996</v>
      </c>
      <c r="K183">
        <v>6</v>
      </c>
      <c r="L183">
        <f t="shared" si="5"/>
        <v>100</v>
      </c>
      <c r="N183" s="12">
        <f t="shared" si="3"/>
        <v>25.328823299999996</v>
      </c>
      <c r="O183">
        <v>1</v>
      </c>
      <c r="P183">
        <v>2</v>
      </c>
      <c r="Q183">
        <v>10.3</v>
      </c>
      <c r="R183">
        <v>45.1</v>
      </c>
      <c r="S183" t="s">
        <v>40</v>
      </c>
      <c r="U183" t="s">
        <v>33</v>
      </c>
      <c r="V183" t="s">
        <v>33</v>
      </c>
      <c r="W183" t="s">
        <v>33</v>
      </c>
      <c r="Y183" t="s">
        <v>90</v>
      </c>
      <c r="Z183" t="s">
        <v>101</v>
      </c>
      <c r="AA183">
        <v>40.700000000000003</v>
      </c>
      <c r="AB183">
        <v>-111.916</v>
      </c>
      <c r="AC183" t="s">
        <v>46</v>
      </c>
      <c r="AD183">
        <v>0.2482</v>
      </c>
    </row>
    <row r="184" spans="1:30" x14ac:dyDescent="0.2">
      <c r="A184">
        <v>25</v>
      </c>
      <c r="B184">
        <v>3</v>
      </c>
      <c r="C184" t="s">
        <v>89</v>
      </c>
      <c r="D184">
        <v>2010</v>
      </c>
      <c r="E184">
        <f>3.37*10</f>
        <v>33.700000000000003</v>
      </c>
      <c r="F184">
        <v>6</v>
      </c>
      <c r="H184">
        <f>52.2+25.8+17.4+2.5+0.6+1.6</f>
        <v>100.1</v>
      </c>
      <c r="J184" s="2">
        <f t="shared" si="4"/>
        <v>5.3784051320999993</v>
      </c>
      <c r="K184">
        <v>6</v>
      </c>
      <c r="L184">
        <f t="shared" si="5"/>
        <v>100</v>
      </c>
      <c r="N184" s="12">
        <f t="shared" si="3"/>
        <v>25.328823299999996</v>
      </c>
      <c r="O184">
        <v>1</v>
      </c>
      <c r="P184">
        <v>2</v>
      </c>
      <c r="Q184">
        <v>10.3</v>
      </c>
      <c r="R184">
        <v>45.1</v>
      </c>
      <c r="S184" t="s">
        <v>40</v>
      </c>
      <c r="U184" t="s">
        <v>33</v>
      </c>
      <c r="V184" t="s">
        <v>33</v>
      </c>
      <c r="W184" t="s">
        <v>33</v>
      </c>
      <c r="Y184" t="s">
        <v>90</v>
      </c>
      <c r="Z184" t="s">
        <v>101</v>
      </c>
      <c r="AA184">
        <v>40.700000000000003</v>
      </c>
      <c r="AB184">
        <v>-111.916</v>
      </c>
      <c r="AC184" t="s">
        <v>46</v>
      </c>
      <c r="AD184">
        <v>0.2482</v>
      </c>
    </row>
    <row r="185" spans="1:30" x14ac:dyDescent="0.2">
      <c r="A185">
        <v>25</v>
      </c>
      <c r="B185">
        <v>4</v>
      </c>
      <c r="C185" t="s">
        <v>89</v>
      </c>
      <c r="D185">
        <v>2010</v>
      </c>
      <c r="E185" s="1">
        <f>3.37*20</f>
        <v>67.400000000000006</v>
      </c>
      <c r="F185">
        <v>6</v>
      </c>
      <c r="H185">
        <f>55.3+35.1+9.3+0.3</f>
        <v>100</v>
      </c>
      <c r="J185" s="2">
        <f t="shared" si="4"/>
        <v>5.3730320999999996</v>
      </c>
      <c r="K185">
        <v>6</v>
      </c>
      <c r="L185">
        <f t="shared" si="5"/>
        <v>100</v>
      </c>
      <c r="N185" s="12">
        <f t="shared" si="3"/>
        <v>25.328823299999996</v>
      </c>
      <c r="O185">
        <v>1</v>
      </c>
      <c r="P185">
        <v>2</v>
      </c>
      <c r="Q185">
        <v>10.3</v>
      </c>
      <c r="R185">
        <v>45.1</v>
      </c>
      <c r="S185" t="s">
        <v>40</v>
      </c>
      <c r="U185" t="s">
        <v>33</v>
      </c>
      <c r="V185" t="s">
        <v>33</v>
      </c>
      <c r="W185" t="s">
        <v>33</v>
      </c>
      <c r="Y185" t="s">
        <v>90</v>
      </c>
      <c r="Z185" t="s">
        <v>101</v>
      </c>
      <c r="AA185">
        <v>40.700000000000003</v>
      </c>
      <c r="AB185">
        <v>-111.916</v>
      </c>
      <c r="AC185" t="s">
        <v>46</v>
      </c>
      <c r="AD185">
        <v>0.2482</v>
      </c>
    </row>
    <row r="186" spans="1:30" x14ac:dyDescent="0.2">
      <c r="A186">
        <v>25</v>
      </c>
      <c r="B186">
        <v>5</v>
      </c>
      <c r="C186" t="s">
        <v>89</v>
      </c>
      <c r="D186">
        <v>2010</v>
      </c>
      <c r="E186">
        <v>1.8</v>
      </c>
      <c r="F186">
        <v>6</v>
      </c>
      <c r="H186">
        <f>45.3+22.8+30.9+0.9</f>
        <v>99.9</v>
      </c>
      <c r="J186" s="2">
        <f t="shared" si="4"/>
        <v>5.3676590679</v>
      </c>
      <c r="K186">
        <v>6</v>
      </c>
      <c r="L186">
        <f t="shared" si="5"/>
        <v>100</v>
      </c>
      <c r="N186" s="12">
        <f t="shared" si="3"/>
        <v>25.328823299999996</v>
      </c>
      <c r="O186">
        <v>1</v>
      </c>
      <c r="P186">
        <v>2</v>
      </c>
      <c r="Q186">
        <v>5</v>
      </c>
      <c r="R186">
        <v>67.8</v>
      </c>
      <c r="S186" t="s">
        <v>40</v>
      </c>
      <c r="U186" t="s">
        <v>33</v>
      </c>
      <c r="V186" t="s">
        <v>33</v>
      </c>
      <c r="W186" t="s">
        <v>33</v>
      </c>
      <c r="Y186" t="s">
        <v>91</v>
      </c>
      <c r="Z186" t="s">
        <v>101</v>
      </c>
      <c r="AA186">
        <v>40.799999999999997</v>
      </c>
      <c r="AB186">
        <v>-111.6</v>
      </c>
      <c r="AC186" t="s">
        <v>46</v>
      </c>
      <c r="AD186">
        <v>0.34649999999999997</v>
      </c>
    </row>
    <row r="187" spans="1:30" x14ac:dyDescent="0.2">
      <c r="A187">
        <v>25</v>
      </c>
      <c r="B187">
        <v>6</v>
      </c>
      <c r="C187" t="s">
        <v>89</v>
      </c>
      <c r="D187">
        <v>2010</v>
      </c>
      <c r="E187">
        <f>E186*5</f>
        <v>9</v>
      </c>
      <c r="F187">
        <v>6</v>
      </c>
      <c r="H187">
        <f>41.7+31.8+24.4+1.8+0.4</f>
        <v>100.10000000000001</v>
      </c>
      <c r="J187" s="2">
        <f t="shared" si="4"/>
        <v>5.3784051321000002</v>
      </c>
      <c r="K187">
        <v>6</v>
      </c>
      <c r="L187">
        <f t="shared" si="5"/>
        <v>100</v>
      </c>
      <c r="N187" s="12">
        <f t="shared" si="3"/>
        <v>25.328823299999996</v>
      </c>
      <c r="O187">
        <v>1</v>
      </c>
      <c r="P187">
        <v>2</v>
      </c>
      <c r="Q187">
        <v>5</v>
      </c>
      <c r="R187">
        <v>67.8</v>
      </c>
      <c r="S187" t="s">
        <v>40</v>
      </c>
      <c r="U187" t="s">
        <v>33</v>
      </c>
      <c r="V187" t="s">
        <v>33</v>
      </c>
      <c r="W187" t="s">
        <v>33</v>
      </c>
      <c r="Y187" t="s">
        <v>91</v>
      </c>
      <c r="Z187" t="s">
        <v>101</v>
      </c>
      <c r="AA187">
        <v>40.799999999999997</v>
      </c>
      <c r="AB187">
        <v>-111.6</v>
      </c>
      <c r="AC187" t="s">
        <v>46</v>
      </c>
      <c r="AD187">
        <v>0.34649999999999997</v>
      </c>
    </row>
    <row r="188" spans="1:30" x14ac:dyDescent="0.2">
      <c r="A188">
        <v>25</v>
      </c>
      <c r="B188">
        <v>7</v>
      </c>
      <c r="C188" t="s">
        <v>89</v>
      </c>
      <c r="D188">
        <v>2010</v>
      </c>
      <c r="E188">
        <f>E186*10</f>
        <v>18</v>
      </c>
      <c r="F188">
        <v>6</v>
      </c>
      <c r="H188">
        <f>26.7+38.7+31.4+2.6+0.5</f>
        <v>99.9</v>
      </c>
      <c r="J188" s="2">
        <f t="shared" si="4"/>
        <v>5.3676590679</v>
      </c>
      <c r="K188">
        <v>6</v>
      </c>
      <c r="L188">
        <f t="shared" si="5"/>
        <v>100</v>
      </c>
      <c r="N188" s="12">
        <f t="shared" si="3"/>
        <v>25.328823299999996</v>
      </c>
      <c r="O188">
        <v>1</v>
      </c>
      <c r="P188">
        <v>2</v>
      </c>
      <c r="Q188">
        <v>5</v>
      </c>
      <c r="R188">
        <v>67.8</v>
      </c>
      <c r="S188" t="s">
        <v>40</v>
      </c>
      <c r="U188" t="s">
        <v>33</v>
      </c>
      <c r="V188" t="s">
        <v>33</v>
      </c>
      <c r="W188" t="s">
        <v>33</v>
      </c>
      <c r="Y188" t="s">
        <v>91</v>
      </c>
      <c r="Z188" t="s">
        <v>101</v>
      </c>
      <c r="AA188">
        <v>40.799999999999997</v>
      </c>
      <c r="AB188">
        <v>-111.6</v>
      </c>
      <c r="AC188" t="s">
        <v>46</v>
      </c>
      <c r="AD188">
        <v>0.34649999999999997</v>
      </c>
    </row>
    <row r="189" spans="1:30" x14ac:dyDescent="0.2">
      <c r="A189">
        <v>25</v>
      </c>
      <c r="B189">
        <v>8</v>
      </c>
      <c r="C189" t="s">
        <v>89</v>
      </c>
      <c r="D189">
        <v>2010</v>
      </c>
      <c r="E189">
        <f>E186*20</f>
        <v>36</v>
      </c>
      <c r="F189">
        <v>6</v>
      </c>
      <c r="H189">
        <f>41.6+25.7+24.3+6.5+1.9</f>
        <v>100</v>
      </c>
      <c r="J189" s="2">
        <f t="shared" si="4"/>
        <v>5.3730320999999996</v>
      </c>
      <c r="K189">
        <v>6</v>
      </c>
      <c r="L189">
        <f t="shared" si="5"/>
        <v>100</v>
      </c>
      <c r="N189" s="12">
        <f t="shared" si="3"/>
        <v>25.328823299999996</v>
      </c>
      <c r="O189">
        <v>1</v>
      </c>
      <c r="P189">
        <v>2</v>
      </c>
      <c r="Q189">
        <v>5</v>
      </c>
      <c r="R189">
        <v>67.8</v>
      </c>
      <c r="S189" t="s">
        <v>40</v>
      </c>
      <c r="U189" t="s">
        <v>33</v>
      </c>
      <c r="V189" t="s">
        <v>33</v>
      </c>
      <c r="W189" t="s">
        <v>33</v>
      </c>
      <c r="Y189" t="s">
        <v>91</v>
      </c>
      <c r="Z189" t="s">
        <v>101</v>
      </c>
      <c r="AA189">
        <v>40.799999999999997</v>
      </c>
      <c r="AB189">
        <v>-111.6</v>
      </c>
      <c r="AC189" t="s">
        <v>46</v>
      </c>
      <c r="AD189">
        <v>0.34649999999999997</v>
      </c>
    </row>
    <row r="190" spans="1:30" x14ac:dyDescent="0.2">
      <c r="A190">
        <v>25</v>
      </c>
      <c r="B190">
        <v>9</v>
      </c>
      <c r="C190" t="s">
        <v>89</v>
      </c>
      <c r="D190">
        <v>2010</v>
      </c>
      <c r="E190">
        <v>7.63</v>
      </c>
      <c r="F190">
        <v>6</v>
      </c>
      <c r="H190">
        <f>25.7+54.8+16.5+0.17+0.9+0.4</f>
        <v>98.470000000000013</v>
      </c>
      <c r="J190" s="2">
        <f t="shared" si="4"/>
        <v>5.2908247088700007</v>
      </c>
      <c r="K190">
        <v>6</v>
      </c>
      <c r="L190">
        <f t="shared" si="5"/>
        <v>100</v>
      </c>
      <c r="N190" s="12">
        <f t="shared" si="3"/>
        <v>25.328823299999996</v>
      </c>
      <c r="O190">
        <v>1</v>
      </c>
      <c r="P190">
        <v>2</v>
      </c>
      <c r="Q190">
        <v>9.9</v>
      </c>
      <c r="R190">
        <v>50.4</v>
      </c>
      <c r="S190" t="s">
        <v>40</v>
      </c>
      <c r="U190" t="s">
        <v>33</v>
      </c>
      <c r="V190" t="s">
        <v>33</v>
      </c>
      <c r="W190" t="s">
        <v>33</v>
      </c>
      <c r="Y190" t="s">
        <v>92</v>
      </c>
      <c r="Z190" t="s">
        <v>101</v>
      </c>
      <c r="AA190">
        <v>41</v>
      </c>
      <c r="AB190">
        <v>-112</v>
      </c>
      <c r="AC190" t="s">
        <v>46</v>
      </c>
      <c r="AD190">
        <v>0.26140000000000002</v>
      </c>
    </row>
    <row r="191" spans="1:30" x14ac:dyDescent="0.2">
      <c r="A191">
        <v>25</v>
      </c>
      <c r="B191">
        <v>10</v>
      </c>
      <c r="C191" t="s">
        <v>89</v>
      </c>
      <c r="D191">
        <v>2010</v>
      </c>
      <c r="E191">
        <f>E190*5</f>
        <v>38.15</v>
      </c>
      <c r="F191">
        <v>6</v>
      </c>
      <c r="H191">
        <f>21.5+38.5+33.7+5.4+0.5+0.5</f>
        <v>100.10000000000001</v>
      </c>
      <c r="J191" s="2">
        <f t="shared" si="4"/>
        <v>5.3784051321000002</v>
      </c>
      <c r="K191">
        <v>6</v>
      </c>
      <c r="L191">
        <f t="shared" si="5"/>
        <v>100</v>
      </c>
      <c r="N191" s="12">
        <f t="shared" si="3"/>
        <v>25.328823299999996</v>
      </c>
      <c r="O191">
        <v>1</v>
      </c>
      <c r="P191">
        <v>2</v>
      </c>
      <c r="Q191">
        <v>9.9</v>
      </c>
      <c r="R191">
        <v>50.4</v>
      </c>
      <c r="S191" t="s">
        <v>40</v>
      </c>
      <c r="U191" t="s">
        <v>33</v>
      </c>
      <c r="V191" t="s">
        <v>33</v>
      </c>
      <c r="W191" t="s">
        <v>33</v>
      </c>
      <c r="Y191" t="s">
        <v>92</v>
      </c>
      <c r="Z191" t="s">
        <v>101</v>
      </c>
      <c r="AA191">
        <v>41</v>
      </c>
      <c r="AB191">
        <v>-112</v>
      </c>
      <c r="AC191" t="s">
        <v>46</v>
      </c>
      <c r="AD191">
        <v>0.26140000000000002</v>
      </c>
    </row>
    <row r="192" spans="1:30" x14ac:dyDescent="0.2">
      <c r="A192">
        <v>25</v>
      </c>
      <c r="B192">
        <v>11</v>
      </c>
      <c r="C192" t="s">
        <v>89</v>
      </c>
      <c r="D192">
        <v>2010</v>
      </c>
      <c r="E192">
        <f>E190*10</f>
        <v>76.3</v>
      </c>
      <c r="F192">
        <v>6</v>
      </c>
      <c r="H192">
        <f>51.5+31.2+16+0.9+0.4</f>
        <v>100.00000000000001</v>
      </c>
      <c r="J192" s="2">
        <f t="shared" si="4"/>
        <v>5.3730321000000005</v>
      </c>
      <c r="K192">
        <v>6</v>
      </c>
      <c r="L192">
        <f t="shared" si="5"/>
        <v>100</v>
      </c>
      <c r="N192" s="12">
        <f t="shared" si="3"/>
        <v>25.328823299999996</v>
      </c>
      <c r="O192">
        <v>1</v>
      </c>
      <c r="P192">
        <v>2</v>
      </c>
      <c r="Q192">
        <v>9.9</v>
      </c>
      <c r="R192">
        <v>50.4</v>
      </c>
      <c r="S192" t="s">
        <v>40</v>
      </c>
      <c r="U192" t="s">
        <v>33</v>
      </c>
      <c r="V192" t="s">
        <v>33</v>
      </c>
      <c r="W192" t="s">
        <v>33</v>
      </c>
      <c r="Y192" t="s">
        <v>92</v>
      </c>
      <c r="Z192" t="s">
        <v>101</v>
      </c>
      <c r="AA192">
        <v>41</v>
      </c>
      <c r="AB192">
        <v>-112</v>
      </c>
      <c r="AC192" t="s">
        <v>46</v>
      </c>
      <c r="AD192">
        <v>0.26140000000000002</v>
      </c>
    </row>
    <row r="193" spans="1:30" x14ac:dyDescent="0.2">
      <c r="A193">
        <v>25</v>
      </c>
      <c r="B193">
        <v>12</v>
      </c>
      <c r="C193" t="s">
        <v>89</v>
      </c>
      <c r="D193">
        <v>2010</v>
      </c>
      <c r="E193">
        <f>E190*20</f>
        <v>152.6</v>
      </c>
      <c r="F193">
        <v>6</v>
      </c>
      <c r="H193">
        <f>59.6+27+7.9+2.8+1.1+1.7</f>
        <v>100.1</v>
      </c>
      <c r="J193" s="2">
        <f t="shared" si="4"/>
        <v>5.3784051320999993</v>
      </c>
      <c r="K193">
        <v>6</v>
      </c>
      <c r="L193">
        <f t="shared" si="5"/>
        <v>100</v>
      </c>
      <c r="N193" s="12">
        <f t="shared" si="3"/>
        <v>25.328823299999996</v>
      </c>
      <c r="O193">
        <v>1</v>
      </c>
      <c r="P193">
        <v>2</v>
      </c>
      <c r="Q193">
        <v>9.9</v>
      </c>
      <c r="R193">
        <v>50.4</v>
      </c>
      <c r="S193" t="s">
        <v>40</v>
      </c>
      <c r="U193" t="s">
        <v>33</v>
      </c>
      <c r="V193" t="s">
        <v>33</v>
      </c>
      <c r="W193" t="s">
        <v>33</v>
      </c>
      <c r="Y193" t="s">
        <v>92</v>
      </c>
      <c r="Z193" t="s">
        <v>101</v>
      </c>
      <c r="AA193">
        <v>41</v>
      </c>
      <c r="AB193">
        <v>-112</v>
      </c>
      <c r="AC193" t="s">
        <v>46</v>
      </c>
      <c r="AD193">
        <v>0.26140000000000002</v>
      </c>
    </row>
    <row r="194" spans="1:30" x14ac:dyDescent="0.2">
      <c r="A194">
        <v>25</v>
      </c>
      <c r="B194">
        <v>13</v>
      </c>
      <c r="C194" t="s">
        <v>89</v>
      </c>
      <c r="D194">
        <v>2010</v>
      </c>
      <c r="E194">
        <v>19.760000000000002</v>
      </c>
      <c r="F194">
        <v>6</v>
      </c>
      <c r="H194">
        <f>72.5+18.4+4.2+3.6+1.2</f>
        <v>99.9</v>
      </c>
      <c r="J194" s="2">
        <f t="shared" si="4"/>
        <v>5.3676590679</v>
      </c>
      <c r="K194">
        <v>6</v>
      </c>
      <c r="L194">
        <f t="shared" si="5"/>
        <v>100</v>
      </c>
      <c r="N194" s="12">
        <f t="shared" si="3"/>
        <v>25.328823299999996</v>
      </c>
      <c r="O194">
        <v>1</v>
      </c>
      <c r="P194">
        <v>2</v>
      </c>
      <c r="Q194">
        <v>10.7</v>
      </c>
      <c r="R194">
        <v>19.3</v>
      </c>
      <c r="S194" t="s">
        <v>31</v>
      </c>
      <c r="U194" t="s">
        <v>33</v>
      </c>
      <c r="V194" t="s">
        <v>33</v>
      </c>
      <c r="W194" t="s">
        <v>33</v>
      </c>
      <c r="Y194" t="s">
        <v>93</v>
      </c>
      <c r="Z194" t="s">
        <v>101</v>
      </c>
      <c r="AA194">
        <v>40.4</v>
      </c>
      <c r="AB194">
        <v>-113.2</v>
      </c>
      <c r="AC194" t="s">
        <v>46</v>
      </c>
      <c r="AD194">
        <v>9.5600000000000004E-2</v>
      </c>
    </row>
    <row r="195" spans="1:30" x14ac:dyDescent="0.2">
      <c r="A195">
        <v>25</v>
      </c>
      <c r="B195">
        <v>14</v>
      </c>
      <c r="C195" t="s">
        <v>89</v>
      </c>
      <c r="D195">
        <v>2010</v>
      </c>
      <c r="E195">
        <f>19.76*5</f>
        <v>98.800000000000011</v>
      </c>
      <c r="F195">
        <v>6</v>
      </c>
      <c r="H195">
        <f>51.5+35.2+10.6+1.1+1.1+0.4</f>
        <v>99.899999999999991</v>
      </c>
      <c r="J195" s="2">
        <f t="shared" si="4"/>
        <v>5.3676590678999991</v>
      </c>
      <c r="K195">
        <v>6</v>
      </c>
      <c r="L195">
        <f t="shared" si="5"/>
        <v>100</v>
      </c>
      <c r="N195" s="12">
        <f t="shared" si="3"/>
        <v>25.328823299999996</v>
      </c>
      <c r="O195">
        <v>1</v>
      </c>
      <c r="P195">
        <v>2</v>
      </c>
      <c r="Q195">
        <v>10.7</v>
      </c>
      <c r="R195">
        <v>19.3</v>
      </c>
      <c r="S195" t="s">
        <v>31</v>
      </c>
      <c r="U195" t="s">
        <v>33</v>
      </c>
      <c r="V195" t="s">
        <v>33</v>
      </c>
      <c r="W195" t="s">
        <v>33</v>
      </c>
      <c r="Y195" t="s">
        <v>93</v>
      </c>
      <c r="Z195" t="s">
        <v>101</v>
      </c>
      <c r="AA195">
        <v>40.4</v>
      </c>
      <c r="AB195">
        <v>-113.2</v>
      </c>
      <c r="AC195" t="s">
        <v>46</v>
      </c>
      <c r="AD195">
        <v>9.5600000000000004E-2</v>
      </c>
    </row>
    <row r="196" spans="1:30" x14ac:dyDescent="0.2">
      <c r="A196">
        <v>25</v>
      </c>
      <c r="B196">
        <v>15</v>
      </c>
      <c r="C196" t="s">
        <v>89</v>
      </c>
      <c r="D196">
        <v>2010</v>
      </c>
      <c r="E196">
        <f>19.76*10</f>
        <v>197.60000000000002</v>
      </c>
      <c r="F196">
        <v>6</v>
      </c>
      <c r="H196">
        <f>46.5+32+12.9+7.9+0.4+0.4</f>
        <v>100.10000000000002</v>
      </c>
      <c r="J196" s="2">
        <f t="shared" si="4"/>
        <v>5.378405132100001</v>
      </c>
      <c r="K196">
        <v>6</v>
      </c>
      <c r="L196">
        <f t="shared" si="5"/>
        <v>100</v>
      </c>
      <c r="N196" s="12">
        <f t="shared" si="3"/>
        <v>25.328823299999996</v>
      </c>
      <c r="O196">
        <v>1</v>
      </c>
      <c r="P196">
        <v>2</v>
      </c>
      <c r="Q196">
        <v>10.7</v>
      </c>
      <c r="R196">
        <v>19.3</v>
      </c>
      <c r="S196" t="s">
        <v>31</v>
      </c>
      <c r="U196" t="s">
        <v>33</v>
      </c>
      <c r="V196" t="s">
        <v>33</v>
      </c>
      <c r="W196" t="s">
        <v>33</v>
      </c>
      <c r="Y196" t="s">
        <v>93</v>
      </c>
      <c r="Z196" t="s">
        <v>101</v>
      </c>
      <c r="AA196">
        <v>40.4</v>
      </c>
      <c r="AB196">
        <v>-113.2</v>
      </c>
      <c r="AC196" t="s">
        <v>46</v>
      </c>
      <c r="AD196">
        <v>9.5600000000000004E-2</v>
      </c>
    </row>
    <row r="197" spans="1:30" x14ac:dyDescent="0.2">
      <c r="A197">
        <v>26</v>
      </c>
      <c r="B197">
        <v>1</v>
      </c>
      <c r="C197" t="s">
        <v>94</v>
      </c>
      <c r="D197">
        <v>2003</v>
      </c>
      <c r="E197">
        <v>250</v>
      </c>
      <c r="F197">
        <v>3</v>
      </c>
      <c r="H197">
        <v>39.6</v>
      </c>
      <c r="J197" s="2">
        <f t="shared" si="4"/>
        <v>2.1277207115999999</v>
      </c>
      <c r="K197">
        <v>3</v>
      </c>
      <c r="L197">
        <v>10.9</v>
      </c>
      <c r="N197" s="12">
        <f t="shared" si="3"/>
        <v>2.7608417397</v>
      </c>
      <c r="O197">
        <v>1</v>
      </c>
      <c r="P197">
        <v>2</v>
      </c>
      <c r="Q197">
        <v>17.100000000000001</v>
      </c>
      <c r="R197">
        <v>32.299999999999997</v>
      </c>
      <c r="S197" t="s">
        <v>33</v>
      </c>
      <c r="U197" t="s">
        <v>33</v>
      </c>
      <c r="V197" t="s">
        <v>33</v>
      </c>
      <c r="W197" t="s">
        <v>33</v>
      </c>
      <c r="Y197" t="s">
        <v>95</v>
      </c>
      <c r="Z197" t="s">
        <v>103</v>
      </c>
      <c r="AA197">
        <v>38</v>
      </c>
      <c r="AB197">
        <v>-1.2</v>
      </c>
      <c r="AC197" t="s">
        <v>46</v>
      </c>
      <c r="AD197">
        <v>0.1711</v>
      </c>
    </row>
    <row r="198" spans="1:30" x14ac:dyDescent="0.2">
      <c r="A198">
        <v>26</v>
      </c>
      <c r="B198">
        <v>2</v>
      </c>
      <c r="C198" t="s">
        <v>94</v>
      </c>
      <c r="D198">
        <v>2003</v>
      </c>
      <c r="E198">
        <v>250</v>
      </c>
      <c r="F198">
        <v>3</v>
      </c>
      <c r="H198">
        <v>38.799999999999997</v>
      </c>
      <c r="J198" s="2">
        <f t="shared" si="4"/>
        <v>2.0847364547999998</v>
      </c>
      <c r="K198">
        <v>3</v>
      </c>
      <c r="L198">
        <v>10.9</v>
      </c>
      <c r="N198" s="12">
        <f t="shared" si="3"/>
        <v>2.7608417397</v>
      </c>
      <c r="O198">
        <v>1</v>
      </c>
      <c r="P198">
        <v>2</v>
      </c>
      <c r="Q198">
        <v>17.100000000000001</v>
      </c>
      <c r="R198">
        <v>32.299999999999997</v>
      </c>
      <c r="S198" t="s">
        <v>31</v>
      </c>
      <c r="U198" t="s">
        <v>33</v>
      </c>
      <c r="V198" t="s">
        <v>33</v>
      </c>
      <c r="W198" t="s">
        <v>33</v>
      </c>
      <c r="Y198" t="s">
        <v>95</v>
      </c>
      <c r="Z198" t="s">
        <v>103</v>
      </c>
      <c r="AA198">
        <v>38</v>
      </c>
      <c r="AB198">
        <v>-1.2</v>
      </c>
      <c r="AC198" t="s">
        <v>46</v>
      </c>
      <c r="AD198">
        <v>0.1711</v>
      </c>
    </row>
    <row r="199" spans="1:30" x14ac:dyDescent="0.2">
      <c r="A199">
        <v>26</v>
      </c>
      <c r="B199">
        <v>1</v>
      </c>
      <c r="C199" t="s">
        <v>94</v>
      </c>
      <c r="D199">
        <v>2003</v>
      </c>
      <c r="E199">
        <v>250</v>
      </c>
      <c r="F199">
        <v>3</v>
      </c>
      <c r="H199">
        <v>88.8</v>
      </c>
      <c r="J199" s="2">
        <f t="shared" si="4"/>
        <v>4.7712525047999996</v>
      </c>
      <c r="K199">
        <v>3</v>
      </c>
      <c r="L199">
        <v>26.7</v>
      </c>
      <c r="N199" s="12">
        <f t="shared" si="3"/>
        <v>6.7627958210999992</v>
      </c>
      <c r="O199">
        <v>2</v>
      </c>
      <c r="P199">
        <v>3</v>
      </c>
      <c r="Q199">
        <v>17.100000000000001</v>
      </c>
      <c r="R199">
        <v>32.299999999999997</v>
      </c>
      <c r="S199" t="s">
        <v>33</v>
      </c>
      <c r="U199" t="s">
        <v>33</v>
      </c>
      <c r="V199" t="s">
        <v>33</v>
      </c>
      <c r="W199" t="s">
        <v>33</v>
      </c>
      <c r="Y199" t="s">
        <v>95</v>
      </c>
      <c r="Z199" t="s">
        <v>103</v>
      </c>
      <c r="AA199">
        <v>38</v>
      </c>
      <c r="AB199">
        <v>-1.2</v>
      </c>
      <c r="AC199" t="s">
        <v>46</v>
      </c>
      <c r="AD199">
        <v>0.1711</v>
      </c>
    </row>
    <row r="200" spans="1:30" x14ac:dyDescent="0.2">
      <c r="A200">
        <v>26</v>
      </c>
      <c r="B200">
        <v>2</v>
      </c>
      <c r="C200" t="s">
        <v>94</v>
      </c>
      <c r="D200">
        <v>2003</v>
      </c>
      <c r="E200">
        <v>250</v>
      </c>
      <c r="F200">
        <v>3</v>
      </c>
      <c r="H200">
        <v>85.9</v>
      </c>
      <c r="J200" s="2">
        <f t="shared" si="4"/>
        <v>4.6154345739</v>
      </c>
      <c r="K200">
        <v>3</v>
      </c>
      <c r="L200">
        <v>26.7</v>
      </c>
      <c r="N200" s="12">
        <f t="shared" si="3"/>
        <v>6.7627958210999992</v>
      </c>
      <c r="O200">
        <v>2</v>
      </c>
      <c r="P200">
        <v>3</v>
      </c>
      <c r="Q200">
        <v>17.100000000000001</v>
      </c>
      <c r="R200">
        <v>32.299999999999997</v>
      </c>
      <c r="S200" t="s">
        <v>31</v>
      </c>
      <c r="U200" t="s">
        <v>33</v>
      </c>
      <c r="V200" t="s">
        <v>33</v>
      </c>
      <c r="W200" t="s">
        <v>33</v>
      </c>
      <c r="Y200" t="s">
        <v>95</v>
      </c>
      <c r="Z200" t="s">
        <v>103</v>
      </c>
      <c r="AA200">
        <v>38</v>
      </c>
      <c r="AB200">
        <v>-1.2</v>
      </c>
      <c r="AC200" t="s">
        <v>46</v>
      </c>
      <c r="AD200">
        <v>0.1711</v>
      </c>
    </row>
    <row r="201" spans="1:30" x14ac:dyDescent="0.2">
      <c r="A201">
        <v>27</v>
      </c>
      <c r="B201">
        <v>1</v>
      </c>
      <c r="C201" t="s">
        <v>96</v>
      </c>
      <c r="D201">
        <v>1994</v>
      </c>
      <c r="E201">
        <v>224</v>
      </c>
      <c r="F201">
        <v>3</v>
      </c>
      <c r="H201">
        <v>91.3</v>
      </c>
      <c r="J201" s="2">
        <f t="shared" si="4"/>
        <v>4.9055783072999999</v>
      </c>
      <c r="K201">
        <v>3</v>
      </c>
      <c r="L201">
        <v>19.5</v>
      </c>
      <c r="N201" s="12">
        <f t="shared" ref="N201:N204" si="6">0.253288233*L201</f>
        <v>4.9391205434999996</v>
      </c>
      <c r="O201">
        <v>5</v>
      </c>
      <c r="P201">
        <v>6</v>
      </c>
      <c r="Q201">
        <v>10.6</v>
      </c>
      <c r="R201">
        <v>100.7</v>
      </c>
      <c r="S201" t="s">
        <v>33</v>
      </c>
      <c r="U201" t="s">
        <v>33</v>
      </c>
      <c r="V201" t="s">
        <v>31</v>
      </c>
      <c r="W201" t="s">
        <v>33</v>
      </c>
      <c r="Y201" t="s">
        <v>97</v>
      </c>
      <c r="Z201" t="s">
        <v>103</v>
      </c>
      <c r="AA201">
        <v>39.700000000000003</v>
      </c>
      <c r="AB201">
        <v>-81.5</v>
      </c>
      <c r="AC201" t="s">
        <v>36</v>
      </c>
      <c r="AD201">
        <v>0.83640000000000003</v>
      </c>
    </row>
    <row r="202" spans="1:30" x14ac:dyDescent="0.2">
      <c r="A202">
        <v>27</v>
      </c>
      <c r="B202">
        <v>2</v>
      </c>
      <c r="C202" t="s">
        <v>96</v>
      </c>
      <c r="D202">
        <v>1994</v>
      </c>
      <c r="E202">
        <v>224</v>
      </c>
      <c r="F202">
        <v>3</v>
      </c>
      <c r="H202">
        <v>95.6</v>
      </c>
      <c r="J202" s="2">
        <f t="shared" ref="J202:J205" si="7">0.053730321*H202</f>
        <v>5.1366186875999995</v>
      </c>
      <c r="K202">
        <v>3</v>
      </c>
      <c r="L202">
        <v>14.7</v>
      </c>
      <c r="N202" s="12">
        <f t="shared" si="6"/>
        <v>3.7233370250999993</v>
      </c>
      <c r="O202">
        <v>9</v>
      </c>
      <c r="P202">
        <v>10</v>
      </c>
      <c r="Q202">
        <v>10.6</v>
      </c>
      <c r="R202">
        <v>100.7</v>
      </c>
      <c r="S202" t="s">
        <v>33</v>
      </c>
      <c r="U202" t="s">
        <v>33</v>
      </c>
      <c r="V202" t="s">
        <v>31</v>
      </c>
      <c r="W202" t="s">
        <v>33</v>
      </c>
      <c r="Y202" t="s">
        <v>97</v>
      </c>
      <c r="Z202" t="s">
        <v>103</v>
      </c>
      <c r="AA202">
        <v>39.700000000000003</v>
      </c>
      <c r="AB202">
        <v>-81.5</v>
      </c>
      <c r="AC202" t="s">
        <v>36</v>
      </c>
      <c r="AD202">
        <v>0.83640000000000003</v>
      </c>
    </row>
    <row r="203" spans="1:30" x14ac:dyDescent="0.2">
      <c r="A203">
        <v>28</v>
      </c>
      <c r="B203">
        <v>1</v>
      </c>
      <c r="C203" t="s">
        <v>98</v>
      </c>
      <c r="D203">
        <v>1998</v>
      </c>
      <c r="E203">
        <v>22.4</v>
      </c>
      <c r="F203">
        <v>4</v>
      </c>
      <c r="H203">
        <v>53.4</v>
      </c>
      <c r="J203" s="2">
        <f t="shared" si="7"/>
        <v>2.8691991413999998</v>
      </c>
      <c r="K203">
        <v>4</v>
      </c>
      <c r="L203">
        <v>28.4</v>
      </c>
      <c r="N203" s="12">
        <f t="shared" si="6"/>
        <v>7.1933858171999985</v>
      </c>
      <c r="O203">
        <v>1</v>
      </c>
      <c r="P203">
        <v>2</v>
      </c>
      <c r="Q203">
        <v>10.6</v>
      </c>
      <c r="R203">
        <v>41.8</v>
      </c>
      <c r="S203" t="s">
        <v>33</v>
      </c>
      <c r="U203" t="s">
        <v>33</v>
      </c>
      <c r="V203" t="s">
        <v>31</v>
      </c>
      <c r="W203" t="s">
        <v>33</v>
      </c>
      <c r="Y203" t="s">
        <v>99</v>
      </c>
      <c r="Z203" t="s">
        <v>101</v>
      </c>
      <c r="AA203">
        <v>40.700000000000003</v>
      </c>
      <c r="AB203">
        <v>-112.1</v>
      </c>
      <c r="AC203" t="s">
        <v>36</v>
      </c>
      <c r="AD203">
        <v>0.248</v>
      </c>
    </row>
    <row r="204" spans="1:30" x14ac:dyDescent="0.2">
      <c r="A204">
        <v>28</v>
      </c>
      <c r="B204">
        <v>2</v>
      </c>
      <c r="C204" t="s">
        <v>98</v>
      </c>
      <c r="D204">
        <v>1998</v>
      </c>
      <c r="E204">
        <v>44.8</v>
      </c>
      <c r="F204">
        <v>4</v>
      </c>
      <c r="H204">
        <v>78.099999999999994</v>
      </c>
      <c r="J204" s="2">
        <f t="shared" si="7"/>
        <v>4.1963380700999995</v>
      </c>
      <c r="K204">
        <v>4</v>
      </c>
      <c r="L204">
        <v>28.4</v>
      </c>
      <c r="N204" s="12">
        <f t="shared" si="6"/>
        <v>7.1933858171999985</v>
      </c>
      <c r="O204">
        <v>1</v>
      </c>
      <c r="P204">
        <v>2</v>
      </c>
      <c r="Q204">
        <v>10.6</v>
      </c>
      <c r="R204">
        <v>41.8</v>
      </c>
      <c r="S204" t="s">
        <v>33</v>
      </c>
      <c r="U204" t="s">
        <v>33</v>
      </c>
      <c r="V204" t="s">
        <v>31</v>
      </c>
      <c r="W204" t="s">
        <v>33</v>
      </c>
      <c r="Y204" t="s">
        <v>99</v>
      </c>
      <c r="Z204" t="s">
        <v>101</v>
      </c>
      <c r="AA204">
        <v>40.700000000000003</v>
      </c>
      <c r="AB204">
        <v>-112.1</v>
      </c>
      <c r="AC204" t="s">
        <v>36</v>
      </c>
      <c r="AD204">
        <v>0.248</v>
      </c>
    </row>
    <row r="205" spans="1:30" x14ac:dyDescent="0.2">
      <c r="A205">
        <v>28</v>
      </c>
      <c r="B205">
        <v>3</v>
      </c>
      <c r="C205" t="s">
        <v>98</v>
      </c>
      <c r="D205">
        <v>1998</v>
      </c>
      <c r="E205">
        <v>67.2</v>
      </c>
      <c r="F205">
        <v>4</v>
      </c>
      <c r="H205">
        <v>67.400000000000006</v>
      </c>
      <c r="J205" s="2">
        <f t="shared" si="7"/>
        <v>3.6214236354000002</v>
      </c>
      <c r="K205">
        <v>4</v>
      </c>
      <c r="L205">
        <v>28.4</v>
      </c>
      <c r="N205" s="12">
        <f>0.253288233*L205</f>
        <v>7.1933858171999985</v>
      </c>
      <c r="O205">
        <v>1</v>
      </c>
      <c r="P205">
        <v>2</v>
      </c>
      <c r="Q205">
        <v>10.6</v>
      </c>
      <c r="R205">
        <v>41.8</v>
      </c>
      <c r="S205" t="s">
        <v>33</v>
      </c>
      <c r="U205" t="s">
        <v>33</v>
      </c>
      <c r="V205" t="s">
        <v>31</v>
      </c>
      <c r="W205" t="s">
        <v>33</v>
      </c>
      <c r="Y205" t="s">
        <v>99</v>
      </c>
      <c r="Z205" t="s">
        <v>101</v>
      </c>
      <c r="AA205">
        <v>40.700000000000003</v>
      </c>
      <c r="AB205">
        <v>-112.1</v>
      </c>
      <c r="AC205" t="s">
        <v>36</v>
      </c>
      <c r="AD205">
        <v>0.248</v>
      </c>
    </row>
    <row r="206" spans="1:30" s="8" customFormat="1" x14ac:dyDescent="0.2">
      <c r="A206" s="8">
        <v>55</v>
      </c>
      <c r="B206" s="8">
        <v>1</v>
      </c>
      <c r="C206" s="7" t="s">
        <v>197</v>
      </c>
      <c r="D206" s="8">
        <v>2019</v>
      </c>
      <c r="E206" s="12">
        <v>45.722110899999997</v>
      </c>
      <c r="F206" s="8">
        <v>42</v>
      </c>
      <c r="G206" s="8" t="s">
        <v>57</v>
      </c>
      <c r="H206" s="8">
        <v>78</v>
      </c>
      <c r="I206" s="13">
        <v>18.794148025382796</v>
      </c>
      <c r="J206" s="11">
        <v>18.794148025382796</v>
      </c>
      <c r="K206" s="8">
        <v>42</v>
      </c>
      <c r="L206" s="8">
        <v>65</v>
      </c>
      <c r="M206" s="16">
        <v>30.459481282516943</v>
      </c>
      <c r="N206" s="12">
        <v>30.459481282516943</v>
      </c>
      <c r="O206" s="8">
        <v>10</v>
      </c>
      <c r="P206" s="8">
        <f t="shared" ref="P206:P213" si="8">O206+1</f>
        <v>11</v>
      </c>
      <c r="Q206">
        <v>13</v>
      </c>
      <c r="R206">
        <v>47</v>
      </c>
      <c r="S206" t="s">
        <v>33</v>
      </c>
      <c r="U206" t="s">
        <v>33</v>
      </c>
      <c r="V206" t="s">
        <v>33</v>
      </c>
      <c r="W206" t="s">
        <v>33</v>
      </c>
      <c r="Y206" s="8" t="s">
        <v>191</v>
      </c>
      <c r="Z206" s="8" t="s">
        <v>103</v>
      </c>
      <c r="AA206" s="17">
        <v>41.9</v>
      </c>
      <c r="AB206" s="17">
        <v>-1.6</v>
      </c>
      <c r="AC206" s="8" t="s">
        <v>46</v>
      </c>
      <c r="AD206" s="8">
        <v>0.27639999999999998</v>
      </c>
    </row>
    <row r="207" spans="1:30" s="8" customFormat="1" x14ac:dyDescent="0.2">
      <c r="A207" s="8">
        <v>56</v>
      </c>
      <c r="B207" s="8">
        <v>1</v>
      </c>
      <c r="C207" s="8" t="s">
        <v>192</v>
      </c>
      <c r="D207" s="8">
        <v>2019</v>
      </c>
      <c r="E207" s="8">
        <v>60</v>
      </c>
      <c r="F207" s="8">
        <v>6</v>
      </c>
      <c r="G207" s="8" t="s">
        <v>30</v>
      </c>
      <c r="H207" s="8">
        <v>47.8</v>
      </c>
      <c r="I207" s="8">
        <v>12.8</v>
      </c>
      <c r="J207" s="8">
        <v>12.8</v>
      </c>
      <c r="K207" s="8">
        <v>6</v>
      </c>
      <c r="L207" s="8">
        <v>2.64</v>
      </c>
      <c r="M207" s="8">
        <v>2.31</v>
      </c>
      <c r="N207" s="8">
        <v>2.31</v>
      </c>
      <c r="O207" s="8">
        <v>1</v>
      </c>
      <c r="P207" s="8">
        <f t="shared" si="8"/>
        <v>2</v>
      </c>
      <c r="Q207">
        <v>6.4</v>
      </c>
      <c r="R207">
        <v>96</v>
      </c>
      <c r="S207" t="s">
        <v>31</v>
      </c>
      <c r="U207" t="s">
        <v>33</v>
      </c>
      <c r="V207" t="s">
        <v>31</v>
      </c>
      <c r="W207" t="s">
        <v>33</v>
      </c>
      <c r="Y207" s="9" t="s">
        <v>193</v>
      </c>
      <c r="Z207" s="8" t="s">
        <v>102</v>
      </c>
      <c r="AA207" s="8">
        <v>-40.994753000000003</v>
      </c>
      <c r="AB207" s="8">
        <v>-71.496300000000005</v>
      </c>
      <c r="AC207" s="8" t="s">
        <v>46</v>
      </c>
      <c r="AD207" s="8">
        <v>0.97350000000000003</v>
      </c>
    </row>
    <row r="208" spans="1:30" s="8" customFormat="1" x14ac:dyDescent="0.2">
      <c r="A208" s="8">
        <v>58</v>
      </c>
      <c r="B208" s="8">
        <v>1</v>
      </c>
      <c r="C208" s="8" t="s">
        <v>194</v>
      </c>
      <c r="D208" s="8">
        <v>2018</v>
      </c>
      <c r="E208" s="8">
        <v>150</v>
      </c>
      <c r="F208" s="8">
        <v>15</v>
      </c>
      <c r="G208" s="8" t="s">
        <v>30</v>
      </c>
      <c r="H208" s="8">
        <v>86.7</v>
      </c>
      <c r="I208" s="8">
        <v>9</v>
      </c>
      <c r="J208" s="8">
        <v>9</v>
      </c>
      <c r="K208" s="8">
        <v>15</v>
      </c>
      <c r="L208" s="8">
        <v>5.7</v>
      </c>
      <c r="M208" s="8">
        <v>1.8</v>
      </c>
      <c r="N208" s="8">
        <v>1.8</v>
      </c>
      <c r="O208" s="8">
        <v>20</v>
      </c>
      <c r="P208" s="8">
        <f t="shared" si="8"/>
        <v>21</v>
      </c>
      <c r="Q208">
        <v>26.6</v>
      </c>
      <c r="R208">
        <v>6</v>
      </c>
      <c r="S208" t="s">
        <v>33</v>
      </c>
      <c r="U208" t="s">
        <v>33</v>
      </c>
      <c r="V208" s="1" t="s">
        <v>33</v>
      </c>
      <c r="W208" t="s">
        <v>33</v>
      </c>
      <c r="Z208" s="8" t="s">
        <v>167</v>
      </c>
      <c r="AA208" s="8">
        <v>18.968959999999999</v>
      </c>
      <c r="AB208" s="8" t="s">
        <v>198</v>
      </c>
      <c r="AC208" s="8" t="s">
        <v>36</v>
      </c>
      <c r="AD208" s="8">
        <v>1.4800000000000001E-2</v>
      </c>
    </row>
    <row r="209" spans="1:39" s="8" customFormat="1" x14ac:dyDescent="0.2">
      <c r="A209" s="8">
        <v>58</v>
      </c>
      <c r="B209" s="8">
        <v>2</v>
      </c>
      <c r="C209" s="8" t="s">
        <v>194</v>
      </c>
      <c r="D209" s="8">
        <v>2018</v>
      </c>
      <c r="E209" s="8">
        <v>300</v>
      </c>
      <c r="F209" s="8">
        <v>15</v>
      </c>
      <c r="G209" s="8" t="s">
        <v>30</v>
      </c>
      <c r="H209" s="8">
        <v>96</v>
      </c>
      <c r="I209" s="8">
        <v>8.3000000000000007</v>
      </c>
      <c r="J209" s="8">
        <v>8.3000000000000007</v>
      </c>
      <c r="K209" s="8">
        <v>15</v>
      </c>
      <c r="L209" s="8">
        <v>5.7</v>
      </c>
      <c r="M209" s="8">
        <v>1.8</v>
      </c>
      <c r="N209" s="8">
        <v>1.8</v>
      </c>
      <c r="O209" s="8">
        <v>20</v>
      </c>
      <c r="P209" s="8">
        <f t="shared" si="8"/>
        <v>21</v>
      </c>
      <c r="Q209">
        <v>26.6</v>
      </c>
      <c r="R209">
        <v>6</v>
      </c>
      <c r="S209" t="s">
        <v>33</v>
      </c>
      <c r="U209" t="s">
        <v>33</v>
      </c>
      <c r="V209" s="1" t="s">
        <v>33</v>
      </c>
      <c r="W209" t="s">
        <v>33</v>
      </c>
      <c r="Z209" s="8" t="s">
        <v>167</v>
      </c>
      <c r="AA209" s="8">
        <v>18.968959999999999</v>
      </c>
      <c r="AB209" s="8" t="s">
        <v>198</v>
      </c>
      <c r="AC209" s="8" t="s">
        <v>36</v>
      </c>
      <c r="AD209" s="8">
        <v>1.4800000000000001E-2</v>
      </c>
    </row>
    <row r="210" spans="1:39" s="8" customFormat="1" x14ac:dyDescent="0.2">
      <c r="A210" s="8">
        <v>58</v>
      </c>
      <c r="B210" s="8">
        <v>3</v>
      </c>
      <c r="C210" s="8" t="s">
        <v>194</v>
      </c>
      <c r="D210" s="8">
        <v>2018</v>
      </c>
      <c r="E210" s="8">
        <v>150</v>
      </c>
      <c r="F210" s="8">
        <v>15</v>
      </c>
      <c r="G210" s="8" t="s">
        <v>30</v>
      </c>
      <c r="H210" s="8">
        <v>94.7</v>
      </c>
      <c r="I210" s="8">
        <v>8.3000000000000007</v>
      </c>
      <c r="J210" s="8">
        <v>8.3000000000000007</v>
      </c>
      <c r="K210" s="8">
        <v>15</v>
      </c>
      <c r="L210" s="8">
        <v>5.7</v>
      </c>
      <c r="M210" s="8">
        <v>1.8</v>
      </c>
      <c r="N210" s="8">
        <v>1.8</v>
      </c>
      <c r="O210" s="8">
        <v>20</v>
      </c>
      <c r="P210" s="8">
        <f t="shared" si="8"/>
        <v>21</v>
      </c>
      <c r="Q210">
        <v>26.6</v>
      </c>
      <c r="R210">
        <v>6</v>
      </c>
      <c r="S210" t="s">
        <v>31</v>
      </c>
      <c r="U210" t="s">
        <v>33</v>
      </c>
      <c r="V210" s="1" t="s">
        <v>33</v>
      </c>
      <c r="W210" t="s">
        <v>33</v>
      </c>
      <c r="Z210" s="8" t="s">
        <v>167</v>
      </c>
      <c r="AA210" s="8">
        <v>18.968959999999999</v>
      </c>
      <c r="AB210" s="8" t="s">
        <v>198</v>
      </c>
      <c r="AC210" s="8" t="s">
        <v>36</v>
      </c>
      <c r="AD210" s="8">
        <v>1.4800000000000001E-2</v>
      </c>
    </row>
    <row r="211" spans="1:39" s="8" customFormat="1" x14ac:dyDescent="0.2">
      <c r="A211" s="8">
        <v>58</v>
      </c>
      <c r="B211" s="8">
        <v>4</v>
      </c>
      <c r="C211" s="8" t="s">
        <v>194</v>
      </c>
      <c r="D211" s="8">
        <v>2018</v>
      </c>
      <c r="E211" s="8">
        <v>300</v>
      </c>
      <c r="F211" s="8">
        <v>15</v>
      </c>
      <c r="G211" s="8" t="s">
        <v>30</v>
      </c>
      <c r="H211" s="8">
        <v>95</v>
      </c>
      <c r="I211" s="8">
        <v>8.5</v>
      </c>
      <c r="J211" s="8">
        <v>8.5</v>
      </c>
      <c r="K211" s="8">
        <v>15</v>
      </c>
      <c r="L211" s="8">
        <v>5.7</v>
      </c>
      <c r="M211" s="8">
        <v>1.8</v>
      </c>
      <c r="N211" s="8">
        <v>1.8</v>
      </c>
      <c r="O211" s="8">
        <v>20</v>
      </c>
      <c r="P211" s="8">
        <f t="shared" si="8"/>
        <v>21</v>
      </c>
      <c r="Q211">
        <v>26.6</v>
      </c>
      <c r="R211">
        <v>6</v>
      </c>
      <c r="S211" t="s">
        <v>31</v>
      </c>
      <c r="U211" t="s">
        <v>33</v>
      </c>
      <c r="V211" s="1" t="s">
        <v>33</v>
      </c>
      <c r="W211" t="s">
        <v>33</v>
      </c>
      <c r="Z211" s="8" t="s">
        <v>167</v>
      </c>
      <c r="AA211" s="8">
        <v>18.968959999999999</v>
      </c>
      <c r="AB211" s="8" t="s">
        <v>198</v>
      </c>
      <c r="AC211" s="8" t="s">
        <v>36</v>
      </c>
      <c r="AD211" s="8">
        <v>1.4800000000000001E-2</v>
      </c>
    </row>
    <row r="212" spans="1:39" s="8" customFormat="1" x14ac:dyDescent="0.2">
      <c r="A212" s="8">
        <v>58</v>
      </c>
      <c r="B212" s="8">
        <v>5</v>
      </c>
      <c r="C212" s="8" t="s">
        <v>194</v>
      </c>
      <c r="D212" s="8">
        <v>2018</v>
      </c>
      <c r="E212" s="8">
        <v>150</v>
      </c>
      <c r="F212" s="8">
        <v>15</v>
      </c>
      <c r="G212" s="8" t="s">
        <v>30</v>
      </c>
      <c r="H212" s="8">
        <v>97.9</v>
      </c>
      <c r="I212" s="8">
        <v>4.3</v>
      </c>
      <c r="J212" s="8">
        <v>4.3</v>
      </c>
      <c r="K212" s="8">
        <v>15</v>
      </c>
      <c r="L212" s="8">
        <v>5.7</v>
      </c>
      <c r="M212" s="8">
        <v>1.8</v>
      </c>
      <c r="N212" s="8">
        <v>1.8</v>
      </c>
      <c r="O212" s="8">
        <v>20</v>
      </c>
      <c r="P212" s="8">
        <f t="shared" si="8"/>
        <v>21</v>
      </c>
      <c r="Q212">
        <v>26.6</v>
      </c>
      <c r="R212">
        <v>6</v>
      </c>
      <c r="S212" t="s">
        <v>31</v>
      </c>
      <c r="U212" t="s">
        <v>33</v>
      </c>
      <c r="V212" s="1" t="s">
        <v>33</v>
      </c>
      <c r="W212" t="s">
        <v>33</v>
      </c>
      <c r="Z212" s="8" t="s">
        <v>167</v>
      </c>
      <c r="AA212" s="8">
        <v>18.968959999999999</v>
      </c>
      <c r="AB212" s="8" t="s">
        <v>198</v>
      </c>
      <c r="AC212" s="8" t="s">
        <v>36</v>
      </c>
      <c r="AD212" s="8">
        <v>1.4800000000000001E-2</v>
      </c>
    </row>
    <row r="213" spans="1:39" s="8" customFormat="1" x14ac:dyDescent="0.2">
      <c r="A213" s="8">
        <v>58</v>
      </c>
      <c r="B213" s="8">
        <v>6</v>
      </c>
      <c r="C213" s="8" t="s">
        <v>194</v>
      </c>
      <c r="D213" s="8">
        <v>2018</v>
      </c>
      <c r="E213" s="8">
        <v>300</v>
      </c>
      <c r="F213" s="8">
        <v>15</v>
      </c>
      <c r="G213" s="8" t="s">
        <v>30</v>
      </c>
      <c r="H213" s="8">
        <v>98.6</v>
      </c>
      <c r="I213" s="8">
        <v>3.6</v>
      </c>
      <c r="J213" s="8">
        <v>3.6</v>
      </c>
      <c r="K213" s="8">
        <v>15</v>
      </c>
      <c r="L213" s="8">
        <v>5.7</v>
      </c>
      <c r="M213" s="8">
        <v>1.8</v>
      </c>
      <c r="N213" s="8">
        <v>1.8</v>
      </c>
      <c r="O213" s="8">
        <v>20</v>
      </c>
      <c r="P213" s="8">
        <f t="shared" si="8"/>
        <v>21</v>
      </c>
      <c r="Q213">
        <v>26.6</v>
      </c>
      <c r="R213">
        <v>6</v>
      </c>
      <c r="S213" t="s">
        <v>31</v>
      </c>
      <c r="U213" t="s">
        <v>33</v>
      </c>
      <c r="V213" s="1" t="s">
        <v>33</v>
      </c>
      <c r="W213" t="s">
        <v>33</v>
      </c>
      <c r="Z213" s="8" t="s">
        <v>167</v>
      </c>
      <c r="AA213" s="8">
        <v>18.968959999999999</v>
      </c>
      <c r="AB213" s="8" t="s">
        <v>198</v>
      </c>
      <c r="AC213" s="8" t="s">
        <v>36</v>
      </c>
      <c r="AD213" s="8">
        <v>1.4800000000000001E-2</v>
      </c>
    </row>
    <row r="214" spans="1:39" s="8" customFormat="1" x14ac:dyDescent="0.2">
      <c r="A214" s="1">
        <v>54</v>
      </c>
      <c r="B214" s="1">
        <v>1</v>
      </c>
      <c r="C214" s="1" t="s">
        <v>189</v>
      </c>
      <c r="D214" s="1">
        <v>2011</v>
      </c>
      <c r="E214" s="1">
        <v>0.02</v>
      </c>
      <c r="F214" s="1">
        <v>10</v>
      </c>
      <c r="G214" s="1" t="s">
        <v>30</v>
      </c>
      <c r="H214" s="1">
        <v>23.5</v>
      </c>
      <c r="I214" s="1">
        <v>19.899999999999999</v>
      </c>
      <c r="J214" s="1">
        <v>19.899999999999999</v>
      </c>
      <c r="K214" s="1">
        <v>10</v>
      </c>
      <c r="L214" s="1">
        <v>65.3</v>
      </c>
      <c r="M214" s="1">
        <v>28.8</v>
      </c>
      <c r="N214" s="1">
        <v>28.8</v>
      </c>
      <c r="O214" s="1">
        <v>0.5</v>
      </c>
      <c r="P214" s="8">
        <v>1</v>
      </c>
      <c r="Q214">
        <v>6.3</v>
      </c>
      <c r="R214">
        <v>77.5</v>
      </c>
      <c r="S214" t="s">
        <v>31</v>
      </c>
      <c r="T214" s="1"/>
      <c r="U214" s="1" t="s">
        <v>31</v>
      </c>
      <c r="V214" s="1" t="s">
        <v>33</v>
      </c>
      <c r="W214" t="s">
        <v>33</v>
      </c>
      <c r="X214" s="1"/>
      <c r="Y214" s="10" t="s">
        <v>190</v>
      </c>
      <c r="Z214" s="1" t="s">
        <v>102</v>
      </c>
      <c r="AA214" s="1">
        <v>-41.23</v>
      </c>
      <c r="AB214" s="1">
        <v>-71.283332999999999</v>
      </c>
      <c r="AC214" s="1" t="s">
        <v>46</v>
      </c>
      <c r="AD214" s="8">
        <v>0.70909999999999995</v>
      </c>
      <c r="AF214" s="1"/>
      <c r="AG214" s="1"/>
      <c r="AH214" s="1"/>
      <c r="AI214" s="1"/>
      <c r="AJ214" s="1"/>
      <c r="AK214" s="1"/>
      <c r="AL214" s="1"/>
      <c r="AM214" s="1"/>
    </row>
    <row r="215" spans="1:39" s="8" customFormat="1" x14ac:dyDescent="0.2">
      <c r="A215" s="1">
        <v>54</v>
      </c>
      <c r="B215" s="1">
        <v>2</v>
      </c>
      <c r="C215" s="1" t="s">
        <v>189</v>
      </c>
      <c r="D215" s="1">
        <v>2011</v>
      </c>
      <c r="E215" s="1">
        <v>0.02</v>
      </c>
      <c r="F215" s="1">
        <v>10</v>
      </c>
      <c r="G215" s="1" t="s">
        <v>30</v>
      </c>
      <c r="H215" s="1">
        <v>11.3</v>
      </c>
      <c r="I215" s="1">
        <v>9.9</v>
      </c>
      <c r="J215" s="1">
        <v>9.9</v>
      </c>
      <c r="K215" s="1">
        <v>10</v>
      </c>
      <c r="L215" s="1">
        <v>47.2</v>
      </c>
      <c r="M215" s="1">
        <v>31</v>
      </c>
      <c r="N215" s="1">
        <v>31</v>
      </c>
      <c r="O215" s="1">
        <v>0.5</v>
      </c>
      <c r="P215" s="8">
        <v>1</v>
      </c>
      <c r="Q215">
        <v>6.3</v>
      </c>
      <c r="R215">
        <v>77.5</v>
      </c>
      <c r="S215" t="s">
        <v>31</v>
      </c>
      <c r="T215" s="1"/>
      <c r="U215" s="1" t="s">
        <v>31</v>
      </c>
      <c r="V215" s="1" t="s">
        <v>33</v>
      </c>
      <c r="W215" t="s">
        <v>33</v>
      </c>
      <c r="X215" s="1"/>
      <c r="Y215" s="10" t="s">
        <v>190</v>
      </c>
      <c r="Z215" s="1" t="s">
        <v>102</v>
      </c>
      <c r="AA215" s="1">
        <v>-41.23</v>
      </c>
      <c r="AB215" s="1">
        <v>-71.283332999999999</v>
      </c>
      <c r="AC215" s="1" t="s">
        <v>46</v>
      </c>
      <c r="AD215" s="8">
        <v>0.70909999999999995</v>
      </c>
      <c r="AF215" s="1"/>
      <c r="AG215" s="1"/>
      <c r="AH215" s="1"/>
      <c r="AI215" s="1"/>
      <c r="AJ215" s="1"/>
      <c r="AK215" s="1"/>
      <c r="AL215" s="1"/>
      <c r="AM215" s="1"/>
    </row>
    <row r="216" spans="1:39" s="8" customFormat="1" x14ac:dyDescent="0.2">
      <c r="A216" s="1">
        <v>54</v>
      </c>
      <c r="B216" s="1">
        <v>3</v>
      </c>
      <c r="C216" s="1" t="s">
        <v>189</v>
      </c>
      <c r="D216" s="1">
        <v>2011</v>
      </c>
      <c r="E216" s="1">
        <v>0.02</v>
      </c>
      <c r="F216" s="1">
        <v>10</v>
      </c>
      <c r="G216" s="1" t="s">
        <v>30</v>
      </c>
      <c r="H216" s="1">
        <v>52.7</v>
      </c>
      <c r="I216" s="1">
        <v>20.100000000000001</v>
      </c>
      <c r="J216" s="1">
        <v>20.100000000000001</v>
      </c>
      <c r="K216" s="1">
        <v>10</v>
      </c>
      <c r="L216" s="1">
        <v>53.4</v>
      </c>
      <c r="M216" s="1">
        <v>19.8</v>
      </c>
      <c r="N216" s="1">
        <v>19.8</v>
      </c>
      <c r="O216" s="1">
        <v>1.5</v>
      </c>
      <c r="P216" s="8">
        <v>2</v>
      </c>
      <c r="Q216">
        <v>6.3</v>
      </c>
      <c r="R216">
        <v>77.5</v>
      </c>
      <c r="S216" t="s">
        <v>31</v>
      </c>
      <c r="T216" s="1"/>
      <c r="U216" s="1" t="s">
        <v>31</v>
      </c>
      <c r="V216" s="1" t="s">
        <v>33</v>
      </c>
      <c r="W216" t="s">
        <v>33</v>
      </c>
      <c r="X216" s="1"/>
      <c r="Y216" s="10" t="s">
        <v>190</v>
      </c>
      <c r="Z216" s="1" t="s">
        <v>102</v>
      </c>
      <c r="AA216" s="1">
        <v>-41.23</v>
      </c>
      <c r="AB216" s="1">
        <v>-71.283332999999999</v>
      </c>
      <c r="AC216" s="1" t="s">
        <v>46</v>
      </c>
      <c r="AD216" s="8">
        <v>0.70909999999999995</v>
      </c>
      <c r="AF216" s="1"/>
      <c r="AG216" s="1"/>
      <c r="AH216" s="1"/>
      <c r="AI216" s="1"/>
      <c r="AJ216" s="1"/>
      <c r="AK216" s="1"/>
      <c r="AL216" s="1"/>
      <c r="AM216" s="1"/>
    </row>
    <row r="217" spans="1:39" s="8" customFormat="1" x14ac:dyDescent="0.2">
      <c r="A217" s="1">
        <v>54</v>
      </c>
      <c r="B217" s="1">
        <v>4</v>
      </c>
      <c r="C217" s="1" t="s">
        <v>189</v>
      </c>
      <c r="D217" s="1">
        <v>2011</v>
      </c>
      <c r="E217" s="1">
        <v>0.02</v>
      </c>
      <c r="F217" s="1">
        <v>10</v>
      </c>
      <c r="G217" s="1" t="s">
        <v>30</v>
      </c>
      <c r="H217" s="1">
        <v>46.2</v>
      </c>
      <c r="I217" s="1">
        <v>21</v>
      </c>
      <c r="J217" s="1">
        <v>21</v>
      </c>
      <c r="K217" s="1">
        <v>10</v>
      </c>
      <c r="L217" s="1">
        <v>46.5</v>
      </c>
      <c r="M217" s="1">
        <v>30.9</v>
      </c>
      <c r="N217" s="1">
        <v>30.9</v>
      </c>
      <c r="O217" s="1">
        <v>1.5</v>
      </c>
      <c r="P217" s="8">
        <v>2</v>
      </c>
      <c r="Q217">
        <v>6.3</v>
      </c>
      <c r="R217">
        <v>77.5</v>
      </c>
      <c r="S217" t="s">
        <v>31</v>
      </c>
      <c r="T217" s="1"/>
      <c r="U217" s="1" t="s">
        <v>31</v>
      </c>
      <c r="V217" s="1" t="s">
        <v>33</v>
      </c>
      <c r="W217" t="s">
        <v>33</v>
      </c>
      <c r="X217" s="1"/>
      <c r="Y217" s="10" t="s">
        <v>190</v>
      </c>
      <c r="Z217" s="1" t="s">
        <v>102</v>
      </c>
      <c r="AA217" s="1">
        <v>-41.23</v>
      </c>
      <c r="AB217" s="1">
        <v>-71.283332999999999</v>
      </c>
      <c r="AC217" s="1" t="s">
        <v>46</v>
      </c>
      <c r="AD217" s="8">
        <v>0.70909999999999995</v>
      </c>
      <c r="AF217" s="1"/>
      <c r="AG217" s="1"/>
      <c r="AH217" s="1"/>
      <c r="AI217" s="1"/>
      <c r="AJ217" s="1"/>
      <c r="AK217" s="1"/>
      <c r="AL217" s="1"/>
      <c r="AM217" s="1"/>
    </row>
    <row r="218" spans="1:39" s="8" customFormat="1" x14ac:dyDescent="0.2">
      <c r="A218" s="1">
        <v>57</v>
      </c>
      <c r="B218" s="1">
        <v>1</v>
      </c>
      <c r="C218" s="1" t="s">
        <v>196</v>
      </c>
      <c r="D218" s="1">
        <v>2019</v>
      </c>
      <c r="E218" s="1">
        <v>250</v>
      </c>
      <c r="F218" s="1">
        <v>1</v>
      </c>
      <c r="H218" s="1">
        <v>92.6</v>
      </c>
      <c r="J218" s="2">
        <f t="shared" ref="J218:J219" si="9">0.053730321*H218</f>
        <v>4.9754277245999994</v>
      </c>
      <c r="K218" s="1">
        <v>1</v>
      </c>
      <c r="L218" s="1">
        <v>20</v>
      </c>
      <c r="N218" s="12">
        <f>0.253288233*L218</f>
        <v>5.0657646599999993</v>
      </c>
      <c r="O218" s="1">
        <v>16</v>
      </c>
      <c r="P218" s="8">
        <f>O218+1</f>
        <v>17</v>
      </c>
      <c r="Q218">
        <v>21.4</v>
      </c>
      <c r="R218">
        <v>152.19999999999999</v>
      </c>
      <c r="S218" s="1" t="s">
        <v>33</v>
      </c>
      <c r="U218" s="1" t="s">
        <v>33</v>
      </c>
      <c r="V218" s="1" t="s">
        <v>33</v>
      </c>
      <c r="W218" t="s">
        <v>33</v>
      </c>
      <c r="Z218" s="1" t="s">
        <v>188</v>
      </c>
      <c r="AA218" s="8">
        <v>-15.750138</v>
      </c>
      <c r="AB218" s="8">
        <v>-47.806060000000002</v>
      </c>
      <c r="AC218" s="1" t="s">
        <v>36</v>
      </c>
      <c r="AD218" s="8">
        <v>0.96960000000000002</v>
      </c>
      <c r="AF218" s="1"/>
      <c r="AG218" s="1"/>
      <c r="AH218" s="1"/>
      <c r="AL218" s="1"/>
    </row>
    <row r="219" spans="1:39" s="8" customFormat="1" x14ac:dyDescent="0.2">
      <c r="A219" s="1">
        <v>57</v>
      </c>
      <c r="B219" s="1">
        <v>2</v>
      </c>
      <c r="C219" s="1" t="s">
        <v>196</v>
      </c>
      <c r="D219" s="1">
        <v>2019</v>
      </c>
      <c r="E219" s="1">
        <v>250</v>
      </c>
      <c r="F219" s="1">
        <v>1</v>
      </c>
      <c r="H219" s="1">
        <v>89.9</v>
      </c>
      <c r="J219" s="2">
        <f t="shared" si="9"/>
        <v>4.8303558578999999</v>
      </c>
      <c r="K219" s="1">
        <v>1</v>
      </c>
      <c r="L219" s="1">
        <v>10</v>
      </c>
      <c r="N219" s="12">
        <f>0.253288233*L219</f>
        <v>2.5328823299999996</v>
      </c>
      <c r="O219" s="1">
        <v>10</v>
      </c>
      <c r="P219" s="8">
        <f>O219+1</f>
        <v>11</v>
      </c>
      <c r="Q219">
        <v>21.4</v>
      </c>
      <c r="R219">
        <v>152.19999999999999</v>
      </c>
      <c r="S219" s="1" t="s">
        <v>33</v>
      </c>
      <c r="U219" s="1" t="s">
        <v>33</v>
      </c>
      <c r="V219" s="1" t="s">
        <v>33</v>
      </c>
      <c r="W219" t="s">
        <v>33</v>
      </c>
      <c r="Z219" s="1" t="s">
        <v>188</v>
      </c>
      <c r="AA219" s="8">
        <v>-15.750138</v>
      </c>
      <c r="AB219" s="8">
        <v>-47.806060000000002</v>
      </c>
      <c r="AC219" s="1" t="s">
        <v>36</v>
      </c>
      <c r="AD219" s="8">
        <v>0.96960000000000002</v>
      </c>
      <c r="AF219" s="1"/>
      <c r="AG219" s="1"/>
      <c r="AH219" s="1"/>
      <c r="AL219" s="1"/>
    </row>
    <row r="220" spans="1:39" x14ac:dyDescent="0.2">
      <c r="I220" s="15"/>
      <c r="V220" s="1"/>
    </row>
    <row r="221" spans="1:39" x14ac:dyDescent="0.2">
      <c r="V221" s="1"/>
    </row>
    <row r="222" spans="1:39" x14ac:dyDescent="0.2">
      <c r="V222" s="1"/>
    </row>
    <row r="223" spans="1:39" x14ac:dyDescent="0.2">
      <c r="V223" s="1"/>
    </row>
    <row r="224" spans="1:39" x14ac:dyDescent="0.2">
      <c r="V2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B7382-3EC3-C845-A515-1FD3C54C18F4}">
  <dimension ref="A1:AC272"/>
  <sheetViews>
    <sheetView workbookViewId="0">
      <pane ySplit="1" topLeftCell="A252" activePane="bottomLeft" state="frozen"/>
      <selection pane="bottomLeft" activeCell="N279" sqref="N279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108</v>
      </c>
      <c r="Q1" t="s">
        <v>16</v>
      </c>
      <c r="R1" t="s">
        <v>17</v>
      </c>
      <c r="S1" t="s">
        <v>109</v>
      </c>
      <c r="T1" t="s">
        <v>111</v>
      </c>
      <c r="U1" t="s">
        <v>112</v>
      </c>
      <c r="V1" t="s">
        <v>113</v>
      </c>
      <c r="W1" t="s">
        <v>114</v>
      </c>
      <c r="X1" t="s">
        <v>23</v>
      </c>
      <c r="Y1" t="s">
        <v>24</v>
      </c>
      <c r="Z1" t="s">
        <v>100</v>
      </c>
      <c r="AA1" t="s">
        <v>25</v>
      </c>
      <c r="AB1" t="s">
        <v>26</v>
      </c>
      <c r="AC1" t="s">
        <v>28</v>
      </c>
    </row>
    <row r="2" spans="1:29" x14ac:dyDescent="0.2">
      <c r="A2">
        <v>45</v>
      </c>
      <c r="B2">
        <v>1</v>
      </c>
      <c r="C2" t="s">
        <v>142</v>
      </c>
      <c r="D2">
        <v>2008</v>
      </c>
      <c r="E2">
        <v>2.9</v>
      </c>
      <c r="F2">
        <v>6</v>
      </c>
      <c r="G2" t="s">
        <v>57</v>
      </c>
      <c r="H2">
        <v>69.3</v>
      </c>
      <c r="I2">
        <v>72.5</v>
      </c>
      <c r="J2">
        <v>72.5</v>
      </c>
      <c r="K2">
        <v>6</v>
      </c>
      <c r="L2">
        <v>9.5</v>
      </c>
      <c r="M2">
        <v>12</v>
      </c>
      <c r="N2">
        <v>12</v>
      </c>
      <c r="O2">
        <v>2</v>
      </c>
      <c r="P2">
        <v>3</v>
      </c>
      <c r="Q2">
        <v>10.1</v>
      </c>
      <c r="R2">
        <v>27.8</v>
      </c>
      <c r="S2" t="s">
        <v>46</v>
      </c>
      <c r="T2" t="s">
        <v>33</v>
      </c>
      <c r="U2" t="s">
        <v>33</v>
      </c>
      <c r="V2" t="s">
        <v>33</v>
      </c>
      <c r="W2" t="s">
        <v>33</v>
      </c>
      <c r="X2" t="s">
        <v>58</v>
      </c>
      <c r="Y2" t="s">
        <v>143</v>
      </c>
      <c r="Z2" t="s">
        <v>101</v>
      </c>
      <c r="AA2">
        <v>40.451659999999997</v>
      </c>
      <c r="AB2">
        <v>-112.745</v>
      </c>
      <c r="AC2">
        <v>0.13569999999999999</v>
      </c>
    </row>
    <row r="3" spans="1:29" x14ac:dyDescent="0.2">
      <c r="A3">
        <v>45</v>
      </c>
      <c r="B3">
        <v>2</v>
      </c>
      <c r="C3" t="s">
        <v>142</v>
      </c>
      <c r="D3">
        <v>2008</v>
      </c>
      <c r="E3">
        <v>14.3</v>
      </c>
      <c r="F3">
        <v>6</v>
      </c>
      <c r="G3" t="s">
        <v>57</v>
      </c>
      <c r="H3">
        <v>63.1</v>
      </c>
      <c r="I3">
        <v>44</v>
      </c>
      <c r="J3">
        <v>44</v>
      </c>
      <c r="K3">
        <v>6</v>
      </c>
      <c r="L3">
        <v>9.5</v>
      </c>
      <c r="M3">
        <v>72.5</v>
      </c>
      <c r="N3">
        <v>72.5</v>
      </c>
      <c r="O3">
        <v>2</v>
      </c>
      <c r="P3">
        <v>3</v>
      </c>
      <c r="Q3">
        <v>10.1</v>
      </c>
      <c r="R3">
        <v>27.8</v>
      </c>
      <c r="S3" t="s">
        <v>46</v>
      </c>
      <c r="T3" t="s">
        <v>33</v>
      </c>
      <c r="U3" t="s">
        <v>33</v>
      </c>
      <c r="V3" t="s">
        <v>33</v>
      </c>
      <c r="W3" t="s">
        <v>33</v>
      </c>
      <c r="X3" t="s">
        <v>58</v>
      </c>
      <c r="Y3" t="s">
        <v>143</v>
      </c>
      <c r="Z3" t="s">
        <v>101</v>
      </c>
      <c r="AA3">
        <v>40.451659999999997</v>
      </c>
      <c r="AB3">
        <v>-112.745</v>
      </c>
      <c r="AC3">
        <v>0.13569999999999999</v>
      </c>
    </row>
    <row r="4" spans="1:29" x14ac:dyDescent="0.2">
      <c r="A4">
        <v>45</v>
      </c>
      <c r="B4">
        <v>3</v>
      </c>
      <c r="C4" t="s">
        <v>142</v>
      </c>
      <c r="D4">
        <v>2008</v>
      </c>
      <c r="E4">
        <v>28.6</v>
      </c>
      <c r="F4">
        <v>6</v>
      </c>
      <c r="G4" t="s">
        <v>57</v>
      </c>
      <c r="H4">
        <v>42.3</v>
      </c>
      <c r="I4">
        <v>43.6</v>
      </c>
      <c r="J4">
        <v>43.6</v>
      </c>
      <c r="K4">
        <v>6</v>
      </c>
      <c r="L4">
        <v>9.5</v>
      </c>
      <c r="M4">
        <v>44</v>
      </c>
      <c r="N4">
        <v>44</v>
      </c>
      <c r="O4">
        <v>2</v>
      </c>
      <c r="P4">
        <v>3</v>
      </c>
      <c r="Q4">
        <v>10.1</v>
      </c>
      <c r="R4">
        <v>27.8</v>
      </c>
      <c r="S4" t="s">
        <v>46</v>
      </c>
      <c r="T4" t="s">
        <v>33</v>
      </c>
      <c r="U4" t="s">
        <v>33</v>
      </c>
      <c r="V4" t="s">
        <v>33</v>
      </c>
      <c r="W4" t="s">
        <v>33</v>
      </c>
      <c r="X4" t="s">
        <v>58</v>
      </c>
      <c r="Y4" t="s">
        <v>143</v>
      </c>
      <c r="Z4" t="s">
        <v>101</v>
      </c>
      <c r="AA4">
        <v>40.451659999999997</v>
      </c>
      <c r="AB4">
        <v>-112.745</v>
      </c>
      <c r="AC4">
        <v>0.13569999999999999</v>
      </c>
    </row>
    <row r="5" spans="1:29" x14ac:dyDescent="0.2">
      <c r="A5">
        <v>45</v>
      </c>
      <c r="B5">
        <v>4</v>
      </c>
      <c r="C5" t="s">
        <v>142</v>
      </c>
      <c r="D5">
        <v>2008</v>
      </c>
      <c r="E5">
        <v>57.1</v>
      </c>
      <c r="F5">
        <v>6</v>
      </c>
      <c r="G5" t="s">
        <v>57</v>
      </c>
      <c r="H5">
        <v>53.8</v>
      </c>
      <c r="I5">
        <v>57.7</v>
      </c>
      <c r="J5">
        <v>57.7</v>
      </c>
      <c r="K5">
        <v>6</v>
      </c>
      <c r="L5">
        <v>9.5</v>
      </c>
      <c r="M5">
        <v>43.6</v>
      </c>
      <c r="N5">
        <v>43.6</v>
      </c>
      <c r="O5">
        <v>2</v>
      </c>
      <c r="P5">
        <v>3</v>
      </c>
      <c r="Q5">
        <v>10.1</v>
      </c>
      <c r="R5">
        <v>27.8</v>
      </c>
      <c r="S5" t="s">
        <v>46</v>
      </c>
      <c r="T5" t="s">
        <v>33</v>
      </c>
      <c r="U5" t="s">
        <v>33</v>
      </c>
      <c r="V5" t="s">
        <v>33</v>
      </c>
      <c r="W5" t="s">
        <v>33</v>
      </c>
      <c r="X5" t="s">
        <v>58</v>
      </c>
      <c r="Y5" t="s">
        <v>143</v>
      </c>
      <c r="Z5" t="s">
        <v>101</v>
      </c>
      <c r="AA5">
        <v>40.451659999999997</v>
      </c>
      <c r="AB5">
        <v>-112.745</v>
      </c>
      <c r="AC5">
        <v>0.13569999999999999</v>
      </c>
    </row>
    <row r="6" spans="1:29" x14ac:dyDescent="0.2">
      <c r="A6">
        <v>45</v>
      </c>
      <c r="B6">
        <v>5</v>
      </c>
      <c r="C6" t="s">
        <v>142</v>
      </c>
      <c r="D6">
        <v>2008</v>
      </c>
      <c r="E6">
        <v>3.4</v>
      </c>
      <c r="F6">
        <v>6</v>
      </c>
      <c r="G6" t="s">
        <v>57</v>
      </c>
      <c r="H6">
        <v>47.7</v>
      </c>
      <c r="I6">
        <v>65.2</v>
      </c>
      <c r="J6">
        <v>65.2</v>
      </c>
      <c r="K6">
        <v>6</v>
      </c>
      <c r="L6">
        <v>9.5</v>
      </c>
      <c r="M6">
        <v>57.7</v>
      </c>
      <c r="N6">
        <v>57.7</v>
      </c>
      <c r="O6">
        <v>2</v>
      </c>
      <c r="P6">
        <v>3</v>
      </c>
      <c r="Q6">
        <v>10.1</v>
      </c>
      <c r="R6">
        <v>27.8</v>
      </c>
      <c r="S6" t="s">
        <v>46</v>
      </c>
      <c r="T6" t="s">
        <v>33</v>
      </c>
      <c r="U6" t="s">
        <v>33</v>
      </c>
      <c r="V6" t="s">
        <v>33</v>
      </c>
      <c r="W6" t="s">
        <v>33</v>
      </c>
      <c r="X6" t="s">
        <v>58</v>
      </c>
      <c r="Y6" t="s">
        <v>143</v>
      </c>
      <c r="Z6" t="s">
        <v>101</v>
      </c>
      <c r="AA6">
        <v>40.451659999999997</v>
      </c>
      <c r="AB6">
        <v>-112.745</v>
      </c>
      <c r="AC6">
        <v>0.13569999999999999</v>
      </c>
    </row>
    <row r="7" spans="1:29" x14ac:dyDescent="0.2">
      <c r="A7">
        <v>45</v>
      </c>
      <c r="B7">
        <v>6</v>
      </c>
      <c r="C7" t="s">
        <v>142</v>
      </c>
      <c r="D7">
        <v>2008</v>
      </c>
      <c r="E7">
        <v>17.2</v>
      </c>
      <c r="F7">
        <v>6</v>
      </c>
      <c r="G7" t="s">
        <v>57</v>
      </c>
      <c r="H7">
        <v>39.799999999999997</v>
      </c>
      <c r="I7">
        <v>61.8</v>
      </c>
      <c r="J7">
        <v>61.8</v>
      </c>
      <c r="K7">
        <v>6</v>
      </c>
      <c r="L7">
        <v>9.5</v>
      </c>
      <c r="M7">
        <v>65.2</v>
      </c>
      <c r="N7">
        <v>65.2</v>
      </c>
      <c r="O7">
        <v>2</v>
      </c>
      <c r="P7">
        <v>3</v>
      </c>
      <c r="Q7">
        <v>10.1</v>
      </c>
      <c r="R7">
        <v>27.8</v>
      </c>
      <c r="S7" t="s">
        <v>46</v>
      </c>
      <c r="T7" t="s">
        <v>33</v>
      </c>
      <c r="U7" t="s">
        <v>33</v>
      </c>
      <c r="V7" t="s">
        <v>33</v>
      </c>
      <c r="W7" t="s">
        <v>33</v>
      </c>
      <c r="X7" t="s">
        <v>58</v>
      </c>
      <c r="Y7" t="s">
        <v>143</v>
      </c>
      <c r="Z7" t="s">
        <v>101</v>
      </c>
      <c r="AA7">
        <v>40.451659999999997</v>
      </c>
      <c r="AB7">
        <v>-112.745</v>
      </c>
      <c r="AC7">
        <v>0.13569999999999999</v>
      </c>
    </row>
    <row r="8" spans="1:29" x14ac:dyDescent="0.2">
      <c r="A8">
        <v>45</v>
      </c>
      <c r="B8">
        <v>7</v>
      </c>
      <c r="C8" t="s">
        <v>142</v>
      </c>
      <c r="D8">
        <v>2008</v>
      </c>
      <c r="E8">
        <v>34.4</v>
      </c>
      <c r="F8">
        <v>6</v>
      </c>
      <c r="G8" t="s">
        <v>57</v>
      </c>
      <c r="H8">
        <v>55</v>
      </c>
      <c r="I8">
        <v>48.8</v>
      </c>
      <c r="J8">
        <v>48.8</v>
      </c>
      <c r="K8">
        <v>6</v>
      </c>
      <c r="L8">
        <v>9.5</v>
      </c>
      <c r="M8">
        <v>61.8</v>
      </c>
      <c r="N8">
        <v>61.8</v>
      </c>
      <c r="O8">
        <v>2</v>
      </c>
      <c r="P8">
        <v>3</v>
      </c>
      <c r="Q8">
        <v>10.1</v>
      </c>
      <c r="R8">
        <v>27.8</v>
      </c>
      <c r="S8" t="s">
        <v>46</v>
      </c>
      <c r="T8" t="s">
        <v>33</v>
      </c>
      <c r="U8" t="s">
        <v>33</v>
      </c>
      <c r="V8" t="s">
        <v>33</v>
      </c>
      <c r="W8" t="s">
        <v>33</v>
      </c>
      <c r="X8" t="s">
        <v>58</v>
      </c>
      <c r="Y8" t="s">
        <v>143</v>
      </c>
      <c r="Z8" t="s">
        <v>101</v>
      </c>
      <c r="AA8">
        <v>40.451659999999997</v>
      </c>
      <c r="AB8">
        <v>-112.745</v>
      </c>
      <c r="AC8">
        <v>0.13569999999999999</v>
      </c>
    </row>
    <row r="9" spans="1:29" x14ac:dyDescent="0.2">
      <c r="A9">
        <v>45</v>
      </c>
      <c r="B9">
        <v>8</v>
      </c>
      <c r="C9" t="s">
        <v>142</v>
      </c>
      <c r="D9">
        <v>2008</v>
      </c>
      <c r="E9">
        <v>68.8</v>
      </c>
      <c r="F9">
        <v>6</v>
      </c>
      <c r="G9" t="s">
        <v>57</v>
      </c>
      <c r="H9">
        <v>74.900000000000006</v>
      </c>
      <c r="I9">
        <v>64.599999999999994</v>
      </c>
      <c r="J9">
        <v>64.599999999999994</v>
      </c>
      <c r="K9">
        <v>6</v>
      </c>
      <c r="L9">
        <v>9.5</v>
      </c>
      <c r="M9">
        <v>48.8</v>
      </c>
      <c r="N9">
        <v>48.8</v>
      </c>
      <c r="O9">
        <v>2</v>
      </c>
      <c r="P9">
        <v>3</v>
      </c>
      <c r="Q9">
        <v>10.1</v>
      </c>
      <c r="R9">
        <v>27.8</v>
      </c>
      <c r="S9" t="s">
        <v>46</v>
      </c>
      <c r="T9" t="s">
        <v>33</v>
      </c>
      <c r="U9" t="s">
        <v>33</v>
      </c>
      <c r="V9" t="s">
        <v>33</v>
      </c>
      <c r="W9" t="s">
        <v>33</v>
      </c>
      <c r="X9" t="s">
        <v>58</v>
      </c>
      <c r="Y9" t="s">
        <v>143</v>
      </c>
      <c r="Z9" t="s">
        <v>101</v>
      </c>
      <c r="AA9">
        <v>40.451659999999997</v>
      </c>
      <c r="AB9">
        <v>-112.745</v>
      </c>
      <c r="AC9">
        <v>0.13569999999999999</v>
      </c>
    </row>
    <row r="10" spans="1:29" x14ac:dyDescent="0.2">
      <c r="A10">
        <v>45</v>
      </c>
      <c r="B10">
        <v>9</v>
      </c>
      <c r="C10" t="s">
        <v>142</v>
      </c>
      <c r="D10">
        <v>2008</v>
      </c>
      <c r="E10">
        <v>19.7</v>
      </c>
      <c r="F10">
        <v>6</v>
      </c>
      <c r="G10" t="s">
        <v>57</v>
      </c>
      <c r="H10">
        <v>44.6</v>
      </c>
      <c r="I10">
        <v>19.2</v>
      </c>
      <c r="J10">
        <v>19.2</v>
      </c>
      <c r="K10">
        <v>6</v>
      </c>
      <c r="L10">
        <v>9.5</v>
      </c>
      <c r="M10">
        <v>64.599999999999994</v>
      </c>
      <c r="N10">
        <v>64.599999999999994</v>
      </c>
      <c r="O10">
        <v>2</v>
      </c>
      <c r="P10">
        <v>3</v>
      </c>
      <c r="Q10">
        <v>10.1</v>
      </c>
      <c r="R10">
        <v>27.8</v>
      </c>
      <c r="S10" t="s">
        <v>36</v>
      </c>
      <c r="T10" t="s">
        <v>33</v>
      </c>
      <c r="U10" t="s">
        <v>33</v>
      </c>
      <c r="V10" t="s">
        <v>33</v>
      </c>
      <c r="W10" t="s">
        <v>33</v>
      </c>
      <c r="X10" t="s">
        <v>58</v>
      </c>
      <c r="Y10" t="s">
        <v>143</v>
      </c>
      <c r="Z10" t="s">
        <v>101</v>
      </c>
      <c r="AA10">
        <v>40.451659999999997</v>
      </c>
      <c r="AB10">
        <v>-112.745</v>
      </c>
      <c r="AC10">
        <v>0.13569999999999999</v>
      </c>
    </row>
    <row r="11" spans="1:29" x14ac:dyDescent="0.2">
      <c r="A11">
        <v>45</v>
      </c>
      <c r="B11">
        <v>10</v>
      </c>
      <c r="C11" t="s">
        <v>142</v>
      </c>
      <c r="D11">
        <v>2008</v>
      </c>
      <c r="E11">
        <v>98.6</v>
      </c>
      <c r="F11">
        <v>6</v>
      </c>
      <c r="G11" t="s">
        <v>57</v>
      </c>
      <c r="H11">
        <v>20.7</v>
      </c>
      <c r="I11">
        <v>22.7</v>
      </c>
      <c r="J11">
        <v>22.7</v>
      </c>
      <c r="K11">
        <v>6</v>
      </c>
      <c r="L11">
        <v>9.5</v>
      </c>
      <c r="M11">
        <v>19.2</v>
      </c>
      <c r="N11">
        <v>19.2</v>
      </c>
      <c r="O11">
        <v>2</v>
      </c>
      <c r="P11">
        <v>3</v>
      </c>
      <c r="Q11">
        <v>10.1</v>
      </c>
      <c r="R11">
        <v>27.8</v>
      </c>
      <c r="S11" t="s">
        <v>36</v>
      </c>
      <c r="T11" t="s">
        <v>33</v>
      </c>
      <c r="U11" t="s">
        <v>33</v>
      </c>
      <c r="V11" t="s">
        <v>33</v>
      </c>
      <c r="W11" t="s">
        <v>33</v>
      </c>
      <c r="X11" t="s">
        <v>58</v>
      </c>
      <c r="Y11" t="s">
        <v>143</v>
      </c>
      <c r="Z11" t="s">
        <v>101</v>
      </c>
      <c r="AA11">
        <v>40.451659999999997</v>
      </c>
      <c r="AB11">
        <v>-112.745</v>
      </c>
      <c r="AC11">
        <v>0.13569999999999999</v>
      </c>
    </row>
    <row r="12" spans="1:29" x14ac:dyDescent="0.2">
      <c r="A12">
        <v>45</v>
      </c>
      <c r="B12">
        <v>11</v>
      </c>
      <c r="C12" t="s">
        <v>142</v>
      </c>
      <c r="D12">
        <v>2008</v>
      </c>
      <c r="E12">
        <v>297.3</v>
      </c>
      <c r="F12">
        <v>6</v>
      </c>
      <c r="G12" t="s">
        <v>57</v>
      </c>
      <c r="H12">
        <v>14.9</v>
      </c>
      <c r="I12">
        <v>15.1</v>
      </c>
      <c r="J12">
        <v>15.1</v>
      </c>
      <c r="K12">
        <v>6</v>
      </c>
      <c r="L12">
        <v>9.5</v>
      </c>
      <c r="M12">
        <v>22.7</v>
      </c>
      <c r="N12">
        <v>22.7</v>
      </c>
      <c r="O12">
        <v>2</v>
      </c>
      <c r="P12">
        <v>3</v>
      </c>
      <c r="Q12">
        <v>10.1</v>
      </c>
      <c r="R12">
        <v>27.8</v>
      </c>
      <c r="S12" t="s">
        <v>36</v>
      </c>
      <c r="T12" t="s">
        <v>33</v>
      </c>
      <c r="U12" t="s">
        <v>33</v>
      </c>
      <c r="V12" t="s">
        <v>33</v>
      </c>
      <c r="W12" t="s">
        <v>33</v>
      </c>
      <c r="X12" t="s">
        <v>58</v>
      </c>
      <c r="Y12" t="s">
        <v>143</v>
      </c>
      <c r="Z12" t="s">
        <v>101</v>
      </c>
      <c r="AA12">
        <v>40.451659999999997</v>
      </c>
      <c r="AB12">
        <v>-112.745</v>
      </c>
      <c r="AC12">
        <v>0.13569999999999999</v>
      </c>
    </row>
    <row r="13" spans="1:29" x14ac:dyDescent="0.2">
      <c r="A13">
        <v>45</v>
      </c>
      <c r="B13">
        <v>12</v>
      </c>
      <c r="C13" t="s">
        <v>142</v>
      </c>
      <c r="D13">
        <v>2008</v>
      </c>
      <c r="E13">
        <v>2.9</v>
      </c>
      <c r="F13">
        <v>6</v>
      </c>
      <c r="G13" t="s">
        <v>57</v>
      </c>
      <c r="H13">
        <v>69</v>
      </c>
      <c r="I13">
        <v>95.5</v>
      </c>
      <c r="J13">
        <v>95.5</v>
      </c>
      <c r="K13">
        <v>6</v>
      </c>
      <c r="L13">
        <v>9.5</v>
      </c>
      <c r="M13">
        <v>12.4</v>
      </c>
      <c r="N13">
        <v>12.4</v>
      </c>
      <c r="O13">
        <v>3</v>
      </c>
      <c r="P13">
        <v>4</v>
      </c>
      <c r="Q13">
        <v>10.1</v>
      </c>
      <c r="R13">
        <v>27.8</v>
      </c>
      <c r="S13" t="s">
        <v>46</v>
      </c>
      <c r="T13" t="s">
        <v>33</v>
      </c>
      <c r="U13" t="s">
        <v>33</v>
      </c>
      <c r="V13" t="s">
        <v>33</v>
      </c>
      <c r="W13" t="s">
        <v>33</v>
      </c>
      <c r="X13" t="s">
        <v>58</v>
      </c>
      <c r="Y13" t="s">
        <v>143</v>
      </c>
      <c r="Z13" t="s">
        <v>101</v>
      </c>
      <c r="AA13">
        <v>40.451659999999997</v>
      </c>
      <c r="AB13">
        <v>-112.745</v>
      </c>
      <c r="AC13">
        <v>0.13569999999999999</v>
      </c>
    </row>
    <row r="14" spans="1:29" x14ac:dyDescent="0.2">
      <c r="A14">
        <v>45</v>
      </c>
      <c r="B14">
        <v>13</v>
      </c>
      <c r="C14" t="s">
        <v>142</v>
      </c>
      <c r="D14">
        <v>2008</v>
      </c>
      <c r="E14">
        <v>14.3</v>
      </c>
      <c r="F14">
        <v>6</v>
      </c>
      <c r="G14" t="s">
        <v>57</v>
      </c>
      <c r="H14">
        <v>63.1</v>
      </c>
      <c r="I14">
        <v>109.5</v>
      </c>
      <c r="J14">
        <v>109.5</v>
      </c>
      <c r="K14">
        <v>6</v>
      </c>
      <c r="L14">
        <v>9.5</v>
      </c>
      <c r="M14">
        <v>12.4</v>
      </c>
      <c r="N14">
        <v>12.4</v>
      </c>
      <c r="O14">
        <v>3</v>
      </c>
      <c r="P14">
        <v>4</v>
      </c>
      <c r="Q14">
        <v>10.1</v>
      </c>
      <c r="R14">
        <v>27.8</v>
      </c>
      <c r="S14" t="s">
        <v>46</v>
      </c>
      <c r="T14" t="s">
        <v>33</v>
      </c>
      <c r="U14" t="s">
        <v>33</v>
      </c>
      <c r="V14" t="s">
        <v>33</v>
      </c>
      <c r="W14" t="s">
        <v>33</v>
      </c>
      <c r="X14" t="s">
        <v>58</v>
      </c>
      <c r="Y14" t="s">
        <v>143</v>
      </c>
      <c r="Z14" t="s">
        <v>101</v>
      </c>
      <c r="AA14">
        <v>40.451659999999997</v>
      </c>
      <c r="AB14">
        <v>-112.745</v>
      </c>
      <c r="AC14">
        <v>0.13569999999999999</v>
      </c>
    </row>
    <row r="15" spans="1:29" x14ac:dyDescent="0.2">
      <c r="A15">
        <v>45</v>
      </c>
      <c r="B15">
        <v>14</v>
      </c>
      <c r="C15" t="s">
        <v>142</v>
      </c>
      <c r="D15">
        <v>2008</v>
      </c>
      <c r="E15">
        <v>28.6</v>
      </c>
      <c r="F15">
        <v>6</v>
      </c>
      <c r="G15" t="s">
        <v>57</v>
      </c>
      <c r="H15">
        <v>42.3</v>
      </c>
      <c r="I15">
        <v>59.1</v>
      </c>
      <c r="J15">
        <v>59.1</v>
      </c>
      <c r="K15">
        <v>6</v>
      </c>
      <c r="L15">
        <v>9.5</v>
      </c>
      <c r="M15">
        <v>12.4</v>
      </c>
      <c r="N15">
        <v>12.4</v>
      </c>
      <c r="O15">
        <v>3</v>
      </c>
      <c r="P15">
        <v>4</v>
      </c>
      <c r="Q15">
        <v>10.1</v>
      </c>
      <c r="R15">
        <v>27.8</v>
      </c>
      <c r="S15" t="s">
        <v>46</v>
      </c>
      <c r="T15" t="s">
        <v>33</v>
      </c>
      <c r="U15" t="s">
        <v>33</v>
      </c>
      <c r="V15" t="s">
        <v>33</v>
      </c>
      <c r="W15" t="s">
        <v>33</v>
      </c>
      <c r="X15" t="s">
        <v>58</v>
      </c>
      <c r="Y15" t="s">
        <v>143</v>
      </c>
      <c r="Z15" t="s">
        <v>101</v>
      </c>
      <c r="AA15">
        <v>40.451659999999997</v>
      </c>
      <c r="AB15">
        <v>-112.745</v>
      </c>
      <c r="AC15">
        <v>0.13569999999999999</v>
      </c>
    </row>
    <row r="16" spans="1:29" x14ac:dyDescent="0.2">
      <c r="A16">
        <v>45</v>
      </c>
      <c r="B16">
        <v>15</v>
      </c>
      <c r="C16" t="s">
        <v>142</v>
      </c>
      <c r="D16">
        <v>2008</v>
      </c>
      <c r="E16">
        <v>57.1</v>
      </c>
      <c r="F16">
        <v>6</v>
      </c>
      <c r="G16" t="s">
        <v>57</v>
      </c>
      <c r="H16">
        <v>53.8</v>
      </c>
      <c r="I16">
        <v>73.5</v>
      </c>
      <c r="J16">
        <v>73.5</v>
      </c>
      <c r="K16">
        <v>6</v>
      </c>
      <c r="L16">
        <v>9.5</v>
      </c>
      <c r="M16">
        <v>12.4</v>
      </c>
      <c r="N16">
        <v>12.4</v>
      </c>
      <c r="O16">
        <v>3</v>
      </c>
      <c r="P16">
        <v>4</v>
      </c>
      <c r="Q16">
        <v>10.1</v>
      </c>
      <c r="R16">
        <v>27.8</v>
      </c>
      <c r="S16" t="s">
        <v>46</v>
      </c>
      <c r="T16" t="s">
        <v>33</v>
      </c>
      <c r="U16" t="s">
        <v>33</v>
      </c>
      <c r="V16" t="s">
        <v>33</v>
      </c>
      <c r="W16" t="s">
        <v>33</v>
      </c>
      <c r="X16" t="s">
        <v>58</v>
      </c>
      <c r="Y16" t="s">
        <v>143</v>
      </c>
      <c r="Z16" t="s">
        <v>101</v>
      </c>
      <c r="AA16">
        <v>40.451659999999997</v>
      </c>
      <c r="AB16">
        <v>-112.745</v>
      </c>
      <c r="AC16">
        <v>0.13569999999999999</v>
      </c>
    </row>
    <row r="17" spans="1:29" x14ac:dyDescent="0.2">
      <c r="A17">
        <v>45</v>
      </c>
      <c r="B17">
        <v>16</v>
      </c>
      <c r="C17" t="s">
        <v>142</v>
      </c>
      <c r="D17">
        <v>2008</v>
      </c>
      <c r="E17">
        <v>3.4</v>
      </c>
      <c r="F17">
        <v>6</v>
      </c>
      <c r="G17" t="s">
        <v>57</v>
      </c>
      <c r="H17">
        <v>47.7</v>
      </c>
      <c r="I17">
        <v>50.8</v>
      </c>
      <c r="J17">
        <v>50.8</v>
      </c>
      <c r="K17">
        <v>6</v>
      </c>
      <c r="L17">
        <v>9.5</v>
      </c>
      <c r="M17">
        <v>12.4</v>
      </c>
      <c r="N17">
        <v>12.4</v>
      </c>
      <c r="O17">
        <v>3</v>
      </c>
      <c r="P17">
        <v>4</v>
      </c>
      <c r="Q17">
        <v>10.1</v>
      </c>
      <c r="R17">
        <v>27.8</v>
      </c>
      <c r="S17" t="s">
        <v>46</v>
      </c>
      <c r="T17" t="s">
        <v>33</v>
      </c>
      <c r="U17" t="s">
        <v>33</v>
      </c>
      <c r="V17" t="s">
        <v>33</v>
      </c>
      <c r="W17" t="s">
        <v>33</v>
      </c>
      <c r="X17" t="s">
        <v>58</v>
      </c>
      <c r="Y17" t="s">
        <v>143</v>
      </c>
      <c r="Z17" t="s">
        <v>101</v>
      </c>
      <c r="AA17">
        <v>40.451659999999997</v>
      </c>
      <c r="AB17">
        <v>-112.745</v>
      </c>
      <c r="AC17">
        <v>0.13569999999999999</v>
      </c>
    </row>
    <row r="18" spans="1:29" x14ac:dyDescent="0.2">
      <c r="A18">
        <v>45</v>
      </c>
      <c r="B18">
        <v>17</v>
      </c>
      <c r="C18" t="s">
        <v>142</v>
      </c>
      <c r="D18">
        <v>2008</v>
      </c>
      <c r="E18">
        <v>17.2</v>
      </c>
      <c r="F18">
        <v>6</v>
      </c>
      <c r="G18" t="s">
        <v>57</v>
      </c>
      <c r="H18">
        <v>39.5</v>
      </c>
      <c r="I18">
        <v>35</v>
      </c>
      <c r="J18">
        <v>35</v>
      </c>
      <c r="K18">
        <v>6</v>
      </c>
      <c r="L18">
        <v>9.5</v>
      </c>
      <c r="M18">
        <v>12.4</v>
      </c>
      <c r="N18">
        <v>12.4</v>
      </c>
      <c r="O18">
        <v>3</v>
      </c>
      <c r="P18">
        <v>4</v>
      </c>
      <c r="Q18">
        <v>10.1</v>
      </c>
      <c r="R18">
        <v>27.8</v>
      </c>
      <c r="S18" t="s">
        <v>46</v>
      </c>
      <c r="T18" t="s">
        <v>33</v>
      </c>
      <c r="U18" t="s">
        <v>33</v>
      </c>
      <c r="V18" t="s">
        <v>33</v>
      </c>
      <c r="W18" t="s">
        <v>33</v>
      </c>
      <c r="X18" t="s">
        <v>58</v>
      </c>
      <c r="Y18" t="s">
        <v>143</v>
      </c>
      <c r="Z18" t="s">
        <v>101</v>
      </c>
      <c r="AA18">
        <v>40.451659999999997</v>
      </c>
      <c r="AB18">
        <v>-112.745</v>
      </c>
      <c r="AC18">
        <v>0.13569999999999999</v>
      </c>
    </row>
    <row r="19" spans="1:29" x14ac:dyDescent="0.2">
      <c r="A19">
        <v>45</v>
      </c>
      <c r="B19">
        <v>18</v>
      </c>
      <c r="C19" t="s">
        <v>142</v>
      </c>
      <c r="D19">
        <v>2008</v>
      </c>
      <c r="E19">
        <v>34.4</v>
      </c>
      <c r="F19">
        <v>6</v>
      </c>
      <c r="G19" t="s">
        <v>57</v>
      </c>
      <c r="H19">
        <v>55</v>
      </c>
      <c r="I19">
        <v>87.6</v>
      </c>
      <c r="J19">
        <v>87.6</v>
      </c>
      <c r="K19">
        <v>6</v>
      </c>
      <c r="L19">
        <v>9.5</v>
      </c>
      <c r="M19">
        <v>12.4</v>
      </c>
      <c r="N19">
        <v>12.4</v>
      </c>
      <c r="O19">
        <v>3</v>
      </c>
      <c r="P19">
        <v>4</v>
      </c>
      <c r="Q19">
        <v>10.1</v>
      </c>
      <c r="R19">
        <v>27.8</v>
      </c>
      <c r="S19" t="s">
        <v>46</v>
      </c>
      <c r="T19" t="s">
        <v>33</v>
      </c>
      <c r="U19" t="s">
        <v>33</v>
      </c>
      <c r="V19" t="s">
        <v>33</v>
      </c>
      <c r="W19" t="s">
        <v>33</v>
      </c>
      <c r="X19" t="s">
        <v>58</v>
      </c>
      <c r="Y19" t="s">
        <v>143</v>
      </c>
      <c r="Z19" t="s">
        <v>101</v>
      </c>
      <c r="AA19">
        <v>40.451659999999997</v>
      </c>
      <c r="AB19">
        <v>-112.745</v>
      </c>
      <c r="AC19">
        <v>0.13569999999999999</v>
      </c>
    </row>
    <row r="20" spans="1:29" x14ac:dyDescent="0.2">
      <c r="A20">
        <v>45</v>
      </c>
      <c r="B20">
        <v>19</v>
      </c>
      <c r="C20" t="s">
        <v>142</v>
      </c>
      <c r="D20">
        <v>2008</v>
      </c>
      <c r="E20">
        <v>68.8</v>
      </c>
      <c r="F20">
        <v>6</v>
      </c>
      <c r="G20" t="s">
        <v>57</v>
      </c>
      <c r="H20">
        <v>74.599999999999994</v>
      </c>
      <c r="I20">
        <v>118.1</v>
      </c>
      <c r="J20">
        <v>118.1</v>
      </c>
      <c r="K20">
        <v>6</v>
      </c>
      <c r="L20">
        <v>9.5</v>
      </c>
      <c r="M20">
        <v>12.4</v>
      </c>
      <c r="N20">
        <v>12.4</v>
      </c>
      <c r="O20">
        <v>3</v>
      </c>
      <c r="P20">
        <v>4</v>
      </c>
      <c r="Q20">
        <v>10.1</v>
      </c>
      <c r="R20">
        <v>27.8</v>
      </c>
      <c r="S20" t="s">
        <v>46</v>
      </c>
      <c r="T20" t="s">
        <v>33</v>
      </c>
      <c r="U20" t="s">
        <v>33</v>
      </c>
      <c r="V20" t="s">
        <v>33</v>
      </c>
      <c r="W20" t="s">
        <v>33</v>
      </c>
      <c r="X20" t="s">
        <v>58</v>
      </c>
      <c r="Y20" t="s">
        <v>143</v>
      </c>
      <c r="Z20" t="s">
        <v>101</v>
      </c>
      <c r="AA20">
        <v>40.451659999999997</v>
      </c>
      <c r="AB20">
        <v>-112.745</v>
      </c>
      <c r="AC20">
        <v>0.13569999999999999</v>
      </c>
    </row>
    <row r="21" spans="1:29" x14ac:dyDescent="0.2">
      <c r="A21">
        <v>45</v>
      </c>
      <c r="B21">
        <v>20</v>
      </c>
      <c r="C21" t="s">
        <v>142</v>
      </c>
      <c r="D21">
        <v>2008</v>
      </c>
      <c r="E21">
        <v>19.7</v>
      </c>
      <c r="F21">
        <v>6</v>
      </c>
      <c r="G21" t="s">
        <v>57</v>
      </c>
      <c r="H21">
        <v>44.6</v>
      </c>
      <c r="I21">
        <v>90</v>
      </c>
      <c r="J21">
        <v>90</v>
      </c>
      <c r="K21">
        <v>6</v>
      </c>
      <c r="L21">
        <v>9.5</v>
      </c>
      <c r="M21">
        <v>12.4</v>
      </c>
      <c r="N21">
        <v>12.4</v>
      </c>
      <c r="O21">
        <v>3</v>
      </c>
      <c r="P21">
        <v>4</v>
      </c>
      <c r="Q21">
        <v>10.1</v>
      </c>
      <c r="R21">
        <v>27.8</v>
      </c>
      <c r="S21" t="s">
        <v>36</v>
      </c>
      <c r="T21" t="s">
        <v>33</v>
      </c>
      <c r="U21" t="s">
        <v>33</v>
      </c>
      <c r="V21" t="s">
        <v>33</v>
      </c>
      <c r="W21" t="s">
        <v>33</v>
      </c>
      <c r="X21" t="s">
        <v>58</v>
      </c>
      <c r="Y21" t="s">
        <v>143</v>
      </c>
      <c r="Z21" t="s">
        <v>101</v>
      </c>
      <c r="AA21">
        <v>40.451659999999997</v>
      </c>
      <c r="AB21">
        <v>-112.745</v>
      </c>
      <c r="AC21">
        <v>0.13569999999999999</v>
      </c>
    </row>
    <row r="22" spans="1:29" x14ac:dyDescent="0.2">
      <c r="A22">
        <v>45</v>
      </c>
      <c r="B22">
        <v>21</v>
      </c>
      <c r="C22" t="s">
        <v>142</v>
      </c>
      <c r="D22">
        <v>2008</v>
      </c>
      <c r="E22">
        <v>98.6</v>
      </c>
      <c r="F22">
        <v>6</v>
      </c>
      <c r="G22" t="s">
        <v>57</v>
      </c>
      <c r="H22">
        <v>20.5</v>
      </c>
      <c r="I22">
        <v>26.8</v>
      </c>
      <c r="J22">
        <v>26.8</v>
      </c>
      <c r="K22">
        <v>6</v>
      </c>
      <c r="L22">
        <v>9.5</v>
      </c>
      <c r="M22">
        <v>12.4</v>
      </c>
      <c r="N22">
        <v>12.4</v>
      </c>
      <c r="O22">
        <v>3</v>
      </c>
      <c r="P22">
        <v>4</v>
      </c>
      <c r="Q22">
        <v>10.1</v>
      </c>
      <c r="R22">
        <v>27.8</v>
      </c>
      <c r="S22" t="s">
        <v>36</v>
      </c>
      <c r="T22" t="s">
        <v>33</v>
      </c>
      <c r="U22" t="s">
        <v>33</v>
      </c>
      <c r="V22" t="s">
        <v>33</v>
      </c>
      <c r="W22" t="s">
        <v>33</v>
      </c>
      <c r="X22" t="s">
        <v>58</v>
      </c>
      <c r="Y22" t="s">
        <v>143</v>
      </c>
      <c r="Z22" t="s">
        <v>101</v>
      </c>
      <c r="AA22">
        <v>40.451659999999997</v>
      </c>
      <c r="AB22">
        <v>-112.745</v>
      </c>
      <c r="AC22">
        <v>0.13569999999999999</v>
      </c>
    </row>
    <row r="23" spans="1:29" x14ac:dyDescent="0.2">
      <c r="A23">
        <v>45</v>
      </c>
      <c r="B23">
        <v>22</v>
      </c>
      <c r="C23" t="s">
        <v>142</v>
      </c>
      <c r="D23">
        <v>2008</v>
      </c>
      <c r="E23">
        <v>297.3</v>
      </c>
      <c r="F23">
        <v>6</v>
      </c>
      <c r="G23" t="s">
        <v>57</v>
      </c>
      <c r="H23">
        <v>14.9</v>
      </c>
      <c r="I23">
        <v>20.6</v>
      </c>
      <c r="J23">
        <v>20.6</v>
      </c>
      <c r="K23">
        <v>6</v>
      </c>
      <c r="L23">
        <v>9.5</v>
      </c>
      <c r="M23">
        <v>12.4</v>
      </c>
      <c r="N23">
        <v>12.4</v>
      </c>
      <c r="O23">
        <v>3</v>
      </c>
      <c r="P23">
        <v>4</v>
      </c>
      <c r="Q23">
        <v>10.1</v>
      </c>
      <c r="R23">
        <v>27.8</v>
      </c>
      <c r="S23" t="s">
        <v>36</v>
      </c>
      <c r="T23" t="s">
        <v>33</v>
      </c>
      <c r="U23" t="s">
        <v>33</v>
      </c>
      <c r="V23" t="s">
        <v>33</v>
      </c>
      <c r="W23" t="s">
        <v>33</v>
      </c>
      <c r="X23" t="s">
        <v>58</v>
      </c>
      <c r="Y23" t="s">
        <v>143</v>
      </c>
      <c r="Z23" t="s">
        <v>101</v>
      </c>
      <c r="AA23">
        <v>40.451659999999997</v>
      </c>
      <c r="AB23">
        <v>-112.745</v>
      </c>
      <c r="AC23">
        <v>0.13569999999999999</v>
      </c>
    </row>
    <row r="24" spans="1:29" x14ac:dyDescent="0.2">
      <c r="A24">
        <v>18</v>
      </c>
      <c r="B24">
        <v>1</v>
      </c>
      <c r="C24" t="s">
        <v>76</v>
      </c>
      <c r="D24">
        <v>1997</v>
      </c>
      <c r="E24">
        <v>6.5</v>
      </c>
      <c r="F24">
        <v>5</v>
      </c>
      <c r="G24" t="s">
        <v>33</v>
      </c>
      <c r="H24">
        <v>81.91</v>
      </c>
      <c r="J24" s="2">
        <f t="shared" ref="J24:J43" si="0">0.400619702*H24</f>
        <v>32.814759790819998</v>
      </c>
      <c r="K24">
        <v>5</v>
      </c>
      <c r="L24">
        <v>19.11</v>
      </c>
      <c r="N24" s="2">
        <f t="shared" ref="N24:N43" si="1">0.478752551*L24</f>
        <v>9.1489612496100001</v>
      </c>
      <c r="O24">
        <v>1</v>
      </c>
      <c r="P24">
        <v>2</v>
      </c>
      <c r="Q24">
        <v>16.100000000000001</v>
      </c>
      <c r="R24">
        <v>36.1</v>
      </c>
      <c r="S24" t="s">
        <v>46</v>
      </c>
      <c r="T24" t="s">
        <v>33</v>
      </c>
      <c r="U24" t="s">
        <v>33</v>
      </c>
      <c r="V24" t="s">
        <v>33</v>
      </c>
      <c r="W24" t="s">
        <v>33</v>
      </c>
      <c r="X24" t="s">
        <v>58</v>
      </c>
      <c r="Y24" t="s">
        <v>77</v>
      </c>
      <c r="Z24" t="s">
        <v>103</v>
      </c>
      <c r="AA24">
        <v>38.206281699999998</v>
      </c>
      <c r="AB24">
        <v>-1.0434985000000001</v>
      </c>
      <c r="AC24">
        <v>0.18459999999999999</v>
      </c>
    </row>
    <row r="25" spans="1:29" x14ac:dyDescent="0.2">
      <c r="A25">
        <v>18</v>
      </c>
      <c r="B25">
        <v>2</v>
      </c>
      <c r="C25" t="s">
        <v>76</v>
      </c>
      <c r="D25">
        <v>1997</v>
      </c>
      <c r="E25">
        <v>13</v>
      </c>
      <c r="F25">
        <v>5</v>
      </c>
      <c r="G25" t="s">
        <v>33</v>
      </c>
      <c r="H25">
        <v>223.89</v>
      </c>
      <c r="J25" s="2">
        <f t="shared" si="0"/>
        <v>89.694745080779995</v>
      </c>
      <c r="K25">
        <v>5</v>
      </c>
      <c r="L25">
        <v>19.11</v>
      </c>
      <c r="N25" s="2">
        <f t="shared" si="1"/>
        <v>9.1489612496100001</v>
      </c>
      <c r="O25">
        <v>1</v>
      </c>
      <c r="P25">
        <v>2</v>
      </c>
      <c r="Q25">
        <v>16.100000000000001</v>
      </c>
      <c r="R25">
        <v>36.1</v>
      </c>
      <c r="S25" t="s">
        <v>46</v>
      </c>
      <c r="T25" t="s">
        <v>33</v>
      </c>
      <c r="U25" t="s">
        <v>33</v>
      </c>
      <c r="V25" t="s">
        <v>33</v>
      </c>
      <c r="W25" t="s">
        <v>33</v>
      </c>
      <c r="X25" t="s">
        <v>58</v>
      </c>
      <c r="Y25" t="s">
        <v>77</v>
      </c>
      <c r="Z25" t="s">
        <v>103</v>
      </c>
      <c r="AA25">
        <v>38.206281699999998</v>
      </c>
      <c r="AB25">
        <v>-1.0434985000000001</v>
      </c>
      <c r="AC25">
        <v>0.18459999999999999</v>
      </c>
    </row>
    <row r="26" spans="1:29" x14ac:dyDescent="0.2">
      <c r="A26">
        <v>18</v>
      </c>
      <c r="B26">
        <v>3</v>
      </c>
      <c r="C26" t="s">
        <v>76</v>
      </c>
      <c r="D26">
        <v>1997</v>
      </c>
      <c r="E26">
        <v>19.5</v>
      </c>
      <c r="F26">
        <v>5</v>
      </c>
      <c r="G26" t="s">
        <v>33</v>
      </c>
      <c r="H26">
        <v>122.87</v>
      </c>
      <c r="J26" s="2">
        <f t="shared" si="0"/>
        <v>49.224142784740003</v>
      </c>
      <c r="K26">
        <v>5</v>
      </c>
      <c r="L26">
        <v>19.11</v>
      </c>
      <c r="N26" s="2">
        <f t="shared" si="1"/>
        <v>9.1489612496100001</v>
      </c>
      <c r="O26">
        <v>1</v>
      </c>
      <c r="P26">
        <v>2</v>
      </c>
      <c r="Q26">
        <v>16.100000000000001</v>
      </c>
      <c r="R26">
        <v>36.1</v>
      </c>
      <c r="S26" t="s">
        <v>46</v>
      </c>
      <c r="T26" t="s">
        <v>33</v>
      </c>
      <c r="U26" t="s">
        <v>33</v>
      </c>
      <c r="V26" t="s">
        <v>33</v>
      </c>
      <c r="W26" t="s">
        <v>33</v>
      </c>
      <c r="X26" t="s">
        <v>58</v>
      </c>
      <c r="Y26" t="s">
        <v>77</v>
      </c>
      <c r="Z26" t="s">
        <v>103</v>
      </c>
      <c r="AA26">
        <v>38.206281699999998</v>
      </c>
      <c r="AB26">
        <v>-1.0434985000000001</v>
      </c>
      <c r="AC26">
        <v>0.18459999999999999</v>
      </c>
    </row>
    <row r="27" spans="1:29" x14ac:dyDescent="0.2">
      <c r="A27">
        <v>18</v>
      </c>
      <c r="B27">
        <v>4</v>
      </c>
      <c r="C27" t="s">
        <v>76</v>
      </c>
      <c r="D27">
        <v>1997</v>
      </c>
      <c r="E27">
        <v>26</v>
      </c>
      <c r="F27">
        <v>5</v>
      </c>
      <c r="G27" t="s">
        <v>33</v>
      </c>
      <c r="H27">
        <v>165.64</v>
      </c>
      <c r="J27" s="2">
        <f t="shared" si="0"/>
        <v>66.358647439279991</v>
      </c>
      <c r="K27">
        <v>5</v>
      </c>
      <c r="L27">
        <v>19.11</v>
      </c>
      <c r="N27" s="2">
        <f t="shared" si="1"/>
        <v>9.1489612496100001</v>
      </c>
      <c r="O27">
        <v>1</v>
      </c>
      <c r="P27">
        <v>2</v>
      </c>
      <c r="Q27">
        <v>16.100000000000001</v>
      </c>
      <c r="R27">
        <v>36.1</v>
      </c>
      <c r="S27" t="s">
        <v>46</v>
      </c>
      <c r="T27" t="s">
        <v>33</v>
      </c>
      <c r="U27" t="s">
        <v>33</v>
      </c>
      <c r="V27" t="s">
        <v>33</v>
      </c>
      <c r="W27" t="s">
        <v>33</v>
      </c>
      <c r="X27" t="s">
        <v>58</v>
      </c>
      <c r="Y27" t="s">
        <v>77</v>
      </c>
      <c r="Z27" t="s">
        <v>103</v>
      </c>
      <c r="AA27">
        <v>38.206281699999998</v>
      </c>
      <c r="AB27">
        <v>-1.0434985000000001</v>
      </c>
      <c r="AC27">
        <v>0.18459999999999999</v>
      </c>
    </row>
    <row r="28" spans="1:29" x14ac:dyDescent="0.2">
      <c r="A28">
        <v>18</v>
      </c>
      <c r="B28">
        <v>5</v>
      </c>
      <c r="C28" t="s">
        <v>76</v>
      </c>
      <c r="D28">
        <v>1997</v>
      </c>
      <c r="E28">
        <v>6.5</v>
      </c>
      <c r="F28">
        <v>5</v>
      </c>
      <c r="G28" t="s">
        <v>33</v>
      </c>
      <c r="H28">
        <v>334.02</v>
      </c>
      <c r="J28" s="2">
        <f t="shared" si="0"/>
        <v>133.81499286203999</v>
      </c>
      <c r="K28">
        <v>5</v>
      </c>
      <c r="L28">
        <v>83.73</v>
      </c>
      <c r="N28" s="2">
        <f t="shared" si="1"/>
        <v>40.085951095230001</v>
      </c>
      <c r="O28">
        <v>2</v>
      </c>
      <c r="P28">
        <v>3</v>
      </c>
      <c r="Q28">
        <v>16.100000000000001</v>
      </c>
      <c r="R28">
        <v>36.1</v>
      </c>
      <c r="S28" t="s">
        <v>46</v>
      </c>
      <c r="T28" t="s">
        <v>33</v>
      </c>
      <c r="U28" t="s">
        <v>33</v>
      </c>
      <c r="V28" t="s">
        <v>33</v>
      </c>
      <c r="W28" t="s">
        <v>33</v>
      </c>
      <c r="X28" t="s">
        <v>58</v>
      </c>
      <c r="Y28" t="s">
        <v>77</v>
      </c>
      <c r="Z28" t="s">
        <v>103</v>
      </c>
      <c r="AA28">
        <v>38.206281699999998</v>
      </c>
      <c r="AB28">
        <v>-1.0434985000000001</v>
      </c>
      <c r="AC28">
        <v>0.18459999999999999</v>
      </c>
    </row>
    <row r="29" spans="1:29" x14ac:dyDescent="0.2">
      <c r="A29">
        <v>18</v>
      </c>
      <c r="B29">
        <v>6</v>
      </c>
      <c r="C29" t="s">
        <v>76</v>
      </c>
      <c r="D29">
        <v>1997</v>
      </c>
      <c r="E29">
        <v>13</v>
      </c>
      <c r="F29">
        <v>5</v>
      </c>
      <c r="G29" t="s">
        <v>33</v>
      </c>
      <c r="H29">
        <v>645.28</v>
      </c>
      <c r="J29" s="2">
        <f t="shared" si="0"/>
        <v>258.51188130655999</v>
      </c>
      <c r="K29">
        <v>5</v>
      </c>
      <c r="L29">
        <v>83.73</v>
      </c>
      <c r="N29" s="2">
        <f t="shared" si="1"/>
        <v>40.085951095230001</v>
      </c>
      <c r="O29">
        <v>2</v>
      </c>
      <c r="P29">
        <v>3</v>
      </c>
      <c r="Q29">
        <v>16.100000000000001</v>
      </c>
      <c r="R29">
        <v>36.1</v>
      </c>
      <c r="S29" t="s">
        <v>46</v>
      </c>
      <c r="T29" t="s">
        <v>33</v>
      </c>
      <c r="U29" t="s">
        <v>33</v>
      </c>
      <c r="V29" t="s">
        <v>33</v>
      </c>
      <c r="W29" t="s">
        <v>33</v>
      </c>
      <c r="X29" t="s">
        <v>58</v>
      </c>
      <c r="Y29" t="s">
        <v>77</v>
      </c>
      <c r="Z29" t="s">
        <v>103</v>
      </c>
      <c r="AA29">
        <v>38.206281699999998</v>
      </c>
      <c r="AB29">
        <v>-1.0434985000000001</v>
      </c>
      <c r="AC29">
        <v>0.18459999999999999</v>
      </c>
    </row>
    <row r="30" spans="1:29" x14ac:dyDescent="0.2">
      <c r="A30">
        <v>18</v>
      </c>
      <c r="B30">
        <v>7</v>
      </c>
      <c r="C30" t="s">
        <v>76</v>
      </c>
      <c r="D30">
        <v>1997</v>
      </c>
      <c r="E30">
        <v>19.5</v>
      </c>
      <c r="F30">
        <v>5</v>
      </c>
      <c r="G30" t="s">
        <v>33</v>
      </c>
      <c r="H30">
        <v>517.86</v>
      </c>
      <c r="J30" s="2">
        <f t="shared" si="0"/>
        <v>207.46491887772001</v>
      </c>
      <c r="K30">
        <v>5</v>
      </c>
      <c r="L30">
        <v>83.73</v>
      </c>
      <c r="N30" s="2">
        <f t="shared" si="1"/>
        <v>40.085951095230001</v>
      </c>
      <c r="O30">
        <v>2</v>
      </c>
      <c r="P30">
        <v>3</v>
      </c>
      <c r="Q30">
        <v>16.100000000000001</v>
      </c>
      <c r="R30">
        <v>36.1</v>
      </c>
      <c r="S30" t="s">
        <v>46</v>
      </c>
      <c r="T30" t="s">
        <v>33</v>
      </c>
      <c r="U30" t="s">
        <v>33</v>
      </c>
      <c r="V30" t="s">
        <v>33</v>
      </c>
      <c r="W30" t="s">
        <v>33</v>
      </c>
      <c r="X30" t="s">
        <v>58</v>
      </c>
      <c r="Y30" t="s">
        <v>77</v>
      </c>
      <c r="Z30" t="s">
        <v>103</v>
      </c>
      <c r="AA30">
        <v>38.206281699999998</v>
      </c>
      <c r="AB30">
        <v>-1.0434985000000001</v>
      </c>
      <c r="AC30">
        <v>0.18459999999999999</v>
      </c>
    </row>
    <row r="31" spans="1:29" x14ac:dyDescent="0.2">
      <c r="A31">
        <v>18</v>
      </c>
      <c r="B31">
        <v>8</v>
      </c>
      <c r="C31" t="s">
        <v>76</v>
      </c>
      <c r="D31">
        <v>1997</v>
      </c>
      <c r="E31">
        <v>26</v>
      </c>
      <c r="F31">
        <v>5</v>
      </c>
      <c r="G31" t="s">
        <v>33</v>
      </c>
      <c r="H31">
        <v>797.27</v>
      </c>
      <c r="J31" s="2">
        <f t="shared" si="0"/>
        <v>319.40206981354004</v>
      </c>
      <c r="K31">
        <v>5</v>
      </c>
      <c r="L31">
        <v>83.73</v>
      </c>
      <c r="N31" s="2">
        <f t="shared" si="1"/>
        <v>40.085951095230001</v>
      </c>
      <c r="O31">
        <v>2</v>
      </c>
      <c r="P31">
        <v>3</v>
      </c>
      <c r="Q31">
        <v>16.100000000000001</v>
      </c>
      <c r="R31">
        <v>36.1</v>
      </c>
      <c r="S31" t="s">
        <v>46</v>
      </c>
      <c r="T31" t="s">
        <v>33</v>
      </c>
      <c r="U31" t="s">
        <v>33</v>
      </c>
      <c r="V31" t="s">
        <v>33</v>
      </c>
      <c r="W31" t="s">
        <v>33</v>
      </c>
      <c r="X31" t="s">
        <v>58</v>
      </c>
      <c r="Y31" t="s">
        <v>77</v>
      </c>
      <c r="Z31" t="s">
        <v>103</v>
      </c>
      <c r="AA31">
        <v>38.206281699999998</v>
      </c>
      <c r="AB31">
        <v>-1.0434985000000001</v>
      </c>
      <c r="AC31">
        <v>0.18459999999999999</v>
      </c>
    </row>
    <row r="32" spans="1:29" x14ac:dyDescent="0.2">
      <c r="A32">
        <v>18</v>
      </c>
      <c r="B32">
        <v>9</v>
      </c>
      <c r="C32" t="s">
        <v>76</v>
      </c>
      <c r="D32">
        <v>1997</v>
      </c>
      <c r="E32">
        <v>6.5</v>
      </c>
      <c r="F32">
        <v>5</v>
      </c>
      <c r="G32" t="s">
        <v>33</v>
      </c>
      <c r="H32">
        <v>237.54</v>
      </c>
      <c r="J32" s="2">
        <f t="shared" si="0"/>
        <v>95.163204013080005</v>
      </c>
      <c r="K32">
        <v>5</v>
      </c>
      <c r="L32">
        <v>62.8</v>
      </c>
      <c r="N32" s="2">
        <f t="shared" si="1"/>
        <v>30.0656602028</v>
      </c>
      <c r="O32">
        <v>3</v>
      </c>
      <c r="P32">
        <v>4</v>
      </c>
      <c r="Q32">
        <v>16.100000000000001</v>
      </c>
      <c r="R32">
        <v>36.1</v>
      </c>
      <c r="S32" t="s">
        <v>46</v>
      </c>
      <c r="T32" t="s">
        <v>33</v>
      </c>
      <c r="U32" t="s">
        <v>33</v>
      </c>
      <c r="V32" t="s">
        <v>33</v>
      </c>
      <c r="W32" t="s">
        <v>33</v>
      </c>
      <c r="X32" t="s">
        <v>58</v>
      </c>
      <c r="Y32" t="s">
        <v>77</v>
      </c>
      <c r="Z32" t="s">
        <v>103</v>
      </c>
      <c r="AA32">
        <v>38.206281699999998</v>
      </c>
      <c r="AB32">
        <v>-1.0434985000000001</v>
      </c>
      <c r="AC32">
        <v>0.18459999999999999</v>
      </c>
    </row>
    <row r="33" spans="1:29" x14ac:dyDescent="0.2">
      <c r="A33">
        <v>18</v>
      </c>
      <c r="B33">
        <v>10</v>
      </c>
      <c r="C33" t="s">
        <v>76</v>
      </c>
      <c r="D33">
        <v>1997</v>
      </c>
      <c r="E33">
        <v>13</v>
      </c>
      <c r="F33">
        <v>5</v>
      </c>
      <c r="G33" t="s">
        <v>33</v>
      </c>
      <c r="H33">
        <v>260.3</v>
      </c>
      <c r="J33" s="2">
        <f t="shared" si="0"/>
        <v>104.28130843060001</v>
      </c>
      <c r="K33">
        <v>5</v>
      </c>
      <c r="L33">
        <v>62.8</v>
      </c>
      <c r="N33" s="2">
        <f t="shared" si="1"/>
        <v>30.0656602028</v>
      </c>
      <c r="O33">
        <v>3</v>
      </c>
      <c r="P33">
        <v>4</v>
      </c>
      <c r="Q33">
        <v>16.100000000000001</v>
      </c>
      <c r="R33">
        <v>36.1</v>
      </c>
      <c r="S33" t="s">
        <v>46</v>
      </c>
      <c r="T33" t="s">
        <v>33</v>
      </c>
      <c r="U33" t="s">
        <v>33</v>
      </c>
      <c r="V33" t="s">
        <v>33</v>
      </c>
      <c r="W33" t="s">
        <v>33</v>
      </c>
      <c r="X33" t="s">
        <v>58</v>
      </c>
      <c r="Y33" t="s">
        <v>77</v>
      </c>
      <c r="Z33" t="s">
        <v>103</v>
      </c>
      <c r="AA33">
        <v>38.206281699999998</v>
      </c>
      <c r="AB33">
        <v>-1.0434985000000001</v>
      </c>
      <c r="AC33">
        <v>0.18459999999999999</v>
      </c>
    </row>
    <row r="34" spans="1:29" x14ac:dyDescent="0.2">
      <c r="A34">
        <v>18</v>
      </c>
      <c r="B34">
        <v>11</v>
      </c>
      <c r="C34" t="s">
        <v>76</v>
      </c>
      <c r="D34">
        <v>1997</v>
      </c>
      <c r="E34">
        <v>19.5</v>
      </c>
      <c r="F34">
        <v>5</v>
      </c>
      <c r="G34" t="s">
        <v>33</v>
      </c>
      <c r="H34">
        <v>445.96</v>
      </c>
      <c r="J34" s="2">
        <f t="shared" si="0"/>
        <v>178.66036230392001</v>
      </c>
      <c r="K34">
        <v>5</v>
      </c>
      <c r="L34">
        <v>62.8</v>
      </c>
      <c r="N34" s="2">
        <f t="shared" si="1"/>
        <v>30.0656602028</v>
      </c>
      <c r="O34">
        <v>3</v>
      </c>
      <c r="P34">
        <v>4</v>
      </c>
      <c r="Q34">
        <v>16.100000000000001</v>
      </c>
      <c r="R34">
        <v>36.1</v>
      </c>
      <c r="S34" t="s">
        <v>46</v>
      </c>
      <c r="T34" t="s">
        <v>33</v>
      </c>
      <c r="U34" t="s">
        <v>33</v>
      </c>
      <c r="V34" t="s">
        <v>33</v>
      </c>
      <c r="W34" t="s">
        <v>33</v>
      </c>
      <c r="X34" t="s">
        <v>58</v>
      </c>
      <c r="Y34" t="s">
        <v>77</v>
      </c>
      <c r="Z34" t="s">
        <v>103</v>
      </c>
      <c r="AA34">
        <v>38.206281699999998</v>
      </c>
      <c r="AB34">
        <v>-1.0434985000000001</v>
      </c>
      <c r="AC34">
        <v>0.18459999999999999</v>
      </c>
    </row>
    <row r="35" spans="1:29" x14ac:dyDescent="0.2">
      <c r="A35">
        <v>18</v>
      </c>
      <c r="B35">
        <v>12</v>
      </c>
      <c r="C35" t="s">
        <v>76</v>
      </c>
      <c r="D35">
        <v>1997</v>
      </c>
      <c r="E35">
        <v>26</v>
      </c>
      <c r="F35">
        <v>5</v>
      </c>
      <c r="G35" t="s">
        <v>33</v>
      </c>
      <c r="H35">
        <v>577.92999999999995</v>
      </c>
      <c r="J35" s="2">
        <f t="shared" si="0"/>
        <v>231.53014437685999</v>
      </c>
      <c r="K35">
        <v>5</v>
      </c>
      <c r="L35">
        <v>62.8</v>
      </c>
      <c r="N35" s="2">
        <f t="shared" si="1"/>
        <v>30.0656602028</v>
      </c>
      <c r="O35">
        <v>3</v>
      </c>
      <c r="P35">
        <v>4</v>
      </c>
      <c r="Q35">
        <v>16.100000000000001</v>
      </c>
      <c r="R35">
        <v>36.1</v>
      </c>
      <c r="S35" t="s">
        <v>46</v>
      </c>
      <c r="T35" t="s">
        <v>33</v>
      </c>
      <c r="U35" t="s">
        <v>33</v>
      </c>
      <c r="V35" t="s">
        <v>33</v>
      </c>
      <c r="W35" t="s">
        <v>33</v>
      </c>
      <c r="X35" t="s">
        <v>58</v>
      </c>
      <c r="Y35" t="s">
        <v>77</v>
      </c>
      <c r="Z35" t="s">
        <v>103</v>
      </c>
      <c r="AA35">
        <v>38.206281699999998</v>
      </c>
      <c r="AB35">
        <v>-1.0434985000000001</v>
      </c>
      <c r="AC35">
        <v>0.18459999999999999</v>
      </c>
    </row>
    <row r="36" spans="1:29" x14ac:dyDescent="0.2">
      <c r="A36">
        <v>18</v>
      </c>
      <c r="B36">
        <v>13</v>
      </c>
      <c r="C36" t="s">
        <v>76</v>
      </c>
      <c r="D36">
        <v>1997</v>
      </c>
      <c r="E36">
        <v>6.5</v>
      </c>
      <c r="F36">
        <v>5</v>
      </c>
      <c r="G36" t="s">
        <v>33</v>
      </c>
      <c r="H36">
        <v>233.9</v>
      </c>
      <c r="J36" s="2">
        <f t="shared" si="0"/>
        <v>93.704948297800001</v>
      </c>
      <c r="K36">
        <v>5</v>
      </c>
      <c r="L36">
        <v>78.27</v>
      </c>
      <c r="N36" s="2">
        <f t="shared" si="1"/>
        <v>37.471962166769998</v>
      </c>
      <c r="O36">
        <v>4</v>
      </c>
      <c r="P36">
        <v>5</v>
      </c>
      <c r="Q36">
        <v>16.100000000000001</v>
      </c>
      <c r="R36">
        <v>36.1</v>
      </c>
      <c r="S36" t="s">
        <v>46</v>
      </c>
      <c r="T36" t="s">
        <v>33</v>
      </c>
      <c r="U36" t="s">
        <v>33</v>
      </c>
      <c r="V36" t="s">
        <v>33</v>
      </c>
      <c r="W36" t="s">
        <v>33</v>
      </c>
      <c r="X36" t="s">
        <v>58</v>
      </c>
      <c r="Y36" t="s">
        <v>77</v>
      </c>
      <c r="Z36" t="s">
        <v>103</v>
      </c>
      <c r="AA36">
        <v>38.206281699999998</v>
      </c>
      <c r="AB36">
        <v>-1.0434985000000001</v>
      </c>
      <c r="AC36">
        <v>0.18459999999999999</v>
      </c>
    </row>
    <row r="37" spans="1:29" x14ac:dyDescent="0.2">
      <c r="A37">
        <v>18</v>
      </c>
      <c r="B37">
        <v>14</v>
      </c>
      <c r="C37" t="s">
        <v>76</v>
      </c>
      <c r="D37">
        <v>1997</v>
      </c>
      <c r="E37">
        <v>13</v>
      </c>
      <c r="F37">
        <v>5</v>
      </c>
      <c r="G37" t="s">
        <v>33</v>
      </c>
      <c r="H37">
        <v>363.14</v>
      </c>
      <c r="J37" s="2">
        <f t="shared" si="0"/>
        <v>145.48103858428001</v>
      </c>
      <c r="K37">
        <v>5</v>
      </c>
      <c r="L37">
        <v>78.27</v>
      </c>
      <c r="N37" s="2">
        <f t="shared" si="1"/>
        <v>37.471962166769998</v>
      </c>
      <c r="O37">
        <v>4</v>
      </c>
      <c r="P37">
        <v>5</v>
      </c>
      <c r="Q37">
        <v>16.100000000000001</v>
      </c>
      <c r="R37">
        <v>36.1</v>
      </c>
      <c r="S37" t="s">
        <v>46</v>
      </c>
      <c r="T37" t="s">
        <v>33</v>
      </c>
      <c r="U37" t="s">
        <v>33</v>
      </c>
      <c r="V37" t="s">
        <v>33</v>
      </c>
      <c r="W37" t="s">
        <v>33</v>
      </c>
      <c r="X37" t="s">
        <v>58</v>
      </c>
      <c r="Y37" t="s">
        <v>77</v>
      </c>
      <c r="Z37" t="s">
        <v>103</v>
      </c>
      <c r="AA37">
        <v>38.206281699999998</v>
      </c>
      <c r="AB37">
        <v>-1.0434985000000001</v>
      </c>
      <c r="AC37">
        <v>0.18459999999999999</v>
      </c>
    </row>
    <row r="38" spans="1:29" x14ac:dyDescent="0.2">
      <c r="A38">
        <v>18</v>
      </c>
      <c r="B38">
        <v>15</v>
      </c>
      <c r="C38" t="s">
        <v>76</v>
      </c>
      <c r="D38">
        <v>1997</v>
      </c>
      <c r="E38">
        <v>19.5</v>
      </c>
      <c r="F38">
        <v>5</v>
      </c>
      <c r="G38" t="s">
        <v>33</v>
      </c>
      <c r="H38">
        <v>425.03</v>
      </c>
      <c r="J38" s="2">
        <f t="shared" si="0"/>
        <v>170.27539194106001</v>
      </c>
      <c r="K38">
        <v>5</v>
      </c>
      <c r="L38">
        <v>78.27</v>
      </c>
      <c r="N38" s="2">
        <f t="shared" si="1"/>
        <v>37.471962166769998</v>
      </c>
      <c r="O38">
        <v>4</v>
      </c>
      <c r="P38">
        <v>5</v>
      </c>
      <c r="Q38">
        <v>16.100000000000001</v>
      </c>
      <c r="R38">
        <v>36.1</v>
      </c>
      <c r="S38" t="s">
        <v>46</v>
      </c>
      <c r="T38" t="s">
        <v>33</v>
      </c>
      <c r="U38" t="s">
        <v>33</v>
      </c>
      <c r="V38" t="s">
        <v>33</v>
      </c>
      <c r="W38" t="s">
        <v>33</v>
      </c>
      <c r="X38" t="s">
        <v>58</v>
      </c>
      <c r="Y38" t="s">
        <v>77</v>
      </c>
      <c r="Z38" t="s">
        <v>103</v>
      </c>
      <c r="AA38">
        <v>38.206281699999998</v>
      </c>
      <c r="AB38">
        <v>-1.0434985000000001</v>
      </c>
      <c r="AC38">
        <v>0.18459999999999999</v>
      </c>
    </row>
    <row r="39" spans="1:29" x14ac:dyDescent="0.2">
      <c r="A39">
        <v>18</v>
      </c>
      <c r="B39">
        <v>16</v>
      </c>
      <c r="C39" t="s">
        <v>76</v>
      </c>
      <c r="D39">
        <v>1997</v>
      </c>
      <c r="E39">
        <v>26</v>
      </c>
      <c r="F39">
        <v>5</v>
      </c>
      <c r="G39" t="s">
        <v>33</v>
      </c>
      <c r="H39">
        <v>545.16</v>
      </c>
      <c r="J39" s="2">
        <f t="shared" si="0"/>
        <v>218.40183674232</v>
      </c>
      <c r="K39">
        <v>5</v>
      </c>
      <c r="L39">
        <v>78.27</v>
      </c>
      <c r="N39" s="2">
        <f t="shared" si="1"/>
        <v>37.471962166769998</v>
      </c>
      <c r="O39">
        <v>4</v>
      </c>
      <c r="P39">
        <v>5</v>
      </c>
      <c r="Q39">
        <v>16.100000000000001</v>
      </c>
      <c r="R39">
        <v>36.1</v>
      </c>
      <c r="S39" t="s">
        <v>46</v>
      </c>
      <c r="T39" t="s">
        <v>33</v>
      </c>
      <c r="U39" t="s">
        <v>33</v>
      </c>
      <c r="V39" t="s">
        <v>33</v>
      </c>
      <c r="W39" t="s">
        <v>33</v>
      </c>
      <c r="X39" t="s">
        <v>58</v>
      </c>
      <c r="Y39" t="s">
        <v>77</v>
      </c>
      <c r="Z39" t="s">
        <v>103</v>
      </c>
      <c r="AA39">
        <v>38.206281699999998</v>
      </c>
      <c r="AB39">
        <v>-1.0434985000000001</v>
      </c>
      <c r="AC39">
        <v>0.18459999999999999</v>
      </c>
    </row>
    <row r="40" spans="1:29" x14ac:dyDescent="0.2">
      <c r="A40">
        <v>18</v>
      </c>
      <c r="B40">
        <v>17</v>
      </c>
      <c r="C40" t="s">
        <v>76</v>
      </c>
      <c r="D40">
        <v>1997</v>
      </c>
      <c r="E40">
        <v>6.5</v>
      </c>
      <c r="F40">
        <v>5</v>
      </c>
      <c r="G40" t="s">
        <v>33</v>
      </c>
      <c r="H40">
        <v>235.72</v>
      </c>
      <c r="J40" s="2">
        <f t="shared" si="0"/>
        <v>94.43407615544001</v>
      </c>
      <c r="K40">
        <v>5</v>
      </c>
      <c r="L40">
        <v>72.81</v>
      </c>
      <c r="N40" s="2">
        <f t="shared" si="1"/>
        <v>34.857973238310002</v>
      </c>
      <c r="O40">
        <v>5</v>
      </c>
      <c r="P40">
        <v>6</v>
      </c>
      <c r="Q40">
        <v>16.100000000000001</v>
      </c>
      <c r="R40">
        <v>36.1</v>
      </c>
      <c r="S40" t="s">
        <v>46</v>
      </c>
      <c r="T40" t="s">
        <v>33</v>
      </c>
      <c r="U40" t="s">
        <v>33</v>
      </c>
      <c r="V40" t="s">
        <v>33</v>
      </c>
      <c r="W40" t="s">
        <v>33</v>
      </c>
      <c r="X40" t="s">
        <v>58</v>
      </c>
      <c r="Y40" t="s">
        <v>77</v>
      </c>
      <c r="Z40" t="s">
        <v>103</v>
      </c>
      <c r="AA40">
        <v>38.206281699999998</v>
      </c>
      <c r="AB40">
        <v>-1.0434985000000001</v>
      </c>
      <c r="AC40">
        <v>0.18459999999999999</v>
      </c>
    </row>
    <row r="41" spans="1:29" x14ac:dyDescent="0.2">
      <c r="A41">
        <v>18</v>
      </c>
      <c r="B41">
        <v>18</v>
      </c>
      <c r="C41" t="s">
        <v>76</v>
      </c>
      <c r="D41">
        <v>1997</v>
      </c>
      <c r="E41">
        <v>13</v>
      </c>
      <c r="F41">
        <v>5</v>
      </c>
      <c r="G41" t="s">
        <v>33</v>
      </c>
      <c r="H41">
        <v>232.99</v>
      </c>
      <c r="J41" s="2">
        <f t="shared" si="0"/>
        <v>93.340384368980011</v>
      </c>
      <c r="K41">
        <v>5</v>
      </c>
      <c r="L41">
        <v>72.81</v>
      </c>
      <c r="N41" s="2">
        <f t="shared" si="1"/>
        <v>34.857973238310002</v>
      </c>
      <c r="O41">
        <v>5</v>
      </c>
      <c r="P41">
        <v>6</v>
      </c>
      <c r="Q41">
        <v>16.100000000000001</v>
      </c>
      <c r="R41">
        <v>36.1</v>
      </c>
      <c r="S41" t="s">
        <v>46</v>
      </c>
      <c r="T41" t="s">
        <v>33</v>
      </c>
      <c r="U41" t="s">
        <v>33</v>
      </c>
      <c r="V41" t="s">
        <v>33</v>
      </c>
      <c r="W41" t="s">
        <v>33</v>
      </c>
      <c r="X41" t="s">
        <v>58</v>
      </c>
      <c r="Y41" t="s">
        <v>77</v>
      </c>
      <c r="Z41" t="s">
        <v>103</v>
      </c>
      <c r="AA41">
        <v>38.206281699999998</v>
      </c>
      <c r="AB41">
        <v>-1.0434985000000001</v>
      </c>
      <c r="AC41">
        <v>0.18459999999999999</v>
      </c>
    </row>
    <row r="42" spans="1:29" x14ac:dyDescent="0.2">
      <c r="A42">
        <v>18</v>
      </c>
      <c r="B42">
        <v>19</v>
      </c>
      <c r="C42" t="s">
        <v>76</v>
      </c>
      <c r="D42">
        <v>1997</v>
      </c>
      <c r="E42">
        <v>19.5</v>
      </c>
      <c r="F42">
        <v>5</v>
      </c>
      <c r="G42" t="s">
        <v>33</v>
      </c>
      <c r="H42">
        <v>205.69</v>
      </c>
      <c r="J42" s="2">
        <f t="shared" si="0"/>
        <v>82.403466504380006</v>
      </c>
      <c r="K42">
        <v>5</v>
      </c>
      <c r="L42">
        <v>72.81</v>
      </c>
      <c r="N42" s="2">
        <f t="shared" si="1"/>
        <v>34.857973238310002</v>
      </c>
      <c r="O42">
        <v>5</v>
      </c>
      <c r="P42">
        <v>6</v>
      </c>
      <c r="Q42">
        <v>16.100000000000001</v>
      </c>
      <c r="R42">
        <v>36.1</v>
      </c>
      <c r="S42" t="s">
        <v>46</v>
      </c>
      <c r="T42" t="s">
        <v>33</v>
      </c>
      <c r="U42" t="s">
        <v>33</v>
      </c>
      <c r="V42" t="s">
        <v>33</v>
      </c>
      <c r="W42" t="s">
        <v>33</v>
      </c>
      <c r="X42" t="s">
        <v>58</v>
      </c>
      <c r="Y42" t="s">
        <v>77</v>
      </c>
      <c r="Z42" t="s">
        <v>103</v>
      </c>
      <c r="AA42">
        <v>38.206281699999998</v>
      </c>
      <c r="AB42">
        <v>-1.0434985000000001</v>
      </c>
      <c r="AC42">
        <v>0.18459999999999999</v>
      </c>
    </row>
    <row r="43" spans="1:29" x14ac:dyDescent="0.2">
      <c r="A43">
        <v>18</v>
      </c>
      <c r="B43">
        <v>20</v>
      </c>
      <c r="C43" t="s">
        <v>76</v>
      </c>
      <c r="D43">
        <v>1997</v>
      </c>
      <c r="E43">
        <v>26</v>
      </c>
      <c r="F43">
        <v>5</v>
      </c>
      <c r="G43" t="s">
        <v>33</v>
      </c>
      <c r="H43">
        <v>316.72000000000003</v>
      </c>
      <c r="J43" s="2">
        <f t="shared" si="0"/>
        <v>126.88427201744001</v>
      </c>
      <c r="K43">
        <v>5</v>
      </c>
      <c r="L43">
        <v>72.81</v>
      </c>
      <c r="N43" s="2">
        <f t="shared" si="1"/>
        <v>34.857973238310002</v>
      </c>
      <c r="O43">
        <v>5</v>
      </c>
      <c r="P43">
        <v>6</v>
      </c>
      <c r="Q43">
        <v>16.100000000000001</v>
      </c>
      <c r="R43">
        <v>36.1</v>
      </c>
      <c r="S43" t="s">
        <v>46</v>
      </c>
      <c r="T43" t="s">
        <v>33</v>
      </c>
      <c r="U43" t="s">
        <v>33</v>
      </c>
      <c r="V43" t="s">
        <v>33</v>
      </c>
      <c r="W43" t="s">
        <v>33</v>
      </c>
      <c r="X43" t="s">
        <v>58</v>
      </c>
      <c r="Y43" t="s">
        <v>77</v>
      </c>
      <c r="Z43" t="s">
        <v>103</v>
      </c>
      <c r="AA43">
        <v>38.206281699999998</v>
      </c>
      <c r="AB43">
        <v>-1.0434985000000001</v>
      </c>
      <c r="AC43">
        <v>0.18459999999999999</v>
      </c>
    </row>
    <row r="44" spans="1:29" x14ac:dyDescent="0.2">
      <c r="A44">
        <v>9</v>
      </c>
      <c r="B44">
        <v>1</v>
      </c>
      <c r="C44" t="s">
        <v>56</v>
      </c>
      <c r="D44">
        <v>2000</v>
      </c>
      <c r="E44">
        <v>65</v>
      </c>
      <c r="F44">
        <v>5</v>
      </c>
      <c r="G44" t="s">
        <v>57</v>
      </c>
      <c r="H44">
        <v>80.83</v>
      </c>
      <c r="I44">
        <v>26.43</v>
      </c>
      <c r="J44">
        <v>26.43</v>
      </c>
      <c r="K44">
        <v>5</v>
      </c>
      <c r="L44">
        <v>17.16</v>
      </c>
      <c r="M44">
        <v>6.82</v>
      </c>
      <c r="N44">
        <v>6.82</v>
      </c>
      <c r="O44">
        <v>5</v>
      </c>
      <c r="P44">
        <v>6</v>
      </c>
      <c r="Q44">
        <v>16.100000000000001</v>
      </c>
      <c r="R44">
        <v>33.5</v>
      </c>
      <c r="S44" t="s">
        <v>46</v>
      </c>
      <c r="T44" t="s">
        <v>33</v>
      </c>
      <c r="U44" t="s">
        <v>33</v>
      </c>
      <c r="V44" t="s">
        <v>33</v>
      </c>
      <c r="W44" t="s">
        <v>33</v>
      </c>
      <c r="X44" t="s">
        <v>58</v>
      </c>
      <c r="Y44" t="s">
        <v>59</v>
      </c>
      <c r="Z44" t="s">
        <v>103</v>
      </c>
      <c r="AA44">
        <v>38.183329999999998</v>
      </c>
      <c r="AB44">
        <v>-1.8333299999999999</v>
      </c>
      <c r="AC44">
        <v>0.20100000000000001</v>
      </c>
    </row>
    <row r="45" spans="1:29" x14ac:dyDescent="0.2">
      <c r="A45">
        <v>9</v>
      </c>
      <c r="B45">
        <v>2</v>
      </c>
      <c r="C45" t="s">
        <v>56</v>
      </c>
      <c r="D45">
        <v>2000</v>
      </c>
      <c r="E45">
        <v>130</v>
      </c>
      <c r="F45">
        <v>5</v>
      </c>
      <c r="G45" t="s">
        <v>57</v>
      </c>
      <c r="H45">
        <v>225.71</v>
      </c>
      <c r="I45">
        <v>156.87</v>
      </c>
      <c r="J45">
        <v>156.87</v>
      </c>
      <c r="K45">
        <v>5</v>
      </c>
      <c r="L45">
        <v>17.16</v>
      </c>
      <c r="M45">
        <v>6.82</v>
      </c>
      <c r="N45">
        <v>6.82</v>
      </c>
      <c r="O45">
        <v>5</v>
      </c>
      <c r="P45">
        <v>6</v>
      </c>
      <c r="Q45">
        <v>16.100000000000001</v>
      </c>
      <c r="R45">
        <v>33.5</v>
      </c>
      <c r="S45" t="s">
        <v>46</v>
      </c>
      <c r="T45" t="s">
        <v>33</v>
      </c>
      <c r="U45" t="s">
        <v>33</v>
      </c>
      <c r="V45" t="s">
        <v>33</v>
      </c>
      <c r="W45" t="s">
        <v>33</v>
      </c>
      <c r="X45" t="s">
        <v>58</v>
      </c>
      <c r="Y45" t="s">
        <v>59</v>
      </c>
      <c r="Z45" t="s">
        <v>103</v>
      </c>
      <c r="AA45">
        <v>38.183329999999998</v>
      </c>
      <c r="AB45">
        <v>-1.8333299999999999</v>
      </c>
      <c r="AC45">
        <v>0.20100000000000001</v>
      </c>
    </row>
    <row r="46" spans="1:29" x14ac:dyDescent="0.2">
      <c r="A46">
        <v>9</v>
      </c>
      <c r="B46">
        <v>3</v>
      </c>
      <c r="C46" t="s">
        <v>56</v>
      </c>
      <c r="D46">
        <v>2000</v>
      </c>
      <c r="E46">
        <v>195</v>
      </c>
      <c r="F46">
        <v>5</v>
      </c>
      <c r="G46" t="s">
        <v>57</v>
      </c>
      <c r="H46">
        <v>123.15</v>
      </c>
      <c r="I46">
        <v>122.76</v>
      </c>
      <c r="J46">
        <v>122.76</v>
      </c>
      <c r="K46">
        <v>5</v>
      </c>
      <c r="L46">
        <v>17.16</v>
      </c>
      <c r="M46">
        <v>6.82</v>
      </c>
      <c r="N46">
        <v>6.82</v>
      </c>
      <c r="O46">
        <v>5</v>
      </c>
      <c r="P46">
        <v>6</v>
      </c>
      <c r="Q46">
        <v>16.100000000000001</v>
      </c>
      <c r="R46">
        <v>33.5</v>
      </c>
      <c r="S46" t="s">
        <v>46</v>
      </c>
      <c r="T46" t="s">
        <v>33</v>
      </c>
      <c r="U46" t="s">
        <v>33</v>
      </c>
      <c r="V46" t="s">
        <v>33</v>
      </c>
      <c r="W46" t="s">
        <v>33</v>
      </c>
      <c r="X46" t="s">
        <v>58</v>
      </c>
      <c r="Y46" t="s">
        <v>59</v>
      </c>
      <c r="Z46" t="s">
        <v>103</v>
      </c>
      <c r="AA46">
        <v>38.183329999999998</v>
      </c>
      <c r="AB46">
        <v>-1.8333299999999999</v>
      </c>
      <c r="AC46">
        <v>0.20100000000000001</v>
      </c>
    </row>
    <row r="47" spans="1:29" x14ac:dyDescent="0.2">
      <c r="A47">
        <v>9</v>
      </c>
      <c r="B47">
        <v>4</v>
      </c>
      <c r="C47" t="s">
        <v>56</v>
      </c>
      <c r="D47">
        <v>2000</v>
      </c>
      <c r="E47">
        <v>260</v>
      </c>
      <c r="F47">
        <v>5</v>
      </c>
      <c r="G47" t="s">
        <v>57</v>
      </c>
      <c r="H47">
        <v>164.71</v>
      </c>
      <c r="I47">
        <v>135.55000000000001</v>
      </c>
      <c r="J47">
        <v>135.55000000000001</v>
      </c>
      <c r="K47">
        <v>5</v>
      </c>
      <c r="L47">
        <v>17.16</v>
      </c>
      <c r="M47">
        <v>6.82</v>
      </c>
      <c r="N47">
        <v>6.82</v>
      </c>
      <c r="O47">
        <v>5</v>
      </c>
      <c r="P47">
        <v>6</v>
      </c>
      <c r="Q47">
        <v>16.100000000000001</v>
      </c>
      <c r="R47">
        <v>33.5</v>
      </c>
      <c r="S47" t="s">
        <v>46</v>
      </c>
      <c r="T47" t="s">
        <v>33</v>
      </c>
      <c r="U47" t="s">
        <v>33</v>
      </c>
      <c r="V47" t="s">
        <v>33</v>
      </c>
      <c r="W47" t="s">
        <v>33</v>
      </c>
      <c r="X47" t="s">
        <v>58</v>
      </c>
      <c r="Y47" t="s">
        <v>59</v>
      </c>
      <c r="Z47" t="s">
        <v>103</v>
      </c>
      <c r="AA47">
        <v>38.183329999999998</v>
      </c>
      <c r="AB47">
        <v>-1.8333299999999999</v>
      </c>
      <c r="AC47">
        <v>0.20100000000000001</v>
      </c>
    </row>
    <row r="48" spans="1:29" x14ac:dyDescent="0.2">
      <c r="A48">
        <v>43</v>
      </c>
      <c r="B48">
        <v>1</v>
      </c>
      <c r="C48" t="s">
        <v>139</v>
      </c>
      <c r="D48">
        <v>1998</v>
      </c>
      <c r="E48">
        <v>5</v>
      </c>
      <c r="F48">
        <v>4</v>
      </c>
      <c r="G48" t="s">
        <v>33</v>
      </c>
      <c r="H48">
        <v>72.92</v>
      </c>
      <c r="J48" s="2">
        <f t="shared" ref="J48:J65" si="2">0.400619702*H48</f>
        <v>29.213188669840001</v>
      </c>
      <c r="K48">
        <v>4</v>
      </c>
      <c r="L48">
        <v>40.86</v>
      </c>
      <c r="N48" s="2">
        <f t="shared" ref="N48:N65" si="3">0.478752551*L48</f>
        <v>19.561829233859999</v>
      </c>
      <c r="O48">
        <v>2</v>
      </c>
      <c r="P48">
        <v>3</v>
      </c>
      <c r="Q48">
        <v>7.8</v>
      </c>
      <c r="R48">
        <v>37.4</v>
      </c>
      <c r="S48" t="s">
        <v>46</v>
      </c>
      <c r="T48" t="s">
        <v>33</v>
      </c>
      <c r="U48" t="s">
        <v>33</v>
      </c>
      <c r="V48" t="s">
        <v>33</v>
      </c>
      <c r="W48" t="s">
        <v>33</v>
      </c>
      <c r="X48" t="s">
        <v>42</v>
      </c>
      <c r="Y48" t="s">
        <v>140</v>
      </c>
      <c r="Z48" t="s">
        <v>101</v>
      </c>
      <c r="AA48">
        <v>40.89611</v>
      </c>
      <c r="AB48">
        <v>-104.87444000000001</v>
      </c>
      <c r="AC48">
        <v>0.22450000000000001</v>
      </c>
    </row>
    <row r="49" spans="1:29" x14ac:dyDescent="0.2">
      <c r="A49">
        <v>43</v>
      </c>
      <c r="B49">
        <v>2</v>
      </c>
      <c r="C49" t="s">
        <v>139</v>
      </c>
      <c r="D49">
        <v>1998</v>
      </c>
      <c r="E49">
        <v>10</v>
      </c>
      <c r="F49">
        <v>4</v>
      </c>
      <c r="G49" t="s">
        <v>33</v>
      </c>
      <c r="H49">
        <v>78.510000000000005</v>
      </c>
      <c r="J49" s="2">
        <f t="shared" si="2"/>
        <v>31.452652804020005</v>
      </c>
      <c r="K49">
        <v>4</v>
      </c>
      <c r="L49">
        <v>40.86</v>
      </c>
      <c r="N49" s="2">
        <f t="shared" si="3"/>
        <v>19.561829233859999</v>
      </c>
      <c r="O49">
        <v>2</v>
      </c>
      <c r="P49">
        <v>3</v>
      </c>
      <c r="Q49">
        <v>7.8</v>
      </c>
      <c r="R49">
        <v>37.4</v>
      </c>
      <c r="S49" t="s">
        <v>46</v>
      </c>
      <c r="T49" t="s">
        <v>33</v>
      </c>
      <c r="U49" t="s">
        <v>33</v>
      </c>
      <c r="V49" t="s">
        <v>33</v>
      </c>
      <c r="W49" t="s">
        <v>33</v>
      </c>
      <c r="X49" t="s">
        <v>42</v>
      </c>
      <c r="Y49" t="s">
        <v>140</v>
      </c>
      <c r="Z49" t="s">
        <v>101</v>
      </c>
      <c r="AA49">
        <v>40.89611</v>
      </c>
      <c r="AB49">
        <v>-104.87444000000001</v>
      </c>
      <c r="AC49">
        <v>0.22450000000000001</v>
      </c>
    </row>
    <row r="50" spans="1:29" x14ac:dyDescent="0.2">
      <c r="A50">
        <v>43</v>
      </c>
      <c r="B50">
        <v>3</v>
      </c>
      <c r="C50" t="s">
        <v>139</v>
      </c>
      <c r="D50">
        <v>1998</v>
      </c>
      <c r="E50">
        <v>15</v>
      </c>
      <c r="F50">
        <v>4</v>
      </c>
      <c r="G50" t="s">
        <v>33</v>
      </c>
      <c r="H50">
        <v>72.31</v>
      </c>
      <c r="J50" s="2">
        <f t="shared" si="2"/>
        <v>28.968810651620004</v>
      </c>
      <c r="K50">
        <v>4</v>
      </c>
      <c r="L50">
        <v>40.86</v>
      </c>
      <c r="N50" s="2">
        <f t="shared" si="3"/>
        <v>19.561829233859999</v>
      </c>
      <c r="O50">
        <v>2</v>
      </c>
      <c r="P50">
        <v>3</v>
      </c>
      <c r="Q50">
        <v>7.8</v>
      </c>
      <c r="R50">
        <v>37.4</v>
      </c>
      <c r="S50" t="s">
        <v>46</v>
      </c>
      <c r="T50" t="s">
        <v>33</v>
      </c>
      <c r="U50" t="s">
        <v>33</v>
      </c>
      <c r="V50" t="s">
        <v>33</v>
      </c>
      <c r="W50" t="s">
        <v>33</v>
      </c>
      <c r="X50" t="s">
        <v>42</v>
      </c>
      <c r="Y50" t="s">
        <v>140</v>
      </c>
      <c r="Z50" t="s">
        <v>101</v>
      </c>
      <c r="AA50">
        <v>40.89611</v>
      </c>
      <c r="AB50">
        <v>-104.87444000000001</v>
      </c>
      <c r="AC50">
        <v>0.22450000000000001</v>
      </c>
    </row>
    <row r="51" spans="1:29" x14ac:dyDescent="0.2">
      <c r="A51">
        <v>43</v>
      </c>
      <c r="B51">
        <v>4</v>
      </c>
      <c r="C51" t="s">
        <v>139</v>
      </c>
      <c r="D51">
        <v>1998</v>
      </c>
      <c r="E51">
        <v>20</v>
      </c>
      <c r="F51">
        <v>4</v>
      </c>
      <c r="G51" t="s">
        <v>33</v>
      </c>
      <c r="H51">
        <v>112.53</v>
      </c>
      <c r="J51" s="2">
        <f t="shared" si="2"/>
        <v>45.081735066060006</v>
      </c>
      <c r="K51">
        <v>4</v>
      </c>
      <c r="L51">
        <v>40.86</v>
      </c>
      <c r="N51" s="2">
        <f t="shared" si="3"/>
        <v>19.561829233859999</v>
      </c>
      <c r="O51">
        <v>2</v>
      </c>
      <c r="P51">
        <v>3</v>
      </c>
      <c r="Q51">
        <v>7.8</v>
      </c>
      <c r="R51">
        <v>37.4</v>
      </c>
      <c r="S51" t="s">
        <v>46</v>
      </c>
      <c r="T51" t="s">
        <v>33</v>
      </c>
      <c r="U51" t="s">
        <v>33</v>
      </c>
      <c r="V51" t="s">
        <v>33</v>
      </c>
      <c r="W51" t="s">
        <v>33</v>
      </c>
      <c r="X51" t="s">
        <v>42</v>
      </c>
      <c r="Y51" t="s">
        <v>140</v>
      </c>
      <c r="Z51" t="s">
        <v>101</v>
      </c>
      <c r="AA51">
        <v>40.89611</v>
      </c>
      <c r="AB51">
        <v>-104.87444000000001</v>
      </c>
      <c r="AC51">
        <v>0.22450000000000001</v>
      </c>
    </row>
    <row r="52" spans="1:29" x14ac:dyDescent="0.2">
      <c r="A52">
        <v>43</v>
      </c>
      <c r="B52">
        <v>5</v>
      </c>
      <c r="C52" t="s">
        <v>139</v>
      </c>
      <c r="D52">
        <v>1998</v>
      </c>
      <c r="E52">
        <v>25</v>
      </c>
      <c r="F52">
        <v>4</v>
      </c>
      <c r="G52" t="s">
        <v>33</v>
      </c>
      <c r="H52">
        <v>128.4</v>
      </c>
      <c r="J52" s="2">
        <f t="shared" si="2"/>
        <v>51.439569736800003</v>
      </c>
      <c r="K52">
        <v>4</v>
      </c>
      <c r="L52">
        <v>40.86</v>
      </c>
      <c r="N52" s="2">
        <f t="shared" si="3"/>
        <v>19.561829233859999</v>
      </c>
      <c r="O52">
        <v>2</v>
      </c>
      <c r="P52">
        <v>3</v>
      </c>
      <c r="Q52">
        <v>7.8</v>
      </c>
      <c r="R52">
        <v>37.4</v>
      </c>
      <c r="S52" t="s">
        <v>46</v>
      </c>
      <c r="T52" t="s">
        <v>33</v>
      </c>
      <c r="U52" t="s">
        <v>33</v>
      </c>
      <c r="V52" t="s">
        <v>33</v>
      </c>
      <c r="W52" t="s">
        <v>33</v>
      </c>
      <c r="X52" t="s">
        <v>42</v>
      </c>
      <c r="Y52" t="s">
        <v>140</v>
      </c>
      <c r="Z52" t="s">
        <v>101</v>
      </c>
      <c r="AA52">
        <v>40.89611</v>
      </c>
      <c r="AB52">
        <v>-104.87444000000001</v>
      </c>
      <c r="AC52">
        <v>0.22450000000000001</v>
      </c>
    </row>
    <row r="53" spans="1:29" x14ac:dyDescent="0.2">
      <c r="A53">
        <v>43</v>
      </c>
      <c r="B53">
        <v>6</v>
      </c>
      <c r="C53" t="s">
        <v>139</v>
      </c>
      <c r="D53">
        <v>1998</v>
      </c>
      <c r="E53">
        <v>30</v>
      </c>
      <c r="F53">
        <v>4</v>
      </c>
      <c r="G53" t="s">
        <v>33</v>
      </c>
      <c r="H53">
        <v>146.24</v>
      </c>
      <c r="J53" s="2">
        <f t="shared" si="2"/>
        <v>58.586625220480009</v>
      </c>
      <c r="K53">
        <v>4</v>
      </c>
      <c r="L53">
        <v>40.86</v>
      </c>
      <c r="N53" s="2">
        <f t="shared" si="3"/>
        <v>19.561829233859999</v>
      </c>
      <c r="O53">
        <v>2</v>
      </c>
      <c r="P53">
        <v>3</v>
      </c>
      <c r="Q53">
        <v>7.8</v>
      </c>
      <c r="R53">
        <v>37.4</v>
      </c>
      <c r="S53" t="s">
        <v>46</v>
      </c>
      <c r="T53" t="s">
        <v>33</v>
      </c>
      <c r="U53" t="s">
        <v>33</v>
      </c>
      <c r="V53" t="s">
        <v>33</v>
      </c>
      <c r="W53" t="s">
        <v>33</v>
      </c>
      <c r="X53" t="s">
        <v>42</v>
      </c>
      <c r="Y53" t="s">
        <v>140</v>
      </c>
      <c r="Z53" t="s">
        <v>101</v>
      </c>
      <c r="AA53">
        <v>40.89611</v>
      </c>
      <c r="AB53">
        <v>-104.87444000000001</v>
      </c>
      <c r="AC53">
        <v>0.22450000000000001</v>
      </c>
    </row>
    <row r="54" spans="1:29" x14ac:dyDescent="0.2">
      <c r="A54">
        <v>43</v>
      </c>
      <c r="B54">
        <v>7</v>
      </c>
      <c r="C54" t="s">
        <v>139</v>
      </c>
      <c r="D54">
        <v>1998</v>
      </c>
      <c r="E54">
        <v>35</v>
      </c>
      <c r="F54">
        <v>4</v>
      </c>
      <c r="G54" t="s">
        <v>33</v>
      </c>
      <c r="H54">
        <v>85.77</v>
      </c>
      <c r="J54" s="2">
        <f t="shared" si="2"/>
        <v>34.361151840540003</v>
      </c>
      <c r="K54">
        <v>4</v>
      </c>
      <c r="L54">
        <v>40.86</v>
      </c>
      <c r="N54" s="2">
        <f t="shared" si="3"/>
        <v>19.561829233859999</v>
      </c>
      <c r="O54">
        <v>2</v>
      </c>
      <c r="P54">
        <v>3</v>
      </c>
      <c r="Q54">
        <v>7.8</v>
      </c>
      <c r="R54">
        <v>37.4</v>
      </c>
      <c r="S54" t="s">
        <v>46</v>
      </c>
      <c r="T54" t="s">
        <v>33</v>
      </c>
      <c r="U54" t="s">
        <v>33</v>
      </c>
      <c r="V54" t="s">
        <v>33</v>
      </c>
      <c r="W54" t="s">
        <v>33</v>
      </c>
      <c r="X54" t="s">
        <v>42</v>
      </c>
      <c r="Y54" t="s">
        <v>140</v>
      </c>
      <c r="Z54" t="s">
        <v>101</v>
      </c>
      <c r="AA54">
        <v>40.89611</v>
      </c>
      <c r="AB54">
        <v>-104.87444000000001</v>
      </c>
      <c r="AC54">
        <v>0.22450000000000001</v>
      </c>
    </row>
    <row r="55" spans="1:29" x14ac:dyDescent="0.2">
      <c r="A55">
        <v>43</v>
      </c>
      <c r="B55">
        <v>8</v>
      </c>
      <c r="C55" t="s">
        <v>139</v>
      </c>
      <c r="D55">
        <v>1998</v>
      </c>
      <c r="E55">
        <v>40</v>
      </c>
      <c r="F55">
        <v>4</v>
      </c>
      <c r="G55" t="s">
        <v>33</v>
      </c>
      <c r="H55">
        <v>116.16</v>
      </c>
      <c r="J55" s="2">
        <f t="shared" si="2"/>
        <v>46.535984584319998</v>
      </c>
      <c r="K55">
        <v>4</v>
      </c>
      <c r="L55">
        <v>40.86</v>
      </c>
      <c r="N55" s="2">
        <f t="shared" si="3"/>
        <v>19.561829233859999</v>
      </c>
      <c r="O55">
        <v>2</v>
      </c>
      <c r="P55">
        <v>3</v>
      </c>
      <c r="Q55">
        <v>7.8</v>
      </c>
      <c r="R55">
        <v>37.4</v>
      </c>
      <c r="S55" t="s">
        <v>46</v>
      </c>
      <c r="T55" t="s">
        <v>33</v>
      </c>
      <c r="U55" t="s">
        <v>33</v>
      </c>
      <c r="V55" t="s">
        <v>33</v>
      </c>
      <c r="W55" t="s">
        <v>33</v>
      </c>
      <c r="X55" t="s">
        <v>42</v>
      </c>
      <c r="Y55" t="s">
        <v>140</v>
      </c>
      <c r="Z55" t="s">
        <v>101</v>
      </c>
      <c r="AA55">
        <v>40.89611</v>
      </c>
      <c r="AB55">
        <v>-104.87444000000001</v>
      </c>
      <c r="AC55">
        <v>0.22450000000000001</v>
      </c>
    </row>
    <row r="56" spans="1:29" x14ac:dyDescent="0.2">
      <c r="A56">
        <v>44</v>
      </c>
      <c r="B56">
        <v>1</v>
      </c>
      <c r="C56" t="s">
        <v>141</v>
      </c>
      <c r="D56">
        <v>2006</v>
      </c>
      <c r="E56">
        <v>2.5</v>
      </c>
      <c r="F56">
        <v>4</v>
      </c>
      <c r="G56" t="s">
        <v>33</v>
      </c>
      <c r="H56">
        <v>197</v>
      </c>
      <c r="J56" s="2">
        <f t="shared" si="2"/>
        <v>78.922081294000009</v>
      </c>
      <c r="K56">
        <v>4</v>
      </c>
      <c r="L56">
        <v>163</v>
      </c>
      <c r="N56" s="2">
        <f t="shared" si="3"/>
        <v>78.036665812999999</v>
      </c>
      <c r="O56">
        <v>12</v>
      </c>
      <c r="P56">
        <v>13</v>
      </c>
      <c r="Q56">
        <v>7.8</v>
      </c>
      <c r="R56">
        <v>37.4</v>
      </c>
      <c r="S56" t="s">
        <v>46</v>
      </c>
      <c r="T56" t="s">
        <v>33</v>
      </c>
      <c r="U56" t="s">
        <v>33</v>
      </c>
      <c r="V56" t="s">
        <v>33</v>
      </c>
      <c r="W56" t="s">
        <v>31</v>
      </c>
      <c r="X56" t="s">
        <v>42</v>
      </c>
      <c r="Y56" t="s">
        <v>140</v>
      </c>
      <c r="Z56" t="s">
        <v>101</v>
      </c>
      <c r="AA56">
        <v>40.89611</v>
      </c>
      <c r="AB56">
        <v>-104.87444000000001</v>
      </c>
      <c r="AC56">
        <v>0.22450000000000001</v>
      </c>
    </row>
    <row r="57" spans="1:29" x14ac:dyDescent="0.2">
      <c r="A57">
        <v>44</v>
      </c>
      <c r="B57">
        <v>2</v>
      </c>
      <c r="C57" t="s">
        <v>141</v>
      </c>
      <c r="D57">
        <v>2006</v>
      </c>
      <c r="E57">
        <v>5</v>
      </c>
      <c r="F57">
        <v>4</v>
      </c>
      <c r="G57" t="s">
        <v>33</v>
      </c>
      <c r="H57">
        <v>206</v>
      </c>
      <c r="J57" s="2">
        <f t="shared" si="2"/>
        <v>82.52765861200001</v>
      </c>
      <c r="K57">
        <v>4</v>
      </c>
      <c r="L57">
        <v>163</v>
      </c>
      <c r="N57" s="2">
        <f t="shared" si="3"/>
        <v>78.036665812999999</v>
      </c>
      <c r="O57">
        <v>12</v>
      </c>
      <c r="P57">
        <v>13</v>
      </c>
      <c r="Q57">
        <v>7.8</v>
      </c>
      <c r="R57">
        <v>37.4</v>
      </c>
      <c r="S57" t="s">
        <v>46</v>
      </c>
      <c r="T57" t="s">
        <v>33</v>
      </c>
      <c r="U57" t="s">
        <v>33</v>
      </c>
      <c r="V57" t="s">
        <v>33</v>
      </c>
      <c r="W57" t="s">
        <v>31</v>
      </c>
      <c r="X57" t="s">
        <v>42</v>
      </c>
      <c r="Y57" t="s">
        <v>140</v>
      </c>
      <c r="Z57" t="s">
        <v>101</v>
      </c>
      <c r="AA57">
        <v>40.89611</v>
      </c>
      <c r="AB57">
        <v>-104.87444000000001</v>
      </c>
      <c r="AC57">
        <v>0.22450000000000001</v>
      </c>
    </row>
    <row r="58" spans="1:29" x14ac:dyDescent="0.2">
      <c r="A58">
        <v>44</v>
      </c>
      <c r="B58">
        <v>3</v>
      </c>
      <c r="C58" t="s">
        <v>141</v>
      </c>
      <c r="D58">
        <v>2006</v>
      </c>
      <c r="E58">
        <v>10</v>
      </c>
      <c r="F58">
        <v>4</v>
      </c>
      <c r="G58" t="s">
        <v>33</v>
      </c>
      <c r="H58">
        <v>241</v>
      </c>
      <c r="J58" s="2">
        <f t="shared" si="2"/>
        <v>96.549348182000003</v>
      </c>
      <c r="K58">
        <v>4</v>
      </c>
      <c r="L58">
        <v>163</v>
      </c>
      <c r="N58" s="2">
        <f t="shared" si="3"/>
        <v>78.036665812999999</v>
      </c>
      <c r="O58">
        <v>12</v>
      </c>
      <c r="P58">
        <v>13</v>
      </c>
      <c r="Q58">
        <v>7.8</v>
      </c>
      <c r="R58">
        <v>37.4</v>
      </c>
      <c r="S58" t="s">
        <v>46</v>
      </c>
      <c r="T58" t="s">
        <v>33</v>
      </c>
      <c r="U58" t="s">
        <v>33</v>
      </c>
      <c r="V58" t="s">
        <v>33</v>
      </c>
      <c r="W58" t="s">
        <v>31</v>
      </c>
      <c r="X58" t="s">
        <v>42</v>
      </c>
      <c r="Y58" t="s">
        <v>140</v>
      </c>
      <c r="Z58" t="s">
        <v>101</v>
      </c>
      <c r="AA58">
        <v>40.89611</v>
      </c>
      <c r="AB58">
        <v>-104.87444000000001</v>
      </c>
      <c r="AC58">
        <v>0.22450000000000001</v>
      </c>
    </row>
    <row r="59" spans="1:29" x14ac:dyDescent="0.2">
      <c r="A59">
        <v>44</v>
      </c>
      <c r="B59">
        <v>4</v>
      </c>
      <c r="C59" t="s">
        <v>141</v>
      </c>
      <c r="D59">
        <v>2006</v>
      </c>
      <c r="E59">
        <v>21</v>
      </c>
      <c r="F59">
        <v>4</v>
      </c>
      <c r="G59" t="s">
        <v>33</v>
      </c>
      <c r="H59">
        <v>268</v>
      </c>
      <c r="J59" s="2">
        <f t="shared" si="2"/>
        <v>107.36608013600001</v>
      </c>
      <c r="K59">
        <v>4</v>
      </c>
      <c r="L59">
        <v>163</v>
      </c>
      <c r="N59" s="2">
        <f t="shared" si="3"/>
        <v>78.036665812999999</v>
      </c>
      <c r="O59">
        <v>12</v>
      </c>
      <c r="P59">
        <v>13</v>
      </c>
      <c r="Q59">
        <v>7.8</v>
      </c>
      <c r="R59">
        <v>37.4</v>
      </c>
      <c r="S59" t="s">
        <v>46</v>
      </c>
      <c r="T59" t="s">
        <v>33</v>
      </c>
      <c r="U59" t="s">
        <v>33</v>
      </c>
      <c r="V59" t="s">
        <v>33</v>
      </c>
      <c r="W59" t="s">
        <v>31</v>
      </c>
      <c r="X59" t="s">
        <v>42</v>
      </c>
      <c r="Y59" t="s">
        <v>140</v>
      </c>
      <c r="Z59" t="s">
        <v>101</v>
      </c>
      <c r="AA59">
        <v>40.89611</v>
      </c>
      <c r="AB59">
        <v>-104.87444000000001</v>
      </c>
      <c r="AC59">
        <v>0.22450000000000001</v>
      </c>
    </row>
    <row r="60" spans="1:29" x14ac:dyDescent="0.2">
      <c r="A60">
        <v>44</v>
      </c>
      <c r="B60">
        <v>5</v>
      </c>
      <c r="C60" t="s">
        <v>141</v>
      </c>
      <c r="D60">
        <v>2006</v>
      </c>
      <c r="E60">
        <v>30</v>
      </c>
      <c r="F60">
        <v>4</v>
      </c>
      <c r="G60" t="s">
        <v>33</v>
      </c>
      <c r="H60">
        <v>245</v>
      </c>
      <c r="J60" s="2">
        <f t="shared" si="2"/>
        <v>98.151826990000004</v>
      </c>
      <c r="K60">
        <v>4</v>
      </c>
      <c r="L60">
        <v>163</v>
      </c>
      <c r="N60" s="2">
        <f t="shared" si="3"/>
        <v>78.036665812999999</v>
      </c>
      <c r="O60">
        <v>12</v>
      </c>
      <c r="P60">
        <v>13</v>
      </c>
      <c r="Q60">
        <v>7.8</v>
      </c>
      <c r="R60">
        <v>37.4</v>
      </c>
      <c r="S60" t="s">
        <v>46</v>
      </c>
      <c r="T60" t="s">
        <v>33</v>
      </c>
      <c r="U60" t="s">
        <v>33</v>
      </c>
      <c r="V60" t="s">
        <v>33</v>
      </c>
      <c r="W60" t="s">
        <v>31</v>
      </c>
      <c r="X60" t="s">
        <v>42</v>
      </c>
      <c r="Y60" t="s">
        <v>140</v>
      </c>
      <c r="Z60" t="s">
        <v>101</v>
      </c>
      <c r="AA60">
        <v>40.89611</v>
      </c>
      <c r="AB60">
        <v>-104.87444000000001</v>
      </c>
      <c r="AC60">
        <v>0.22450000000000001</v>
      </c>
    </row>
    <row r="61" spans="1:29" x14ac:dyDescent="0.2">
      <c r="A61">
        <v>44</v>
      </c>
      <c r="B61">
        <v>6</v>
      </c>
      <c r="C61" t="s">
        <v>141</v>
      </c>
      <c r="D61">
        <v>2006</v>
      </c>
      <c r="E61">
        <v>2.5</v>
      </c>
      <c r="F61">
        <v>4</v>
      </c>
      <c r="G61" t="s">
        <v>33</v>
      </c>
      <c r="H61">
        <v>44.8</v>
      </c>
      <c r="J61" s="2">
        <f t="shared" si="2"/>
        <v>17.947762649600001</v>
      </c>
      <c r="K61">
        <v>4</v>
      </c>
      <c r="L61">
        <v>43.2</v>
      </c>
      <c r="N61" s="2">
        <f t="shared" si="3"/>
        <v>20.682110203200004</v>
      </c>
      <c r="O61">
        <v>13</v>
      </c>
      <c r="P61">
        <v>14</v>
      </c>
      <c r="Q61">
        <v>7.8</v>
      </c>
      <c r="R61">
        <v>37.4</v>
      </c>
      <c r="S61" t="s">
        <v>46</v>
      </c>
      <c r="T61" t="s">
        <v>33</v>
      </c>
      <c r="U61" t="s">
        <v>33</v>
      </c>
      <c r="V61" t="s">
        <v>33</v>
      </c>
      <c r="W61" t="s">
        <v>33</v>
      </c>
      <c r="X61" t="s">
        <v>42</v>
      </c>
      <c r="Y61" t="s">
        <v>140</v>
      </c>
      <c r="Z61" t="s">
        <v>101</v>
      </c>
      <c r="AA61">
        <v>40.89611</v>
      </c>
      <c r="AB61">
        <v>-104.87444000000001</v>
      </c>
      <c r="AC61">
        <v>0.22450000000000001</v>
      </c>
    </row>
    <row r="62" spans="1:29" x14ac:dyDescent="0.2">
      <c r="A62">
        <v>44</v>
      </c>
      <c r="B62">
        <v>7</v>
      </c>
      <c r="C62" t="s">
        <v>141</v>
      </c>
      <c r="D62">
        <v>2006</v>
      </c>
      <c r="E62">
        <v>5</v>
      </c>
      <c r="F62">
        <v>4</v>
      </c>
      <c r="G62" t="s">
        <v>33</v>
      </c>
      <c r="H62">
        <v>37</v>
      </c>
      <c r="J62" s="2">
        <f t="shared" si="2"/>
        <v>14.822928974000002</v>
      </c>
      <c r="K62">
        <v>4</v>
      </c>
      <c r="L62">
        <v>43.2</v>
      </c>
      <c r="N62" s="2">
        <f t="shared" si="3"/>
        <v>20.682110203200004</v>
      </c>
      <c r="O62">
        <v>13</v>
      </c>
      <c r="P62">
        <v>14</v>
      </c>
      <c r="Q62">
        <v>7.8</v>
      </c>
      <c r="R62">
        <v>37.4</v>
      </c>
      <c r="S62" t="s">
        <v>46</v>
      </c>
      <c r="T62" t="s">
        <v>33</v>
      </c>
      <c r="U62" t="s">
        <v>33</v>
      </c>
      <c r="V62" t="s">
        <v>33</v>
      </c>
      <c r="W62" t="s">
        <v>33</v>
      </c>
      <c r="X62" t="s">
        <v>42</v>
      </c>
      <c r="Y62" t="s">
        <v>140</v>
      </c>
      <c r="Z62" t="s">
        <v>101</v>
      </c>
      <c r="AA62">
        <v>40.89611</v>
      </c>
      <c r="AB62">
        <v>-104.87444000000001</v>
      </c>
      <c r="AC62">
        <v>0.22450000000000001</v>
      </c>
    </row>
    <row r="63" spans="1:29" x14ac:dyDescent="0.2">
      <c r="A63">
        <v>44</v>
      </c>
      <c r="B63">
        <v>8</v>
      </c>
      <c r="C63" t="s">
        <v>141</v>
      </c>
      <c r="D63">
        <v>2006</v>
      </c>
      <c r="E63">
        <v>10</v>
      </c>
      <c r="F63">
        <v>4</v>
      </c>
      <c r="G63" t="s">
        <v>33</v>
      </c>
      <c r="H63">
        <v>38.799999999999997</v>
      </c>
      <c r="J63" s="2">
        <f t="shared" si="2"/>
        <v>15.5440444376</v>
      </c>
      <c r="K63">
        <v>4</v>
      </c>
      <c r="L63">
        <v>43.2</v>
      </c>
      <c r="N63" s="2">
        <f t="shared" si="3"/>
        <v>20.682110203200004</v>
      </c>
      <c r="O63">
        <v>13</v>
      </c>
      <c r="P63">
        <v>14</v>
      </c>
      <c r="Q63">
        <v>7.8</v>
      </c>
      <c r="R63">
        <v>37.4</v>
      </c>
      <c r="S63" t="s">
        <v>46</v>
      </c>
      <c r="T63" t="s">
        <v>33</v>
      </c>
      <c r="U63" t="s">
        <v>33</v>
      </c>
      <c r="V63" t="s">
        <v>33</v>
      </c>
      <c r="W63" t="s">
        <v>33</v>
      </c>
      <c r="X63" t="s">
        <v>42</v>
      </c>
      <c r="Y63" t="s">
        <v>140</v>
      </c>
      <c r="Z63" t="s">
        <v>101</v>
      </c>
      <c r="AA63">
        <v>40.89611</v>
      </c>
      <c r="AB63">
        <v>-104.87444000000001</v>
      </c>
      <c r="AC63">
        <v>0.22450000000000001</v>
      </c>
    </row>
    <row r="64" spans="1:29" x14ac:dyDescent="0.2">
      <c r="A64">
        <v>44</v>
      </c>
      <c r="B64">
        <v>9</v>
      </c>
      <c r="C64" t="s">
        <v>141</v>
      </c>
      <c r="D64">
        <v>2006</v>
      </c>
      <c r="E64">
        <v>21</v>
      </c>
      <c r="F64">
        <v>4</v>
      </c>
      <c r="G64" t="s">
        <v>33</v>
      </c>
      <c r="H64">
        <v>45</v>
      </c>
      <c r="J64" s="2">
        <f t="shared" si="2"/>
        <v>18.027886590000001</v>
      </c>
      <c r="K64">
        <v>4</v>
      </c>
      <c r="L64">
        <v>43.2</v>
      </c>
      <c r="N64" s="2">
        <f t="shared" si="3"/>
        <v>20.682110203200004</v>
      </c>
      <c r="O64">
        <v>13</v>
      </c>
      <c r="P64">
        <v>14</v>
      </c>
      <c r="Q64">
        <v>7.8</v>
      </c>
      <c r="R64">
        <v>37.4</v>
      </c>
      <c r="S64" t="s">
        <v>46</v>
      </c>
      <c r="T64" t="s">
        <v>33</v>
      </c>
      <c r="U64" t="s">
        <v>33</v>
      </c>
      <c r="V64" t="s">
        <v>33</v>
      </c>
      <c r="W64" t="s">
        <v>33</v>
      </c>
      <c r="X64" t="s">
        <v>42</v>
      </c>
      <c r="Y64" t="s">
        <v>140</v>
      </c>
      <c r="Z64" t="s">
        <v>101</v>
      </c>
      <c r="AA64">
        <v>40.89611</v>
      </c>
      <c r="AB64">
        <v>-104.87444000000001</v>
      </c>
      <c r="AC64">
        <v>0.22450000000000001</v>
      </c>
    </row>
    <row r="65" spans="1:29" x14ac:dyDescent="0.2">
      <c r="A65">
        <v>44</v>
      </c>
      <c r="B65">
        <v>10</v>
      </c>
      <c r="C65" t="s">
        <v>141</v>
      </c>
      <c r="D65">
        <v>2006</v>
      </c>
      <c r="E65">
        <v>30</v>
      </c>
      <c r="F65">
        <v>4</v>
      </c>
      <c r="G65" t="s">
        <v>33</v>
      </c>
      <c r="H65">
        <v>43.2</v>
      </c>
      <c r="J65" s="2">
        <f t="shared" si="2"/>
        <v>17.306771126400001</v>
      </c>
      <c r="K65">
        <v>4</v>
      </c>
      <c r="L65">
        <v>43.2</v>
      </c>
      <c r="N65" s="2">
        <f t="shared" si="3"/>
        <v>20.682110203200004</v>
      </c>
      <c r="O65">
        <v>13</v>
      </c>
      <c r="P65">
        <v>14</v>
      </c>
      <c r="Q65">
        <v>7.8</v>
      </c>
      <c r="R65">
        <v>37.4</v>
      </c>
      <c r="S65" t="s">
        <v>46</v>
      </c>
      <c r="T65" t="s">
        <v>33</v>
      </c>
      <c r="U65" t="s">
        <v>33</v>
      </c>
      <c r="V65" t="s">
        <v>33</v>
      </c>
      <c r="W65" t="s">
        <v>33</v>
      </c>
      <c r="X65" t="s">
        <v>42</v>
      </c>
      <c r="Y65" t="s">
        <v>140</v>
      </c>
      <c r="Z65" t="s">
        <v>101</v>
      </c>
      <c r="AA65">
        <v>40.89611</v>
      </c>
      <c r="AB65">
        <v>-104.87444000000001</v>
      </c>
      <c r="AC65">
        <v>0.22450000000000001</v>
      </c>
    </row>
    <row r="66" spans="1:29" x14ac:dyDescent="0.2">
      <c r="A66">
        <v>33</v>
      </c>
      <c r="B66">
        <v>1</v>
      </c>
      <c r="C66" t="s">
        <v>122</v>
      </c>
      <c r="D66">
        <v>2017</v>
      </c>
      <c r="E66">
        <v>22.4</v>
      </c>
      <c r="F66">
        <v>6</v>
      </c>
      <c r="G66" t="s">
        <v>123</v>
      </c>
      <c r="H66">
        <v>173.39</v>
      </c>
      <c r="I66">
        <v>21.46</v>
      </c>
      <c r="J66">
        <v>21.46</v>
      </c>
      <c r="K66">
        <v>6</v>
      </c>
      <c r="L66">
        <v>138.82</v>
      </c>
      <c r="M66">
        <v>15.93</v>
      </c>
      <c r="N66">
        <v>15.93</v>
      </c>
      <c r="O66">
        <v>1</v>
      </c>
      <c r="P66">
        <v>2</v>
      </c>
      <c r="Q66">
        <v>6.8</v>
      </c>
      <c r="R66">
        <v>38.4</v>
      </c>
      <c r="S66" t="s">
        <v>46</v>
      </c>
      <c r="T66" t="s">
        <v>33</v>
      </c>
      <c r="U66" t="s">
        <v>33</v>
      </c>
      <c r="V66" t="s">
        <v>33</v>
      </c>
      <c r="W66" t="s">
        <v>33</v>
      </c>
      <c r="X66" t="s">
        <v>42</v>
      </c>
      <c r="Y66" t="s">
        <v>124</v>
      </c>
      <c r="Z66" t="s">
        <v>101</v>
      </c>
      <c r="AA66">
        <v>41.212859999999999</v>
      </c>
      <c r="AB66">
        <v>-104.85183000000001</v>
      </c>
      <c r="AC66">
        <v>0.2402</v>
      </c>
    </row>
    <row r="67" spans="1:29" x14ac:dyDescent="0.2">
      <c r="A67">
        <v>33</v>
      </c>
      <c r="B67">
        <v>2</v>
      </c>
      <c r="C67" t="s">
        <v>122</v>
      </c>
      <c r="D67">
        <v>2017</v>
      </c>
      <c r="E67">
        <v>22.4</v>
      </c>
      <c r="F67">
        <v>6</v>
      </c>
      <c r="G67" t="s">
        <v>123</v>
      </c>
      <c r="H67">
        <v>149.72</v>
      </c>
      <c r="I67">
        <v>23.25</v>
      </c>
      <c r="J67">
        <v>23.25</v>
      </c>
      <c r="K67">
        <v>6</v>
      </c>
      <c r="L67">
        <v>129.88</v>
      </c>
      <c r="M67">
        <v>32.799999999999997</v>
      </c>
      <c r="N67">
        <v>32.799999999999997</v>
      </c>
      <c r="O67">
        <v>2</v>
      </c>
      <c r="P67">
        <v>3</v>
      </c>
      <c r="Q67">
        <v>6.8</v>
      </c>
      <c r="R67">
        <v>38.4</v>
      </c>
      <c r="S67" t="s">
        <v>46</v>
      </c>
      <c r="T67" t="s">
        <v>33</v>
      </c>
      <c r="U67" t="s">
        <v>33</v>
      </c>
      <c r="V67" t="s">
        <v>33</v>
      </c>
      <c r="W67" t="s">
        <v>33</v>
      </c>
      <c r="X67" t="s">
        <v>42</v>
      </c>
      <c r="Y67" t="s">
        <v>124</v>
      </c>
      <c r="Z67" t="s">
        <v>101</v>
      </c>
      <c r="AA67">
        <v>41.212859999999999</v>
      </c>
      <c r="AB67">
        <v>-104.85183000000001</v>
      </c>
      <c r="AC67">
        <v>0.2402</v>
      </c>
    </row>
    <row r="68" spans="1:29" x14ac:dyDescent="0.2">
      <c r="A68">
        <v>33</v>
      </c>
      <c r="B68">
        <v>3</v>
      </c>
      <c r="C68" t="s">
        <v>122</v>
      </c>
      <c r="D68">
        <v>2017</v>
      </c>
      <c r="E68">
        <v>22.4</v>
      </c>
      <c r="F68">
        <v>6</v>
      </c>
      <c r="G68" t="s">
        <v>123</v>
      </c>
      <c r="H68">
        <v>186.51</v>
      </c>
      <c r="I68">
        <v>15.08</v>
      </c>
      <c r="J68">
        <v>15.08</v>
      </c>
      <c r="K68">
        <v>6</v>
      </c>
      <c r="L68">
        <v>151.59</v>
      </c>
      <c r="M68">
        <v>14.29</v>
      </c>
      <c r="N68">
        <v>14.29</v>
      </c>
      <c r="O68">
        <v>3</v>
      </c>
      <c r="P68">
        <v>4</v>
      </c>
      <c r="Q68">
        <v>6.8</v>
      </c>
      <c r="R68">
        <v>38.4</v>
      </c>
      <c r="S68" t="s">
        <v>46</v>
      </c>
      <c r="T68" t="s">
        <v>33</v>
      </c>
      <c r="U68" t="s">
        <v>33</v>
      </c>
      <c r="V68" t="s">
        <v>33</v>
      </c>
      <c r="W68" t="s">
        <v>33</v>
      </c>
      <c r="X68" t="s">
        <v>42</v>
      </c>
      <c r="Y68" t="s">
        <v>124</v>
      </c>
      <c r="Z68" t="s">
        <v>101</v>
      </c>
      <c r="AA68">
        <v>41.212859999999999</v>
      </c>
      <c r="AB68">
        <v>-104.85183000000001</v>
      </c>
      <c r="AC68">
        <v>0.2402</v>
      </c>
    </row>
    <row r="69" spans="1:29" x14ac:dyDescent="0.2">
      <c r="A69">
        <v>33</v>
      </c>
      <c r="B69">
        <v>4</v>
      </c>
      <c r="C69" t="s">
        <v>122</v>
      </c>
      <c r="D69">
        <v>2017</v>
      </c>
      <c r="E69">
        <v>22.4</v>
      </c>
      <c r="F69">
        <v>6</v>
      </c>
      <c r="G69" t="s">
        <v>123</v>
      </c>
      <c r="H69">
        <v>215.08</v>
      </c>
      <c r="I69">
        <v>20.63</v>
      </c>
      <c r="J69">
        <v>20.63</v>
      </c>
      <c r="K69">
        <v>6</v>
      </c>
      <c r="L69">
        <v>157.94</v>
      </c>
      <c r="M69">
        <v>11.9</v>
      </c>
      <c r="N69">
        <v>11.9</v>
      </c>
      <c r="O69">
        <v>4</v>
      </c>
      <c r="P69">
        <v>5</v>
      </c>
      <c r="Q69">
        <v>6.8</v>
      </c>
      <c r="R69">
        <v>38.4</v>
      </c>
      <c r="S69" t="s">
        <v>46</v>
      </c>
      <c r="T69" t="s">
        <v>33</v>
      </c>
      <c r="U69" t="s">
        <v>33</v>
      </c>
      <c r="V69" t="s">
        <v>33</v>
      </c>
      <c r="W69" t="s">
        <v>33</v>
      </c>
      <c r="X69" t="s">
        <v>42</v>
      </c>
      <c r="Y69" t="s">
        <v>124</v>
      </c>
      <c r="Z69" t="s">
        <v>101</v>
      </c>
      <c r="AA69">
        <v>41.212859999999999</v>
      </c>
      <c r="AB69">
        <v>-104.85183000000001</v>
      </c>
      <c r="AC69">
        <v>0.2402</v>
      </c>
    </row>
    <row r="70" spans="1:29" x14ac:dyDescent="0.2">
      <c r="A70">
        <v>33</v>
      </c>
      <c r="B70">
        <v>5</v>
      </c>
      <c r="C70" t="s">
        <v>122</v>
      </c>
      <c r="D70">
        <v>2017</v>
      </c>
      <c r="E70">
        <v>22.4</v>
      </c>
      <c r="F70">
        <v>6</v>
      </c>
      <c r="G70" t="s">
        <v>123</v>
      </c>
      <c r="H70">
        <v>372.11</v>
      </c>
      <c r="I70">
        <v>83.6</v>
      </c>
      <c r="J70">
        <v>83.6</v>
      </c>
      <c r="K70">
        <v>6</v>
      </c>
      <c r="L70">
        <v>246.33</v>
      </c>
      <c r="M70">
        <v>64.81</v>
      </c>
      <c r="N70">
        <v>64.81</v>
      </c>
      <c r="O70">
        <v>5</v>
      </c>
      <c r="P70">
        <v>6</v>
      </c>
      <c r="Q70">
        <v>6.8</v>
      </c>
      <c r="R70">
        <v>38.4</v>
      </c>
      <c r="S70" t="s">
        <v>46</v>
      </c>
      <c r="T70" t="s">
        <v>33</v>
      </c>
      <c r="U70" t="s">
        <v>33</v>
      </c>
      <c r="V70" t="s">
        <v>33</v>
      </c>
      <c r="W70" t="s">
        <v>33</v>
      </c>
      <c r="X70" t="s">
        <v>42</v>
      </c>
      <c r="Y70" t="s">
        <v>124</v>
      </c>
      <c r="Z70" t="s">
        <v>101</v>
      </c>
      <c r="AA70">
        <v>41.212859999999999</v>
      </c>
      <c r="AB70">
        <v>-104.85183000000001</v>
      </c>
      <c r="AC70">
        <v>0.2402</v>
      </c>
    </row>
    <row r="71" spans="1:29" x14ac:dyDescent="0.2">
      <c r="A71">
        <v>33</v>
      </c>
      <c r="B71">
        <v>6</v>
      </c>
      <c r="C71" t="s">
        <v>122</v>
      </c>
      <c r="D71">
        <v>2017</v>
      </c>
      <c r="E71">
        <v>22.4</v>
      </c>
      <c r="F71">
        <v>6</v>
      </c>
      <c r="G71" t="s">
        <v>123</v>
      </c>
      <c r="H71">
        <v>324.26</v>
      </c>
      <c r="I71">
        <v>45.17</v>
      </c>
      <c r="J71">
        <v>45.17</v>
      </c>
      <c r="K71">
        <v>6</v>
      </c>
      <c r="L71">
        <v>328.81</v>
      </c>
      <c r="M71">
        <v>81.27</v>
      </c>
      <c r="N71">
        <v>81.27</v>
      </c>
      <c r="O71">
        <v>17</v>
      </c>
      <c r="P71">
        <v>18</v>
      </c>
      <c r="Q71">
        <v>6.8</v>
      </c>
      <c r="R71">
        <v>38.4</v>
      </c>
      <c r="S71" t="s">
        <v>46</v>
      </c>
      <c r="T71" t="s">
        <v>33</v>
      </c>
      <c r="U71" t="s">
        <v>33</v>
      </c>
      <c r="V71" t="s">
        <v>33</v>
      </c>
      <c r="W71" t="s">
        <v>33</v>
      </c>
      <c r="X71" t="s">
        <v>42</v>
      </c>
      <c r="Y71" t="s">
        <v>124</v>
      </c>
      <c r="Z71" t="s">
        <v>101</v>
      </c>
      <c r="AA71">
        <v>41.212859999999999</v>
      </c>
      <c r="AB71">
        <v>-104.85183000000001</v>
      </c>
      <c r="AC71">
        <v>0.2402</v>
      </c>
    </row>
    <row r="72" spans="1:29" x14ac:dyDescent="0.2">
      <c r="A72">
        <v>33</v>
      </c>
      <c r="B72">
        <v>7</v>
      </c>
      <c r="C72" t="s">
        <v>122</v>
      </c>
      <c r="D72">
        <v>2017</v>
      </c>
      <c r="E72">
        <v>22.4</v>
      </c>
      <c r="F72">
        <v>6</v>
      </c>
      <c r="G72" t="s">
        <v>123</v>
      </c>
      <c r="H72">
        <v>383.05</v>
      </c>
      <c r="I72">
        <v>53.03</v>
      </c>
      <c r="J72">
        <v>53.03</v>
      </c>
      <c r="K72">
        <v>6</v>
      </c>
      <c r="L72">
        <v>338.55</v>
      </c>
      <c r="M72">
        <v>84.6</v>
      </c>
      <c r="N72">
        <v>84.6</v>
      </c>
      <c r="O72">
        <v>22</v>
      </c>
      <c r="P72">
        <v>23</v>
      </c>
      <c r="Q72">
        <v>6.8</v>
      </c>
      <c r="R72">
        <v>38.4</v>
      </c>
      <c r="S72" t="s">
        <v>46</v>
      </c>
      <c r="T72" t="s">
        <v>33</v>
      </c>
      <c r="U72" t="s">
        <v>33</v>
      </c>
      <c r="V72" t="s">
        <v>33</v>
      </c>
      <c r="W72" t="s">
        <v>33</v>
      </c>
      <c r="X72" t="s">
        <v>42</v>
      </c>
      <c r="Y72" t="s">
        <v>124</v>
      </c>
      <c r="Z72" t="s">
        <v>101</v>
      </c>
      <c r="AA72">
        <v>41.212859999999999</v>
      </c>
      <c r="AB72">
        <v>-104.85183000000001</v>
      </c>
      <c r="AC72">
        <v>0.2402</v>
      </c>
    </row>
    <row r="73" spans="1:29" x14ac:dyDescent="0.2">
      <c r="A73">
        <v>47</v>
      </c>
      <c r="B73">
        <v>1</v>
      </c>
      <c r="C73" t="s">
        <v>86</v>
      </c>
      <c r="D73">
        <v>2000</v>
      </c>
      <c r="E73">
        <v>40</v>
      </c>
      <c r="F73">
        <v>4</v>
      </c>
      <c r="G73" t="s">
        <v>33</v>
      </c>
      <c r="H73">
        <v>268.38</v>
      </c>
      <c r="J73" s="2">
        <f t="shared" ref="J73:J99" si="4">0.400619702*H73</f>
        <v>107.51831562276</v>
      </c>
      <c r="K73">
        <v>4</v>
      </c>
      <c r="L73">
        <v>107.69</v>
      </c>
      <c r="N73" s="2">
        <f t="shared" ref="N73:N99" si="5">0.478752551*L73</f>
        <v>51.556862217190002</v>
      </c>
      <c r="O73">
        <v>1.08</v>
      </c>
      <c r="P73">
        <v>2</v>
      </c>
      <c r="Q73">
        <v>14.3</v>
      </c>
      <c r="R73">
        <v>42.8</v>
      </c>
      <c r="S73" t="s">
        <v>46</v>
      </c>
      <c r="T73" t="s">
        <v>33</v>
      </c>
      <c r="U73" t="s">
        <v>33</v>
      </c>
      <c r="V73" t="s">
        <v>33</v>
      </c>
      <c r="W73" t="s">
        <v>33</v>
      </c>
      <c r="X73" t="s">
        <v>58</v>
      </c>
      <c r="Y73" t="s">
        <v>85</v>
      </c>
      <c r="Z73" t="s">
        <v>103</v>
      </c>
      <c r="AA73">
        <v>40.208889999999997</v>
      </c>
      <c r="AB73">
        <v>-3.5686100000000001</v>
      </c>
      <c r="AC73">
        <v>0.25140000000000001</v>
      </c>
    </row>
    <row r="74" spans="1:29" x14ac:dyDescent="0.2">
      <c r="A74">
        <v>47</v>
      </c>
      <c r="B74">
        <v>2</v>
      </c>
      <c r="C74" t="s">
        <v>86</v>
      </c>
      <c r="D74">
        <v>2000</v>
      </c>
      <c r="E74">
        <v>80</v>
      </c>
      <c r="F74">
        <v>4</v>
      </c>
      <c r="G74" t="s">
        <v>33</v>
      </c>
      <c r="H74">
        <v>162.38999999999999</v>
      </c>
      <c r="J74" s="2">
        <f t="shared" si="4"/>
        <v>65.056633407779998</v>
      </c>
      <c r="K74">
        <v>4</v>
      </c>
      <c r="L74">
        <v>107.69</v>
      </c>
      <c r="N74" s="2">
        <f t="shared" si="5"/>
        <v>51.556862217190002</v>
      </c>
      <c r="O74">
        <v>1.08</v>
      </c>
      <c r="P74">
        <v>2</v>
      </c>
      <c r="Q74">
        <v>14.3</v>
      </c>
      <c r="R74">
        <v>42.8</v>
      </c>
      <c r="S74" t="s">
        <v>46</v>
      </c>
      <c r="T74" t="s">
        <v>33</v>
      </c>
      <c r="U74" t="s">
        <v>33</v>
      </c>
      <c r="V74" t="s">
        <v>33</v>
      </c>
      <c r="W74" t="s">
        <v>33</v>
      </c>
      <c r="X74" t="s">
        <v>58</v>
      </c>
      <c r="Y74" t="s">
        <v>85</v>
      </c>
      <c r="Z74" t="s">
        <v>103</v>
      </c>
      <c r="AA74">
        <v>40.208889999999997</v>
      </c>
      <c r="AB74">
        <v>-3.5686100000000001</v>
      </c>
      <c r="AC74">
        <v>0.25140000000000001</v>
      </c>
    </row>
    <row r="75" spans="1:29" x14ac:dyDescent="0.2">
      <c r="A75">
        <v>47</v>
      </c>
      <c r="B75">
        <v>3</v>
      </c>
      <c r="C75" t="s">
        <v>86</v>
      </c>
      <c r="D75">
        <v>2000</v>
      </c>
      <c r="E75">
        <v>120</v>
      </c>
      <c r="F75">
        <v>4</v>
      </c>
      <c r="G75" t="s">
        <v>33</v>
      </c>
      <c r="H75">
        <v>99.15</v>
      </c>
      <c r="J75" s="2">
        <f t="shared" si="4"/>
        <v>39.721443453300004</v>
      </c>
      <c r="K75">
        <v>4</v>
      </c>
      <c r="L75">
        <v>107.69</v>
      </c>
      <c r="N75" s="2">
        <f t="shared" si="5"/>
        <v>51.556862217190002</v>
      </c>
      <c r="O75">
        <v>1.08</v>
      </c>
      <c r="P75">
        <v>2</v>
      </c>
      <c r="Q75">
        <v>14.3</v>
      </c>
      <c r="R75">
        <v>42.8</v>
      </c>
      <c r="S75" t="s">
        <v>46</v>
      </c>
      <c r="T75" t="s">
        <v>33</v>
      </c>
      <c r="U75" t="s">
        <v>33</v>
      </c>
      <c r="V75" t="s">
        <v>33</v>
      </c>
      <c r="W75" t="s">
        <v>33</v>
      </c>
      <c r="X75" t="s">
        <v>58</v>
      </c>
      <c r="Y75" t="s">
        <v>85</v>
      </c>
      <c r="Z75" t="s">
        <v>103</v>
      </c>
      <c r="AA75">
        <v>40.208889999999997</v>
      </c>
      <c r="AB75">
        <v>-3.5686100000000001</v>
      </c>
      <c r="AC75">
        <v>0.25140000000000001</v>
      </c>
    </row>
    <row r="76" spans="1:29" x14ac:dyDescent="0.2">
      <c r="A76">
        <v>47</v>
      </c>
      <c r="B76">
        <v>4</v>
      </c>
      <c r="C76" t="s">
        <v>86</v>
      </c>
      <c r="D76">
        <v>2000</v>
      </c>
      <c r="E76">
        <v>40</v>
      </c>
      <c r="F76">
        <v>4</v>
      </c>
      <c r="G76" t="s">
        <v>33</v>
      </c>
      <c r="H76">
        <v>982.91</v>
      </c>
      <c r="J76" s="2">
        <f t="shared" si="4"/>
        <v>393.77311129282003</v>
      </c>
      <c r="K76">
        <v>4</v>
      </c>
      <c r="L76">
        <v>157.26</v>
      </c>
      <c r="N76" s="2">
        <f t="shared" si="5"/>
        <v>75.288626170260002</v>
      </c>
      <c r="O76">
        <v>1.25</v>
      </c>
      <c r="P76">
        <v>2</v>
      </c>
      <c r="Q76">
        <v>14.3</v>
      </c>
      <c r="R76">
        <v>42.8</v>
      </c>
      <c r="S76" t="s">
        <v>46</v>
      </c>
      <c r="T76" t="s">
        <v>33</v>
      </c>
      <c r="U76" t="s">
        <v>33</v>
      </c>
      <c r="V76" t="s">
        <v>33</v>
      </c>
      <c r="W76" t="s">
        <v>33</v>
      </c>
      <c r="X76" t="s">
        <v>58</v>
      </c>
      <c r="Y76" t="s">
        <v>85</v>
      </c>
      <c r="Z76" t="s">
        <v>103</v>
      </c>
      <c r="AA76">
        <v>40.208889999999997</v>
      </c>
      <c r="AB76">
        <v>-3.5686100000000001</v>
      </c>
      <c r="AC76">
        <v>0.25140000000000001</v>
      </c>
    </row>
    <row r="77" spans="1:29" x14ac:dyDescent="0.2">
      <c r="A77">
        <v>47</v>
      </c>
      <c r="B77">
        <v>5</v>
      </c>
      <c r="C77" t="s">
        <v>86</v>
      </c>
      <c r="D77">
        <v>2000</v>
      </c>
      <c r="E77">
        <v>80</v>
      </c>
      <c r="F77">
        <v>4</v>
      </c>
      <c r="G77" t="s">
        <v>33</v>
      </c>
      <c r="H77">
        <v>928.21</v>
      </c>
      <c r="J77" s="2">
        <f t="shared" si="4"/>
        <v>371.85921359342001</v>
      </c>
      <c r="K77">
        <v>4</v>
      </c>
      <c r="L77">
        <v>157.26</v>
      </c>
      <c r="N77" s="2">
        <f t="shared" si="5"/>
        <v>75.288626170260002</v>
      </c>
      <c r="O77">
        <v>1.25</v>
      </c>
      <c r="P77">
        <v>2</v>
      </c>
      <c r="Q77">
        <v>14.3</v>
      </c>
      <c r="R77">
        <v>42.8</v>
      </c>
      <c r="S77" t="s">
        <v>46</v>
      </c>
      <c r="T77" t="s">
        <v>33</v>
      </c>
      <c r="U77" t="s">
        <v>33</v>
      </c>
      <c r="V77" t="s">
        <v>33</v>
      </c>
      <c r="W77" t="s">
        <v>33</v>
      </c>
      <c r="X77" t="s">
        <v>58</v>
      </c>
      <c r="Y77" t="s">
        <v>85</v>
      </c>
      <c r="Z77" t="s">
        <v>103</v>
      </c>
      <c r="AA77">
        <v>40.208889999999997</v>
      </c>
      <c r="AB77">
        <v>-3.5686100000000001</v>
      </c>
      <c r="AC77">
        <v>0.25140000000000001</v>
      </c>
    </row>
    <row r="78" spans="1:29" x14ac:dyDescent="0.2">
      <c r="A78">
        <v>47</v>
      </c>
      <c r="B78">
        <v>6</v>
      </c>
      <c r="C78" t="s">
        <v>86</v>
      </c>
      <c r="D78">
        <v>2000</v>
      </c>
      <c r="E78">
        <v>120</v>
      </c>
      <c r="F78">
        <v>4</v>
      </c>
      <c r="G78" t="s">
        <v>33</v>
      </c>
      <c r="H78">
        <v>702.56</v>
      </c>
      <c r="J78" s="2">
        <f t="shared" si="4"/>
        <v>281.45937783711997</v>
      </c>
      <c r="K78">
        <v>4</v>
      </c>
      <c r="L78">
        <v>157.26</v>
      </c>
      <c r="N78" s="2">
        <f t="shared" si="5"/>
        <v>75.288626170260002</v>
      </c>
      <c r="O78">
        <v>1.25</v>
      </c>
      <c r="P78">
        <v>2</v>
      </c>
      <c r="Q78">
        <v>14.3</v>
      </c>
      <c r="R78">
        <v>42.8</v>
      </c>
      <c r="S78" t="s">
        <v>46</v>
      </c>
      <c r="T78" t="s">
        <v>33</v>
      </c>
      <c r="U78" t="s">
        <v>33</v>
      </c>
      <c r="V78" t="s">
        <v>33</v>
      </c>
      <c r="W78" t="s">
        <v>33</v>
      </c>
      <c r="X78" t="s">
        <v>58</v>
      </c>
      <c r="Y78" t="s">
        <v>85</v>
      </c>
      <c r="Z78" t="s">
        <v>103</v>
      </c>
      <c r="AA78">
        <v>40.208889999999997</v>
      </c>
      <c r="AB78">
        <v>-3.5686100000000001</v>
      </c>
      <c r="AC78">
        <v>0.25140000000000001</v>
      </c>
    </row>
    <row r="79" spans="1:29" x14ac:dyDescent="0.2">
      <c r="A79">
        <v>47</v>
      </c>
      <c r="B79">
        <v>7</v>
      </c>
      <c r="C79" t="s">
        <v>86</v>
      </c>
      <c r="D79">
        <v>2000</v>
      </c>
      <c r="E79">
        <v>40</v>
      </c>
      <c r="F79">
        <v>4</v>
      </c>
      <c r="G79" t="s">
        <v>33</v>
      </c>
      <c r="H79">
        <v>605.13</v>
      </c>
      <c r="J79" s="2">
        <f t="shared" si="4"/>
        <v>242.42700027126</v>
      </c>
      <c r="K79">
        <v>4</v>
      </c>
      <c r="L79">
        <v>201.71</v>
      </c>
      <c r="N79" s="2">
        <f t="shared" si="5"/>
        <v>96.569177062210002</v>
      </c>
      <c r="O79">
        <v>1.58</v>
      </c>
      <c r="P79">
        <v>2</v>
      </c>
      <c r="Q79">
        <v>14.3</v>
      </c>
      <c r="R79">
        <v>42.8</v>
      </c>
      <c r="S79" t="s">
        <v>46</v>
      </c>
      <c r="T79" t="s">
        <v>33</v>
      </c>
      <c r="U79" t="s">
        <v>33</v>
      </c>
      <c r="V79" t="s">
        <v>33</v>
      </c>
      <c r="W79" t="s">
        <v>33</v>
      </c>
      <c r="X79" t="s">
        <v>58</v>
      </c>
      <c r="Y79" t="s">
        <v>85</v>
      </c>
      <c r="Z79" t="s">
        <v>103</v>
      </c>
      <c r="AA79">
        <v>40.208889999999997</v>
      </c>
      <c r="AB79">
        <v>-3.5686100000000001</v>
      </c>
      <c r="AC79">
        <v>0.25140000000000001</v>
      </c>
    </row>
    <row r="80" spans="1:29" x14ac:dyDescent="0.2">
      <c r="A80">
        <v>47</v>
      </c>
      <c r="B80">
        <v>8</v>
      </c>
      <c r="C80" t="s">
        <v>86</v>
      </c>
      <c r="D80">
        <v>2000</v>
      </c>
      <c r="E80">
        <v>80</v>
      </c>
      <c r="F80">
        <v>4</v>
      </c>
      <c r="G80" t="s">
        <v>33</v>
      </c>
      <c r="H80">
        <v>965.81</v>
      </c>
      <c r="J80" s="2">
        <f t="shared" si="4"/>
        <v>386.92251438862002</v>
      </c>
      <c r="K80">
        <v>4</v>
      </c>
      <c r="L80">
        <v>201.71</v>
      </c>
      <c r="N80" s="2">
        <f t="shared" si="5"/>
        <v>96.569177062210002</v>
      </c>
      <c r="O80">
        <v>1.58</v>
      </c>
      <c r="P80">
        <v>2</v>
      </c>
      <c r="Q80">
        <v>14.3</v>
      </c>
      <c r="R80">
        <v>42.8</v>
      </c>
      <c r="S80" t="s">
        <v>46</v>
      </c>
      <c r="T80" t="s">
        <v>33</v>
      </c>
      <c r="U80" t="s">
        <v>33</v>
      </c>
      <c r="V80" t="s">
        <v>33</v>
      </c>
      <c r="W80" t="s">
        <v>33</v>
      </c>
      <c r="X80" t="s">
        <v>58</v>
      </c>
      <c r="Y80" t="s">
        <v>85</v>
      </c>
      <c r="Z80" t="s">
        <v>103</v>
      </c>
      <c r="AA80">
        <v>40.208889999999997</v>
      </c>
      <c r="AB80">
        <v>-3.5686100000000001</v>
      </c>
      <c r="AC80">
        <v>0.25140000000000001</v>
      </c>
    </row>
    <row r="81" spans="1:29" x14ac:dyDescent="0.2">
      <c r="A81">
        <v>47</v>
      </c>
      <c r="B81">
        <v>9</v>
      </c>
      <c r="C81" t="s">
        <v>86</v>
      </c>
      <c r="D81">
        <v>2000</v>
      </c>
      <c r="E81">
        <v>120</v>
      </c>
      <c r="F81">
        <v>4</v>
      </c>
      <c r="G81" t="s">
        <v>33</v>
      </c>
      <c r="H81">
        <v>552.14</v>
      </c>
      <c r="J81" s="2">
        <f t="shared" si="4"/>
        <v>221.19816226227999</v>
      </c>
      <c r="K81">
        <v>4</v>
      </c>
      <c r="L81">
        <v>201.71</v>
      </c>
      <c r="N81" s="2">
        <f t="shared" si="5"/>
        <v>96.569177062210002</v>
      </c>
      <c r="O81">
        <v>1.58</v>
      </c>
      <c r="P81">
        <v>2</v>
      </c>
      <c r="Q81">
        <v>14.3</v>
      </c>
      <c r="R81">
        <v>42.8</v>
      </c>
      <c r="S81" t="s">
        <v>46</v>
      </c>
      <c r="T81" t="s">
        <v>33</v>
      </c>
      <c r="U81" t="s">
        <v>33</v>
      </c>
      <c r="V81" t="s">
        <v>33</v>
      </c>
      <c r="W81" t="s">
        <v>33</v>
      </c>
      <c r="X81" t="s">
        <v>58</v>
      </c>
      <c r="Y81" t="s">
        <v>85</v>
      </c>
      <c r="Z81" t="s">
        <v>103</v>
      </c>
      <c r="AA81">
        <v>40.208889999999997</v>
      </c>
      <c r="AB81">
        <v>-3.5686100000000001</v>
      </c>
      <c r="AC81">
        <v>0.25140000000000001</v>
      </c>
    </row>
    <row r="82" spans="1:29" x14ac:dyDescent="0.2">
      <c r="A82">
        <v>47</v>
      </c>
      <c r="B82">
        <v>1</v>
      </c>
      <c r="C82" t="s">
        <v>86</v>
      </c>
      <c r="D82">
        <v>2009</v>
      </c>
      <c r="E82">
        <v>40</v>
      </c>
      <c r="F82">
        <v>4</v>
      </c>
      <c r="G82" t="s">
        <v>33</v>
      </c>
      <c r="H82">
        <v>298.60000000000002</v>
      </c>
      <c r="J82" s="2">
        <f t="shared" si="4"/>
        <v>119.62504301720001</v>
      </c>
      <c r="K82">
        <v>4</v>
      </c>
      <c r="L82">
        <v>167.44</v>
      </c>
      <c r="N82" s="2">
        <f t="shared" si="5"/>
        <v>80.162327139440009</v>
      </c>
      <c r="O82">
        <v>4</v>
      </c>
      <c r="P82">
        <v>5</v>
      </c>
      <c r="Q82">
        <v>14.3</v>
      </c>
      <c r="R82">
        <v>42.8</v>
      </c>
      <c r="S82" t="s">
        <v>46</v>
      </c>
      <c r="T82" t="s">
        <v>33</v>
      </c>
      <c r="U82" t="s">
        <v>33</v>
      </c>
      <c r="V82" t="s">
        <v>33</v>
      </c>
      <c r="W82" t="s">
        <v>33</v>
      </c>
      <c r="X82" t="s">
        <v>58</v>
      </c>
      <c r="Y82" t="s">
        <v>85</v>
      </c>
      <c r="Z82" t="s">
        <v>103</v>
      </c>
      <c r="AA82">
        <v>40.208889999999997</v>
      </c>
      <c r="AB82">
        <v>-3.5686100000000001</v>
      </c>
      <c r="AC82">
        <v>0.25140000000000001</v>
      </c>
    </row>
    <row r="83" spans="1:29" x14ac:dyDescent="0.2">
      <c r="A83">
        <v>47</v>
      </c>
      <c r="B83">
        <v>2</v>
      </c>
      <c r="C83" t="s">
        <v>86</v>
      </c>
      <c r="D83">
        <v>2009</v>
      </c>
      <c r="E83">
        <v>80</v>
      </c>
      <c r="F83">
        <v>4</v>
      </c>
      <c r="G83" t="s">
        <v>33</v>
      </c>
      <c r="H83">
        <v>413.02</v>
      </c>
      <c r="J83" s="2">
        <f t="shared" si="4"/>
        <v>165.46394932004</v>
      </c>
      <c r="K83">
        <v>4</v>
      </c>
      <c r="L83">
        <v>167.44</v>
      </c>
      <c r="N83" s="2">
        <f t="shared" si="5"/>
        <v>80.162327139440009</v>
      </c>
      <c r="O83">
        <v>4</v>
      </c>
      <c r="P83">
        <v>5</v>
      </c>
      <c r="Q83">
        <v>14.3</v>
      </c>
      <c r="R83">
        <v>42.8</v>
      </c>
      <c r="S83" t="s">
        <v>46</v>
      </c>
      <c r="T83" t="s">
        <v>33</v>
      </c>
      <c r="U83" t="s">
        <v>33</v>
      </c>
      <c r="V83" t="s">
        <v>33</v>
      </c>
      <c r="W83" t="s">
        <v>33</v>
      </c>
      <c r="X83" t="s">
        <v>58</v>
      </c>
      <c r="Y83" t="s">
        <v>85</v>
      </c>
      <c r="Z83" t="s">
        <v>103</v>
      </c>
      <c r="AA83">
        <v>40.208889999999997</v>
      </c>
      <c r="AB83">
        <v>-3.5686100000000001</v>
      </c>
      <c r="AC83">
        <v>0.25140000000000001</v>
      </c>
    </row>
    <row r="84" spans="1:29" x14ac:dyDescent="0.2">
      <c r="A84">
        <v>47</v>
      </c>
      <c r="B84">
        <v>3</v>
      </c>
      <c r="C84" t="s">
        <v>86</v>
      </c>
      <c r="D84">
        <v>2009</v>
      </c>
      <c r="E84">
        <v>120</v>
      </c>
      <c r="F84">
        <v>4</v>
      </c>
      <c r="G84" t="s">
        <v>33</v>
      </c>
      <c r="H84">
        <v>313.49</v>
      </c>
      <c r="J84" s="2">
        <f t="shared" si="4"/>
        <v>125.59027037998001</v>
      </c>
      <c r="K84">
        <v>4</v>
      </c>
      <c r="L84">
        <v>167.44</v>
      </c>
      <c r="N84" s="2">
        <f t="shared" si="5"/>
        <v>80.162327139440009</v>
      </c>
      <c r="O84">
        <v>4</v>
      </c>
      <c r="P84">
        <v>5</v>
      </c>
      <c r="Q84">
        <v>14.3</v>
      </c>
      <c r="R84">
        <v>42.8</v>
      </c>
      <c r="S84" t="s">
        <v>46</v>
      </c>
      <c r="T84" t="s">
        <v>33</v>
      </c>
      <c r="U84" t="s">
        <v>33</v>
      </c>
      <c r="V84" t="s">
        <v>33</v>
      </c>
      <c r="W84" t="s">
        <v>33</v>
      </c>
      <c r="X84" t="s">
        <v>58</v>
      </c>
      <c r="Y84" t="s">
        <v>85</v>
      </c>
      <c r="Z84" t="s">
        <v>103</v>
      </c>
      <c r="AA84">
        <v>40.208889999999997</v>
      </c>
      <c r="AB84">
        <v>-3.5686100000000001</v>
      </c>
      <c r="AC84">
        <v>0.25140000000000001</v>
      </c>
    </row>
    <row r="85" spans="1:29" x14ac:dyDescent="0.2">
      <c r="A85">
        <v>47</v>
      </c>
      <c r="B85">
        <v>4</v>
      </c>
      <c r="C85" t="s">
        <v>86</v>
      </c>
      <c r="D85">
        <v>2009</v>
      </c>
      <c r="E85">
        <v>40</v>
      </c>
      <c r="F85">
        <v>4</v>
      </c>
      <c r="G85" t="s">
        <v>33</v>
      </c>
      <c r="H85">
        <v>218.6</v>
      </c>
      <c r="J85" s="2">
        <f t="shared" si="4"/>
        <v>87.575466857199999</v>
      </c>
      <c r="K85">
        <v>4</v>
      </c>
      <c r="L85">
        <v>162.79</v>
      </c>
      <c r="N85" s="2">
        <f t="shared" si="5"/>
        <v>77.936127777289997</v>
      </c>
      <c r="O85">
        <v>5</v>
      </c>
      <c r="P85">
        <v>6</v>
      </c>
      <c r="Q85">
        <v>14.3</v>
      </c>
      <c r="R85">
        <v>42.8</v>
      </c>
      <c r="S85" t="s">
        <v>46</v>
      </c>
      <c r="T85" t="s">
        <v>33</v>
      </c>
      <c r="U85" t="s">
        <v>33</v>
      </c>
      <c r="V85" t="s">
        <v>33</v>
      </c>
      <c r="W85" t="s">
        <v>33</v>
      </c>
      <c r="X85" t="s">
        <v>58</v>
      </c>
      <c r="Y85" t="s">
        <v>85</v>
      </c>
      <c r="Z85" t="s">
        <v>103</v>
      </c>
      <c r="AA85">
        <v>40.208889999999997</v>
      </c>
      <c r="AB85">
        <v>-3.5686100000000001</v>
      </c>
      <c r="AC85">
        <v>0.25140000000000001</v>
      </c>
    </row>
    <row r="86" spans="1:29" x14ac:dyDescent="0.2">
      <c r="A86">
        <v>47</v>
      </c>
      <c r="B86">
        <v>5</v>
      </c>
      <c r="C86" t="s">
        <v>86</v>
      </c>
      <c r="D86">
        <v>2009</v>
      </c>
      <c r="E86">
        <v>80</v>
      </c>
      <c r="F86">
        <v>4</v>
      </c>
      <c r="G86" t="s">
        <v>33</v>
      </c>
      <c r="H86">
        <v>239.07</v>
      </c>
      <c r="J86" s="2">
        <f t="shared" si="4"/>
        <v>95.776152157140004</v>
      </c>
      <c r="K86">
        <v>4</v>
      </c>
      <c r="L86">
        <v>162.79</v>
      </c>
      <c r="N86" s="2">
        <f t="shared" si="5"/>
        <v>77.936127777289997</v>
      </c>
      <c r="O86">
        <v>5</v>
      </c>
      <c r="P86">
        <v>6</v>
      </c>
      <c r="Q86">
        <v>14.3</v>
      </c>
      <c r="R86">
        <v>42.8</v>
      </c>
      <c r="S86" t="s">
        <v>46</v>
      </c>
      <c r="T86" t="s">
        <v>33</v>
      </c>
      <c r="U86" t="s">
        <v>33</v>
      </c>
      <c r="V86" t="s">
        <v>33</v>
      </c>
      <c r="W86" t="s">
        <v>33</v>
      </c>
      <c r="X86" t="s">
        <v>58</v>
      </c>
      <c r="Y86" t="s">
        <v>85</v>
      </c>
      <c r="Z86" t="s">
        <v>103</v>
      </c>
      <c r="AA86">
        <v>40.208889999999997</v>
      </c>
      <c r="AB86">
        <v>-3.5686100000000001</v>
      </c>
      <c r="AC86">
        <v>0.25140000000000001</v>
      </c>
    </row>
    <row r="87" spans="1:29" x14ac:dyDescent="0.2">
      <c r="A87">
        <v>47</v>
      </c>
      <c r="B87">
        <v>6</v>
      </c>
      <c r="C87" t="s">
        <v>86</v>
      </c>
      <c r="D87">
        <v>2009</v>
      </c>
      <c r="E87">
        <v>120</v>
      </c>
      <c r="F87">
        <v>4</v>
      </c>
      <c r="G87" t="s">
        <v>33</v>
      </c>
      <c r="H87">
        <v>236.28</v>
      </c>
      <c r="J87" s="2">
        <f t="shared" si="4"/>
        <v>94.658423188560008</v>
      </c>
      <c r="K87">
        <v>4</v>
      </c>
      <c r="L87">
        <v>162.79</v>
      </c>
      <c r="N87" s="2">
        <f t="shared" si="5"/>
        <v>77.936127777289997</v>
      </c>
      <c r="O87">
        <v>5</v>
      </c>
      <c r="P87">
        <v>6</v>
      </c>
      <c r="Q87">
        <v>14.3</v>
      </c>
      <c r="R87">
        <v>42.8</v>
      </c>
      <c r="S87" t="s">
        <v>46</v>
      </c>
      <c r="T87" t="s">
        <v>33</v>
      </c>
      <c r="U87" t="s">
        <v>33</v>
      </c>
      <c r="V87" t="s">
        <v>33</v>
      </c>
      <c r="W87" t="s">
        <v>33</v>
      </c>
      <c r="X87" t="s">
        <v>58</v>
      </c>
      <c r="Y87" t="s">
        <v>85</v>
      </c>
      <c r="Z87" t="s">
        <v>103</v>
      </c>
      <c r="AA87">
        <v>40.208889999999997</v>
      </c>
      <c r="AB87">
        <v>-3.5686100000000001</v>
      </c>
      <c r="AC87">
        <v>0.25140000000000001</v>
      </c>
    </row>
    <row r="88" spans="1:29" x14ac:dyDescent="0.2">
      <c r="A88">
        <v>20</v>
      </c>
      <c r="B88">
        <v>1</v>
      </c>
      <c r="C88" t="s">
        <v>80</v>
      </c>
      <c r="D88">
        <v>1990</v>
      </c>
      <c r="E88">
        <v>22.5</v>
      </c>
      <c r="F88">
        <v>4</v>
      </c>
      <c r="G88" t="s">
        <v>33</v>
      </c>
      <c r="H88">
        <v>87.2</v>
      </c>
      <c r="J88" s="2">
        <f t="shared" si="4"/>
        <v>34.934038014400002</v>
      </c>
      <c r="K88">
        <v>4</v>
      </c>
      <c r="L88">
        <v>65.2</v>
      </c>
      <c r="N88" s="2">
        <f t="shared" si="5"/>
        <v>31.214666325200003</v>
      </c>
      <c r="O88">
        <v>0.3</v>
      </c>
      <c r="P88">
        <v>1</v>
      </c>
      <c r="Q88">
        <v>10.4</v>
      </c>
      <c r="R88">
        <v>36.700000000000003</v>
      </c>
      <c r="S88" t="s">
        <v>46</v>
      </c>
      <c r="T88" t="s">
        <v>33</v>
      </c>
      <c r="U88" t="s">
        <v>33</v>
      </c>
      <c r="V88" t="s">
        <v>33</v>
      </c>
      <c r="W88" t="s">
        <v>33</v>
      </c>
      <c r="X88" t="s">
        <v>58</v>
      </c>
      <c r="Y88" t="s">
        <v>81</v>
      </c>
      <c r="Z88" t="s">
        <v>101</v>
      </c>
      <c r="AA88">
        <v>35.648300999999996</v>
      </c>
      <c r="AB88">
        <v>-106.58593999999999</v>
      </c>
      <c r="AC88">
        <v>0.26140000000000002</v>
      </c>
    </row>
    <row r="89" spans="1:29" x14ac:dyDescent="0.2">
      <c r="A89">
        <v>20</v>
      </c>
      <c r="B89">
        <v>2</v>
      </c>
      <c r="C89" t="s">
        <v>80</v>
      </c>
      <c r="D89">
        <v>1990</v>
      </c>
      <c r="E89">
        <v>45</v>
      </c>
      <c r="F89">
        <v>4</v>
      </c>
      <c r="G89" t="s">
        <v>33</v>
      </c>
      <c r="H89">
        <v>91.4</v>
      </c>
      <c r="J89" s="2">
        <f t="shared" si="4"/>
        <v>36.616640762800003</v>
      </c>
      <c r="K89">
        <v>4</v>
      </c>
      <c r="L89">
        <v>65.2</v>
      </c>
      <c r="N89" s="2">
        <f t="shared" si="5"/>
        <v>31.214666325200003</v>
      </c>
      <c r="O89">
        <v>0.3</v>
      </c>
      <c r="P89">
        <v>1</v>
      </c>
      <c r="Q89">
        <v>10.4</v>
      </c>
      <c r="R89">
        <v>36.700000000000003</v>
      </c>
      <c r="S89" t="s">
        <v>46</v>
      </c>
      <c r="T89" t="s">
        <v>33</v>
      </c>
      <c r="U89" t="s">
        <v>33</v>
      </c>
      <c r="V89" t="s">
        <v>33</v>
      </c>
      <c r="W89" t="s">
        <v>33</v>
      </c>
      <c r="X89" t="s">
        <v>58</v>
      </c>
      <c r="Y89" t="s">
        <v>81</v>
      </c>
      <c r="Z89" t="s">
        <v>101</v>
      </c>
      <c r="AA89">
        <v>35.648300999999996</v>
      </c>
      <c r="AB89">
        <v>-106.58593999999999</v>
      </c>
      <c r="AC89">
        <v>0.26140000000000002</v>
      </c>
    </row>
    <row r="90" spans="1:29" x14ac:dyDescent="0.2">
      <c r="A90">
        <v>20</v>
      </c>
      <c r="B90">
        <v>3</v>
      </c>
      <c r="C90" t="s">
        <v>80</v>
      </c>
      <c r="D90">
        <v>1990</v>
      </c>
      <c r="E90">
        <v>90</v>
      </c>
      <c r="F90">
        <v>4</v>
      </c>
      <c r="G90" t="s">
        <v>33</v>
      </c>
      <c r="H90">
        <v>82.5</v>
      </c>
      <c r="J90" s="2">
        <f t="shared" si="4"/>
        <v>33.051125415000001</v>
      </c>
      <c r="K90">
        <v>4</v>
      </c>
      <c r="L90">
        <v>65.2</v>
      </c>
      <c r="N90" s="2">
        <f t="shared" si="5"/>
        <v>31.214666325200003</v>
      </c>
      <c r="O90">
        <v>0.3</v>
      </c>
      <c r="P90">
        <v>1</v>
      </c>
      <c r="Q90">
        <v>10.4</v>
      </c>
      <c r="R90">
        <v>36.700000000000003</v>
      </c>
      <c r="S90" t="s">
        <v>46</v>
      </c>
      <c r="T90" t="s">
        <v>33</v>
      </c>
      <c r="U90" t="s">
        <v>33</v>
      </c>
      <c r="V90" t="s">
        <v>33</v>
      </c>
      <c r="W90" t="s">
        <v>33</v>
      </c>
      <c r="X90" t="s">
        <v>58</v>
      </c>
      <c r="Y90" t="s">
        <v>81</v>
      </c>
      <c r="Z90" t="s">
        <v>101</v>
      </c>
      <c r="AA90">
        <v>35.648300999999996</v>
      </c>
      <c r="AB90">
        <v>-106.58593999999999</v>
      </c>
      <c r="AC90">
        <v>0.26140000000000002</v>
      </c>
    </row>
    <row r="91" spans="1:29" x14ac:dyDescent="0.2">
      <c r="A91">
        <v>20</v>
      </c>
      <c r="B91">
        <v>4</v>
      </c>
      <c r="C91" t="s">
        <v>80</v>
      </c>
      <c r="D91">
        <v>1990</v>
      </c>
      <c r="E91">
        <v>22.5</v>
      </c>
      <c r="F91">
        <v>4</v>
      </c>
      <c r="G91" t="s">
        <v>33</v>
      </c>
      <c r="H91">
        <v>145.5</v>
      </c>
      <c r="J91" s="2">
        <f t="shared" si="4"/>
        <v>58.290166641000006</v>
      </c>
      <c r="K91">
        <v>4</v>
      </c>
      <c r="L91">
        <v>120.8</v>
      </c>
      <c r="N91" s="2">
        <f t="shared" si="5"/>
        <v>57.833308160800001</v>
      </c>
      <c r="O91">
        <v>2.2999999999999998</v>
      </c>
      <c r="P91">
        <v>3</v>
      </c>
      <c r="Q91">
        <v>10.4</v>
      </c>
      <c r="R91">
        <v>36.700000000000003</v>
      </c>
      <c r="S91" t="s">
        <v>46</v>
      </c>
      <c r="T91" t="s">
        <v>33</v>
      </c>
      <c r="U91" t="s">
        <v>33</v>
      </c>
      <c r="V91" t="s">
        <v>33</v>
      </c>
      <c r="W91" t="s">
        <v>33</v>
      </c>
      <c r="X91" t="s">
        <v>58</v>
      </c>
      <c r="Y91" t="s">
        <v>81</v>
      </c>
      <c r="Z91" t="s">
        <v>101</v>
      </c>
      <c r="AA91">
        <v>35.648300999999996</v>
      </c>
      <c r="AB91">
        <v>-106.58593999999999</v>
      </c>
      <c r="AC91">
        <v>0.26140000000000002</v>
      </c>
    </row>
    <row r="92" spans="1:29" x14ac:dyDescent="0.2">
      <c r="A92">
        <v>20</v>
      </c>
      <c r="B92">
        <v>5</v>
      </c>
      <c r="C92" t="s">
        <v>80</v>
      </c>
      <c r="D92">
        <v>1990</v>
      </c>
      <c r="E92">
        <v>45</v>
      </c>
      <c r="F92">
        <v>4</v>
      </c>
      <c r="G92" t="s">
        <v>33</v>
      </c>
      <c r="H92">
        <v>141.69999999999999</v>
      </c>
      <c r="J92" s="2">
        <f t="shared" si="4"/>
        <v>56.767811773399998</v>
      </c>
      <c r="K92">
        <v>4</v>
      </c>
      <c r="L92">
        <v>120.8</v>
      </c>
      <c r="N92" s="2">
        <f t="shared" si="5"/>
        <v>57.833308160800001</v>
      </c>
      <c r="O92">
        <v>2.2999999999999998</v>
      </c>
      <c r="P92">
        <v>3</v>
      </c>
      <c r="Q92">
        <v>10.4</v>
      </c>
      <c r="R92">
        <v>36.700000000000003</v>
      </c>
      <c r="S92" t="s">
        <v>46</v>
      </c>
      <c r="T92" t="s">
        <v>33</v>
      </c>
      <c r="U92" t="s">
        <v>33</v>
      </c>
      <c r="V92" t="s">
        <v>33</v>
      </c>
      <c r="W92" t="s">
        <v>33</v>
      </c>
      <c r="X92" t="s">
        <v>58</v>
      </c>
      <c r="Y92" t="s">
        <v>81</v>
      </c>
      <c r="Z92" t="s">
        <v>101</v>
      </c>
      <c r="AA92">
        <v>35.648300999999996</v>
      </c>
      <c r="AB92">
        <v>-106.58593999999999</v>
      </c>
      <c r="AC92">
        <v>0.26140000000000002</v>
      </c>
    </row>
    <row r="93" spans="1:29" x14ac:dyDescent="0.2">
      <c r="A93">
        <v>20</v>
      </c>
      <c r="B93">
        <v>6</v>
      </c>
      <c r="C93" t="s">
        <v>80</v>
      </c>
      <c r="D93">
        <v>1990</v>
      </c>
      <c r="E93">
        <v>90</v>
      </c>
      <c r="F93">
        <v>4</v>
      </c>
      <c r="G93" t="s">
        <v>33</v>
      </c>
      <c r="H93">
        <v>153.5</v>
      </c>
      <c r="J93" s="2">
        <f t="shared" si="4"/>
        <v>61.495124257000001</v>
      </c>
      <c r="K93">
        <v>4</v>
      </c>
      <c r="L93">
        <v>120.8</v>
      </c>
      <c r="N93" s="2">
        <f t="shared" si="5"/>
        <v>57.833308160800001</v>
      </c>
      <c r="O93">
        <v>2.2999999999999998</v>
      </c>
      <c r="P93">
        <v>3</v>
      </c>
      <c r="Q93">
        <v>10.4</v>
      </c>
      <c r="R93">
        <v>36.700000000000003</v>
      </c>
      <c r="S93" t="s">
        <v>46</v>
      </c>
      <c r="T93" t="s">
        <v>33</v>
      </c>
      <c r="U93" t="s">
        <v>33</v>
      </c>
      <c r="V93" t="s">
        <v>33</v>
      </c>
      <c r="W93" t="s">
        <v>33</v>
      </c>
      <c r="X93" t="s">
        <v>58</v>
      </c>
      <c r="Y93" t="s">
        <v>81</v>
      </c>
      <c r="Z93" t="s">
        <v>101</v>
      </c>
      <c r="AA93">
        <v>35.648300999999996</v>
      </c>
      <c r="AB93">
        <v>-106.58593999999999</v>
      </c>
      <c r="AC93">
        <v>0.26140000000000002</v>
      </c>
    </row>
    <row r="94" spans="1:29" x14ac:dyDescent="0.2">
      <c r="A94">
        <v>20</v>
      </c>
      <c r="B94">
        <v>7</v>
      </c>
      <c r="C94" t="s">
        <v>80</v>
      </c>
      <c r="D94">
        <v>1990</v>
      </c>
      <c r="E94">
        <v>22.5</v>
      </c>
      <c r="F94">
        <v>4</v>
      </c>
      <c r="G94" t="s">
        <v>33</v>
      </c>
      <c r="H94">
        <v>102</v>
      </c>
      <c r="J94" s="2">
        <f t="shared" si="4"/>
        <v>40.863209604000005</v>
      </c>
      <c r="K94">
        <v>4</v>
      </c>
      <c r="L94">
        <v>79.5</v>
      </c>
      <c r="N94" s="2">
        <f t="shared" si="5"/>
        <v>38.060827804500001</v>
      </c>
      <c r="O94">
        <v>3.3</v>
      </c>
      <c r="P94">
        <v>4</v>
      </c>
      <c r="Q94">
        <v>10.4</v>
      </c>
      <c r="R94">
        <v>36.700000000000003</v>
      </c>
      <c r="S94" t="s">
        <v>46</v>
      </c>
      <c r="T94" t="s">
        <v>33</v>
      </c>
      <c r="U94" t="s">
        <v>33</v>
      </c>
      <c r="V94" t="s">
        <v>33</v>
      </c>
      <c r="W94" t="s">
        <v>33</v>
      </c>
      <c r="X94" t="s">
        <v>58</v>
      </c>
      <c r="Y94" t="s">
        <v>81</v>
      </c>
      <c r="Z94" t="s">
        <v>101</v>
      </c>
      <c r="AA94">
        <v>35.648300999999996</v>
      </c>
      <c r="AB94">
        <v>-106.58593999999999</v>
      </c>
      <c r="AC94">
        <v>0.26140000000000002</v>
      </c>
    </row>
    <row r="95" spans="1:29" x14ac:dyDescent="0.2">
      <c r="A95">
        <v>20</v>
      </c>
      <c r="B95">
        <v>8</v>
      </c>
      <c r="C95" t="s">
        <v>80</v>
      </c>
      <c r="D95">
        <v>1990</v>
      </c>
      <c r="E95">
        <v>45</v>
      </c>
      <c r="F95">
        <v>4</v>
      </c>
      <c r="G95" t="s">
        <v>33</v>
      </c>
      <c r="H95">
        <v>112.9</v>
      </c>
      <c r="J95" s="2">
        <f t="shared" si="4"/>
        <v>45.229964355800007</v>
      </c>
      <c r="K95">
        <v>4</v>
      </c>
      <c r="L95">
        <v>79.5</v>
      </c>
      <c r="N95" s="2">
        <f t="shared" si="5"/>
        <v>38.060827804500001</v>
      </c>
      <c r="O95">
        <v>3.3</v>
      </c>
      <c r="P95">
        <v>4</v>
      </c>
      <c r="Q95">
        <v>10.4</v>
      </c>
      <c r="R95">
        <v>36.700000000000003</v>
      </c>
      <c r="S95" t="s">
        <v>46</v>
      </c>
      <c r="T95" t="s">
        <v>33</v>
      </c>
      <c r="U95" t="s">
        <v>33</v>
      </c>
      <c r="V95" t="s">
        <v>33</v>
      </c>
      <c r="W95" t="s">
        <v>33</v>
      </c>
      <c r="X95" t="s">
        <v>58</v>
      </c>
      <c r="Y95" t="s">
        <v>81</v>
      </c>
      <c r="Z95" t="s">
        <v>101</v>
      </c>
      <c r="AA95">
        <v>35.648300999999996</v>
      </c>
      <c r="AB95">
        <v>-106.58593999999999</v>
      </c>
      <c r="AC95">
        <v>0.26140000000000002</v>
      </c>
    </row>
    <row r="96" spans="1:29" x14ac:dyDescent="0.2">
      <c r="A96">
        <v>20</v>
      </c>
      <c r="B96">
        <v>9</v>
      </c>
      <c r="C96" t="s">
        <v>80</v>
      </c>
      <c r="D96">
        <v>1990</v>
      </c>
      <c r="E96">
        <v>90</v>
      </c>
      <c r="F96">
        <v>4</v>
      </c>
      <c r="G96" t="s">
        <v>33</v>
      </c>
      <c r="H96">
        <v>100.8</v>
      </c>
      <c r="J96" s="2">
        <f t="shared" si="4"/>
        <v>40.382465961599998</v>
      </c>
      <c r="K96">
        <v>4</v>
      </c>
      <c r="L96">
        <v>79.5</v>
      </c>
      <c r="N96" s="2">
        <f t="shared" si="5"/>
        <v>38.060827804500001</v>
      </c>
      <c r="O96">
        <v>3.3</v>
      </c>
      <c r="P96">
        <v>4</v>
      </c>
      <c r="Q96">
        <v>10.4</v>
      </c>
      <c r="R96">
        <v>36.700000000000003</v>
      </c>
      <c r="S96" t="s">
        <v>46</v>
      </c>
      <c r="T96" t="s">
        <v>33</v>
      </c>
      <c r="U96" t="s">
        <v>33</v>
      </c>
      <c r="V96" t="s">
        <v>33</v>
      </c>
      <c r="W96" t="s">
        <v>33</v>
      </c>
      <c r="X96" t="s">
        <v>58</v>
      </c>
      <c r="Y96" t="s">
        <v>81</v>
      </c>
      <c r="Z96" t="s">
        <v>101</v>
      </c>
      <c r="AA96">
        <v>35.648300999999996</v>
      </c>
      <c r="AB96">
        <v>-106.58593999999999</v>
      </c>
      <c r="AC96">
        <v>0.26140000000000002</v>
      </c>
    </row>
    <row r="97" spans="1:29" x14ac:dyDescent="0.2">
      <c r="A97">
        <v>20</v>
      </c>
      <c r="B97">
        <v>10</v>
      </c>
      <c r="C97" t="s">
        <v>80</v>
      </c>
      <c r="D97">
        <v>1990</v>
      </c>
      <c r="E97">
        <v>22.5</v>
      </c>
      <c r="F97">
        <v>4</v>
      </c>
      <c r="G97" t="s">
        <v>33</v>
      </c>
      <c r="H97">
        <v>57</v>
      </c>
      <c r="J97" s="2">
        <f t="shared" si="4"/>
        <v>22.835323014</v>
      </c>
      <c r="K97">
        <v>4</v>
      </c>
      <c r="L97">
        <v>41.7</v>
      </c>
      <c r="N97" s="2">
        <f t="shared" si="5"/>
        <v>19.963981376700001</v>
      </c>
      <c r="O97">
        <v>4.3</v>
      </c>
      <c r="P97">
        <v>5</v>
      </c>
      <c r="Q97">
        <v>10.4</v>
      </c>
      <c r="R97">
        <v>36.700000000000003</v>
      </c>
      <c r="S97" t="s">
        <v>46</v>
      </c>
      <c r="T97" t="s">
        <v>33</v>
      </c>
      <c r="U97" t="s">
        <v>33</v>
      </c>
      <c r="V97" t="s">
        <v>33</v>
      </c>
      <c r="W97" t="s">
        <v>33</v>
      </c>
      <c r="X97" t="s">
        <v>58</v>
      </c>
      <c r="Y97" t="s">
        <v>81</v>
      </c>
      <c r="Z97" t="s">
        <v>101</v>
      </c>
      <c r="AA97">
        <v>35.648300999999996</v>
      </c>
      <c r="AB97">
        <v>-106.58593999999999</v>
      </c>
      <c r="AC97">
        <v>0.26140000000000002</v>
      </c>
    </row>
    <row r="98" spans="1:29" x14ac:dyDescent="0.2">
      <c r="A98">
        <v>20</v>
      </c>
      <c r="B98">
        <v>11</v>
      </c>
      <c r="C98" t="s">
        <v>80</v>
      </c>
      <c r="D98">
        <v>1990</v>
      </c>
      <c r="E98">
        <v>45</v>
      </c>
      <c r="F98">
        <v>4</v>
      </c>
      <c r="G98" t="s">
        <v>33</v>
      </c>
      <c r="H98">
        <v>72.8</v>
      </c>
      <c r="J98" s="2">
        <f t="shared" si="4"/>
        <v>29.1651143056</v>
      </c>
      <c r="K98">
        <v>4</v>
      </c>
      <c r="L98">
        <v>41.7</v>
      </c>
      <c r="N98" s="2">
        <f t="shared" si="5"/>
        <v>19.963981376700001</v>
      </c>
      <c r="O98">
        <v>4.3</v>
      </c>
      <c r="P98">
        <v>5</v>
      </c>
      <c r="Q98">
        <v>10.4</v>
      </c>
      <c r="R98">
        <v>36.700000000000003</v>
      </c>
      <c r="S98" t="s">
        <v>46</v>
      </c>
      <c r="T98" t="s">
        <v>33</v>
      </c>
      <c r="U98" t="s">
        <v>33</v>
      </c>
      <c r="V98" t="s">
        <v>33</v>
      </c>
      <c r="W98" t="s">
        <v>33</v>
      </c>
      <c r="X98" t="s">
        <v>58</v>
      </c>
      <c r="Y98" t="s">
        <v>81</v>
      </c>
      <c r="Z98" t="s">
        <v>101</v>
      </c>
      <c r="AA98">
        <v>35.648300999999996</v>
      </c>
      <c r="AB98">
        <v>-106.58593999999999</v>
      </c>
      <c r="AC98">
        <v>0.26140000000000002</v>
      </c>
    </row>
    <row r="99" spans="1:29" x14ac:dyDescent="0.2">
      <c r="A99">
        <v>20</v>
      </c>
      <c r="B99">
        <v>12</v>
      </c>
      <c r="C99" t="s">
        <v>80</v>
      </c>
      <c r="D99">
        <v>1990</v>
      </c>
      <c r="E99">
        <v>90</v>
      </c>
      <c r="F99">
        <v>4</v>
      </c>
      <c r="G99" t="s">
        <v>33</v>
      </c>
      <c r="H99">
        <v>71.599999999999994</v>
      </c>
      <c r="J99" s="2">
        <f t="shared" si="4"/>
        <v>28.684370663199999</v>
      </c>
      <c r="K99">
        <v>4</v>
      </c>
      <c r="L99">
        <v>41.7</v>
      </c>
      <c r="N99" s="2">
        <f t="shared" si="5"/>
        <v>19.963981376700001</v>
      </c>
      <c r="O99">
        <v>4.3</v>
      </c>
      <c r="P99">
        <v>5</v>
      </c>
      <c r="Q99">
        <v>10.4</v>
      </c>
      <c r="R99">
        <v>36.700000000000003</v>
      </c>
      <c r="S99" t="s">
        <v>46</v>
      </c>
      <c r="T99" t="s">
        <v>33</v>
      </c>
      <c r="U99" t="s">
        <v>33</v>
      </c>
      <c r="V99" t="s">
        <v>33</v>
      </c>
      <c r="W99" t="s">
        <v>33</v>
      </c>
      <c r="X99" t="s">
        <v>58</v>
      </c>
      <c r="Y99" t="s">
        <v>81</v>
      </c>
      <c r="Z99" t="s">
        <v>101</v>
      </c>
      <c r="AA99">
        <v>35.648300999999996</v>
      </c>
      <c r="AB99">
        <v>-106.58593999999999</v>
      </c>
      <c r="AC99">
        <v>0.26140000000000002</v>
      </c>
    </row>
    <row r="100" spans="1:29" x14ac:dyDescent="0.2">
      <c r="A100">
        <v>46</v>
      </c>
      <c r="B100">
        <v>1</v>
      </c>
      <c r="C100" t="s">
        <v>69</v>
      </c>
      <c r="D100">
        <v>2016</v>
      </c>
      <c r="E100">
        <v>20</v>
      </c>
      <c r="F100">
        <v>4</v>
      </c>
      <c r="G100" t="s">
        <v>57</v>
      </c>
      <c r="H100">
        <v>28.2</v>
      </c>
      <c r="I100">
        <v>27.8</v>
      </c>
      <c r="J100">
        <v>27.8</v>
      </c>
      <c r="K100">
        <v>4</v>
      </c>
      <c r="L100">
        <v>20.7</v>
      </c>
      <c r="M100">
        <v>17</v>
      </c>
      <c r="N100">
        <v>17</v>
      </c>
      <c r="O100">
        <v>8</v>
      </c>
      <c r="P100">
        <v>9</v>
      </c>
      <c r="Q100">
        <v>4.0999999999999996</v>
      </c>
      <c r="R100">
        <v>40.700000000000003</v>
      </c>
      <c r="S100" t="s">
        <v>46</v>
      </c>
      <c r="T100" t="s">
        <v>33</v>
      </c>
      <c r="U100" t="s">
        <v>33</v>
      </c>
      <c r="V100" t="s">
        <v>33</v>
      </c>
      <c r="W100" t="s">
        <v>33</v>
      </c>
      <c r="X100" t="s">
        <v>42</v>
      </c>
      <c r="Y100" t="s">
        <v>71</v>
      </c>
      <c r="Z100" t="s">
        <v>104</v>
      </c>
      <c r="AA100">
        <v>50.68777</v>
      </c>
      <c r="AB100">
        <v>-121.34083</v>
      </c>
      <c r="AC100">
        <v>0.26579999999999998</v>
      </c>
    </row>
    <row r="101" spans="1:29" x14ac:dyDescent="0.2">
      <c r="A101">
        <v>46</v>
      </c>
      <c r="B101">
        <v>2</v>
      </c>
      <c r="C101" t="s">
        <v>69</v>
      </c>
      <c r="D101">
        <v>2016</v>
      </c>
      <c r="E101">
        <v>60</v>
      </c>
      <c r="F101">
        <v>4</v>
      </c>
      <c r="G101" t="s">
        <v>57</v>
      </c>
      <c r="H101">
        <v>31.6</v>
      </c>
      <c r="I101">
        <v>24.2</v>
      </c>
      <c r="J101">
        <v>24.2</v>
      </c>
      <c r="K101">
        <v>4</v>
      </c>
      <c r="L101">
        <v>20.7</v>
      </c>
      <c r="M101">
        <v>17</v>
      </c>
      <c r="N101">
        <v>17</v>
      </c>
      <c r="O101">
        <v>8</v>
      </c>
      <c r="P101">
        <v>9</v>
      </c>
      <c r="Q101">
        <v>4.0999999999999996</v>
      </c>
      <c r="R101">
        <v>40.700000000000003</v>
      </c>
      <c r="S101" t="s">
        <v>46</v>
      </c>
      <c r="T101" t="s">
        <v>33</v>
      </c>
      <c r="U101" t="s">
        <v>33</v>
      </c>
      <c r="V101" t="s">
        <v>33</v>
      </c>
      <c r="W101" t="s">
        <v>33</v>
      </c>
      <c r="X101" t="s">
        <v>42</v>
      </c>
      <c r="Y101" t="s">
        <v>71</v>
      </c>
      <c r="Z101" t="s">
        <v>104</v>
      </c>
      <c r="AA101">
        <v>50.68777</v>
      </c>
      <c r="AB101">
        <v>-121.34083</v>
      </c>
      <c r="AC101">
        <v>0.26579999999999998</v>
      </c>
    </row>
    <row r="102" spans="1:29" x14ac:dyDescent="0.2">
      <c r="A102">
        <v>22</v>
      </c>
      <c r="B102">
        <v>1</v>
      </c>
      <c r="C102" t="s">
        <v>84</v>
      </c>
      <c r="D102">
        <v>2003</v>
      </c>
      <c r="E102">
        <v>40</v>
      </c>
      <c r="F102">
        <v>4</v>
      </c>
      <c r="G102" t="s">
        <v>33</v>
      </c>
      <c r="H102">
        <v>977</v>
      </c>
      <c r="J102" s="2">
        <f t="shared" ref="J102:J110" si="6">0.400619702*H102</f>
        <v>391.40544885400004</v>
      </c>
      <c r="K102">
        <v>4</v>
      </c>
      <c r="L102">
        <v>153</v>
      </c>
      <c r="N102" s="2">
        <f t="shared" ref="N102:N110" si="7">0.478752551*L102</f>
        <v>73.249140303000004</v>
      </c>
      <c r="O102">
        <v>1</v>
      </c>
      <c r="P102">
        <v>2</v>
      </c>
      <c r="Q102">
        <v>13.8</v>
      </c>
      <c r="R102">
        <v>44.4</v>
      </c>
      <c r="S102" t="s">
        <v>46</v>
      </c>
      <c r="T102" t="s">
        <v>33</v>
      </c>
      <c r="U102" t="s">
        <v>33</v>
      </c>
      <c r="V102" t="s">
        <v>33</v>
      </c>
      <c r="W102" t="s">
        <v>33</v>
      </c>
      <c r="X102" t="s">
        <v>58</v>
      </c>
      <c r="Y102" t="s">
        <v>85</v>
      </c>
      <c r="Z102" t="s">
        <v>103</v>
      </c>
      <c r="AA102">
        <v>40.418889999999998</v>
      </c>
      <c r="AB102">
        <v>-3.6919400000000002</v>
      </c>
      <c r="AC102">
        <v>0.27779999999999999</v>
      </c>
    </row>
    <row r="103" spans="1:29" x14ac:dyDescent="0.2">
      <c r="A103">
        <v>22</v>
      </c>
      <c r="B103">
        <v>2</v>
      </c>
      <c r="C103" t="s">
        <v>84</v>
      </c>
      <c r="D103">
        <v>2003</v>
      </c>
      <c r="E103">
        <v>80</v>
      </c>
      <c r="F103">
        <v>4</v>
      </c>
      <c r="G103" t="s">
        <v>33</v>
      </c>
      <c r="H103">
        <v>923</v>
      </c>
      <c r="J103" s="2">
        <f t="shared" si="6"/>
        <v>369.77198494600003</v>
      </c>
      <c r="K103">
        <v>4</v>
      </c>
      <c r="L103">
        <v>153</v>
      </c>
      <c r="N103" s="2">
        <f t="shared" si="7"/>
        <v>73.249140303000004</v>
      </c>
      <c r="O103">
        <v>1</v>
      </c>
      <c r="P103">
        <v>2</v>
      </c>
      <c r="Q103">
        <v>13.8</v>
      </c>
      <c r="R103">
        <v>44.4</v>
      </c>
      <c r="S103" t="s">
        <v>46</v>
      </c>
      <c r="T103" t="s">
        <v>33</v>
      </c>
      <c r="U103" t="s">
        <v>33</v>
      </c>
      <c r="V103" t="s">
        <v>33</v>
      </c>
      <c r="W103" t="s">
        <v>33</v>
      </c>
      <c r="X103" t="s">
        <v>58</v>
      </c>
      <c r="Y103" t="s">
        <v>85</v>
      </c>
      <c r="Z103" t="s">
        <v>103</v>
      </c>
      <c r="AA103">
        <v>40.418889999999998</v>
      </c>
      <c r="AB103">
        <v>-3.6919400000000002</v>
      </c>
      <c r="AC103">
        <v>0.27779999999999999</v>
      </c>
    </row>
    <row r="104" spans="1:29" x14ac:dyDescent="0.2">
      <c r="A104">
        <v>22</v>
      </c>
      <c r="B104">
        <v>3</v>
      </c>
      <c r="C104" t="s">
        <v>84</v>
      </c>
      <c r="D104">
        <v>2003</v>
      </c>
      <c r="E104">
        <v>120</v>
      </c>
      <c r="F104">
        <v>4</v>
      </c>
      <c r="G104" t="s">
        <v>33</v>
      </c>
      <c r="H104">
        <v>701</v>
      </c>
      <c r="J104" s="2">
        <f t="shared" si="6"/>
        <v>280.83441110199999</v>
      </c>
      <c r="K104">
        <v>4</v>
      </c>
      <c r="L104">
        <v>153</v>
      </c>
      <c r="N104" s="2">
        <f t="shared" si="7"/>
        <v>73.249140303000004</v>
      </c>
      <c r="O104">
        <v>1</v>
      </c>
      <c r="P104">
        <v>2</v>
      </c>
      <c r="Q104">
        <v>13.8</v>
      </c>
      <c r="R104">
        <v>44.4</v>
      </c>
      <c r="S104" t="s">
        <v>46</v>
      </c>
      <c r="T104" t="s">
        <v>33</v>
      </c>
      <c r="U104" t="s">
        <v>33</v>
      </c>
      <c r="V104" t="s">
        <v>33</v>
      </c>
      <c r="W104" t="s">
        <v>33</v>
      </c>
      <c r="X104" t="s">
        <v>58</v>
      </c>
      <c r="Y104" t="s">
        <v>85</v>
      </c>
      <c r="Z104" t="s">
        <v>103</v>
      </c>
      <c r="AA104">
        <v>40.418889999999998</v>
      </c>
      <c r="AB104">
        <v>-3.6919400000000002</v>
      </c>
      <c r="AC104">
        <v>0.27779999999999999</v>
      </c>
    </row>
    <row r="105" spans="1:29" x14ac:dyDescent="0.2">
      <c r="A105">
        <v>22</v>
      </c>
      <c r="B105">
        <v>4</v>
      </c>
      <c r="C105" t="s">
        <v>84</v>
      </c>
      <c r="D105">
        <v>2003</v>
      </c>
      <c r="E105">
        <v>40</v>
      </c>
      <c r="F105">
        <v>4</v>
      </c>
      <c r="G105" t="s">
        <v>33</v>
      </c>
      <c r="H105">
        <v>200</v>
      </c>
      <c r="J105" s="2">
        <f t="shared" si="6"/>
        <v>80.123940400000009</v>
      </c>
      <c r="K105">
        <v>4</v>
      </c>
      <c r="L105">
        <v>206</v>
      </c>
      <c r="N105" s="2">
        <f t="shared" si="7"/>
        <v>98.623025506000005</v>
      </c>
      <c r="O105">
        <v>2</v>
      </c>
      <c r="P105">
        <v>3</v>
      </c>
      <c r="Q105">
        <v>13.8</v>
      </c>
      <c r="R105">
        <v>44.4</v>
      </c>
      <c r="S105" t="s">
        <v>46</v>
      </c>
      <c r="T105" t="s">
        <v>33</v>
      </c>
      <c r="U105" t="s">
        <v>33</v>
      </c>
      <c r="V105" t="s">
        <v>33</v>
      </c>
      <c r="W105" t="s">
        <v>33</v>
      </c>
      <c r="X105" t="s">
        <v>58</v>
      </c>
      <c r="Y105" t="s">
        <v>85</v>
      </c>
      <c r="Z105" t="s">
        <v>103</v>
      </c>
      <c r="AA105">
        <v>40.418889999999998</v>
      </c>
      <c r="AB105">
        <v>-3.6919400000000002</v>
      </c>
      <c r="AC105">
        <v>0.27779999999999999</v>
      </c>
    </row>
    <row r="106" spans="1:29" x14ac:dyDescent="0.2">
      <c r="A106">
        <v>22</v>
      </c>
      <c r="B106">
        <v>5</v>
      </c>
      <c r="C106" t="s">
        <v>84</v>
      </c>
      <c r="D106">
        <v>2003</v>
      </c>
      <c r="E106">
        <v>80</v>
      </c>
      <c r="F106">
        <v>4</v>
      </c>
      <c r="G106" t="s">
        <v>33</v>
      </c>
      <c r="H106">
        <v>283</v>
      </c>
      <c r="J106" s="2">
        <f t="shared" si="6"/>
        <v>113.37537566600001</v>
      </c>
      <c r="K106">
        <v>4</v>
      </c>
      <c r="L106">
        <v>206</v>
      </c>
      <c r="N106" s="2">
        <f t="shared" si="7"/>
        <v>98.623025506000005</v>
      </c>
      <c r="O106">
        <v>2</v>
      </c>
      <c r="P106">
        <v>3</v>
      </c>
      <c r="Q106">
        <v>13.8</v>
      </c>
      <c r="R106">
        <v>44.4</v>
      </c>
      <c r="S106" t="s">
        <v>46</v>
      </c>
      <c r="T106" t="s">
        <v>33</v>
      </c>
      <c r="U106" t="s">
        <v>33</v>
      </c>
      <c r="V106" t="s">
        <v>33</v>
      </c>
      <c r="W106" t="s">
        <v>33</v>
      </c>
      <c r="X106" t="s">
        <v>58</v>
      </c>
      <c r="Y106" t="s">
        <v>85</v>
      </c>
      <c r="Z106" t="s">
        <v>103</v>
      </c>
      <c r="AA106">
        <v>40.418889999999998</v>
      </c>
      <c r="AB106">
        <v>-3.6919400000000002</v>
      </c>
      <c r="AC106">
        <v>0.27779999999999999</v>
      </c>
    </row>
    <row r="107" spans="1:29" x14ac:dyDescent="0.2">
      <c r="A107">
        <v>22</v>
      </c>
      <c r="B107">
        <v>6</v>
      </c>
      <c r="C107" t="s">
        <v>84</v>
      </c>
      <c r="D107">
        <v>2003</v>
      </c>
      <c r="E107">
        <v>120</v>
      </c>
      <c r="F107">
        <v>4</v>
      </c>
      <c r="G107" t="s">
        <v>33</v>
      </c>
      <c r="H107">
        <v>325</v>
      </c>
      <c r="J107" s="2">
        <f t="shared" si="6"/>
        <v>130.20140315</v>
      </c>
      <c r="K107">
        <v>4</v>
      </c>
      <c r="L107">
        <v>206</v>
      </c>
      <c r="N107" s="2">
        <f t="shared" si="7"/>
        <v>98.623025506000005</v>
      </c>
      <c r="O107">
        <v>2</v>
      </c>
      <c r="P107">
        <v>3</v>
      </c>
      <c r="Q107">
        <v>13.8</v>
      </c>
      <c r="R107">
        <v>44.4</v>
      </c>
      <c r="S107" t="s">
        <v>46</v>
      </c>
      <c r="T107" t="s">
        <v>33</v>
      </c>
      <c r="U107" t="s">
        <v>33</v>
      </c>
      <c r="V107" t="s">
        <v>33</v>
      </c>
      <c r="W107" t="s">
        <v>33</v>
      </c>
      <c r="X107" t="s">
        <v>58</v>
      </c>
      <c r="Y107" t="s">
        <v>85</v>
      </c>
      <c r="Z107" t="s">
        <v>103</v>
      </c>
      <c r="AA107">
        <v>40.418889999999998</v>
      </c>
      <c r="AB107">
        <v>-3.6919400000000002</v>
      </c>
      <c r="AC107">
        <v>0.27779999999999999</v>
      </c>
    </row>
    <row r="108" spans="1:29" x14ac:dyDescent="0.2">
      <c r="A108">
        <v>22</v>
      </c>
      <c r="B108">
        <v>7</v>
      </c>
      <c r="C108" t="s">
        <v>84</v>
      </c>
      <c r="D108">
        <v>2003</v>
      </c>
      <c r="E108">
        <v>40</v>
      </c>
      <c r="F108">
        <v>4</v>
      </c>
      <c r="G108" t="s">
        <v>33</v>
      </c>
      <c r="H108">
        <v>484</v>
      </c>
      <c r="J108" s="2">
        <f t="shared" si="6"/>
        <v>193.89993576800001</v>
      </c>
      <c r="K108">
        <v>4</v>
      </c>
      <c r="L108">
        <v>200</v>
      </c>
      <c r="N108" s="2">
        <f t="shared" si="7"/>
        <v>95.750510200000008</v>
      </c>
      <c r="O108">
        <v>3</v>
      </c>
      <c r="P108">
        <v>4</v>
      </c>
      <c r="Q108">
        <v>13.8</v>
      </c>
      <c r="R108">
        <v>44.4</v>
      </c>
      <c r="S108" t="s">
        <v>46</v>
      </c>
      <c r="T108" t="s">
        <v>33</v>
      </c>
      <c r="U108" t="s">
        <v>33</v>
      </c>
      <c r="V108" t="s">
        <v>33</v>
      </c>
      <c r="W108" t="s">
        <v>33</v>
      </c>
      <c r="X108" t="s">
        <v>58</v>
      </c>
      <c r="Y108" t="s">
        <v>85</v>
      </c>
      <c r="Z108" t="s">
        <v>103</v>
      </c>
      <c r="AA108">
        <v>40.418889999999998</v>
      </c>
      <c r="AB108">
        <v>-3.6919400000000002</v>
      </c>
      <c r="AC108">
        <v>0.27779999999999999</v>
      </c>
    </row>
    <row r="109" spans="1:29" x14ac:dyDescent="0.2">
      <c r="A109">
        <v>22</v>
      </c>
      <c r="B109">
        <v>8</v>
      </c>
      <c r="C109" t="s">
        <v>84</v>
      </c>
      <c r="D109">
        <v>2003</v>
      </c>
      <c r="E109">
        <v>80</v>
      </c>
      <c r="F109">
        <v>4</v>
      </c>
      <c r="G109" t="s">
        <v>33</v>
      </c>
      <c r="H109">
        <v>831</v>
      </c>
      <c r="J109" s="2">
        <f t="shared" si="6"/>
        <v>332.91497236200001</v>
      </c>
      <c r="K109">
        <v>4</v>
      </c>
      <c r="L109">
        <v>200</v>
      </c>
      <c r="N109" s="2">
        <f t="shared" si="7"/>
        <v>95.750510200000008</v>
      </c>
      <c r="O109">
        <v>3</v>
      </c>
      <c r="P109">
        <v>4</v>
      </c>
      <c r="Q109">
        <v>13.8</v>
      </c>
      <c r="R109">
        <v>44.4</v>
      </c>
      <c r="S109" t="s">
        <v>46</v>
      </c>
      <c r="T109" t="s">
        <v>33</v>
      </c>
      <c r="U109" t="s">
        <v>33</v>
      </c>
      <c r="V109" t="s">
        <v>33</v>
      </c>
      <c r="W109" t="s">
        <v>33</v>
      </c>
      <c r="X109" t="s">
        <v>58</v>
      </c>
      <c r="Y109" t="s">
        <v>85</v>
      </c>
      <c r="Z109" t="s">
        <v>103</v>
      </c>
      <c r="AA109">
        <v>40.418889999999998</v>
      </c>
      <c r="AB109">
        <v>-3.6919400000000002</v>
      </c>
      <c r="AC109">
        <v>0.27779999999999999</v>
      </c>
    </row>
    <row r="110" spans="1:29" x14ac:dyDescent="0.2">
      <c r="A110">
        <v>22</v>
      </c>
      <c r="B110">
        <v>9</v>
      </c>
      <c r="C110" t="s">
        <v>84</v>
      </c>
      <c r="D110">
        <v>2003</v>
      </c>
      <c r="E110">
        <v>80</v>
      </c>
      <c r="F110">
        <v>4</v>
      </c>
      <c r="G110" t="s">
        <v>33</v>
      </c>
      <c r="H110">
        <v>847</v>
      </c>
      <c r="J110" s="2">
        <f t="shared" si="6"/>
        <v>339.32488759400002</v>
      </c>
      <c r="K110">
        <v>4</v>
      </c>
      <c r="L110">
        <v>200</v>
      </c>
      <c r="N110" s="2">
        <f t="shared" si="7"/>
        <v>95.750510200000008</v>
      </c>
      <c r="O110">
        <v>3</v>
      </c>
      <c r="P110">
        <v>4</v>
      </c>
      <c r="Q110">
        <v>13.8</v>
      </c>
      <c r="R110">
        <v>44.4</v>
      </c>
      <c r="S110" t="s">
        <v>46</v>
      </c>
      <c r="T110" t="s">
        <v>33</v>
      </c>
      <c r="U110" t="s">
        <v>33</v>
      </c>
      <c r="V110" t="s">
        <v>33</v>
      </c>
      <c r="W110" t="s">
        <v>33</v>
      </c>
      <c r="X110" t="s">
        <v>58</v>
      </c>
      <c r="Y110" t="s">
        <v>85</v>
      </c>
      <c r="Z110" t="s">
        <v>103</v>
      </c>
      <c r="AA110">
        <v>40.418889999999998</v>
      </c>
      <c r="AB110">
        <v>-3.6919400000000002</v>
      </c>
      <c r="AC110">
        <v>0.27779999999999999</v>
      </c>
    </row>
    <row r="111" spans="1:29" x14ac:dyDescent="0.2">
      <c r="A111">
        <v>13</v>
      </c>
      <c r="B111">
        <v>1</v>
      </c>
      <c r="C111" t="s">
        <v>66</v>
      </c>
      <c r="D111">
        <v>2004</v>
      </c>
      <c r="E111">
        <v>5</v>
      </c>
      <c r="F111">
        <v>4</v>
      </c>
      <c r="G111" t="s">
        <v>57</v>
      </c>
      <c r="H111">
        <v>87.21</v>
      </c>
      <c r="I111">
        <v>15.89</v>
      </c>
      <c r="J111">
        <v>15.89</v>
      </c>
      <c r="K111">
        <v>4</v>
      </c>
      <c r="L111">
        <v>53.76</v>
      </c>
      <c r="M111">
        <v>6.09</v>
      </c>
      <c r="N111">
        <v>6.09</v>
      </c>
      <c r="O111">
        <v>0.17</v>
      </c>
      <c r="P111">
        <v>1</v>
      </c>
      <c r="Q111">
        <v>5.3</v>
      </c>
      <c r="R111">
        <v>45.2</v>
      </c>
      <c r="S111" t="s">
        <v>36</v>
      </c>
      <c r="T111" t="s">
        <v>31</v>
      </c>
      <c r="U111" t="s">
        <v>31</v>
      </c>
      <c r="V111" t="s">
        <v>31</v>
      </c>
      <c r="W111" t="s">
        <v>33</v>
      </c>
      <c r="X111" t="s">
        <v>42</v>
      </c>
      <c r="Y111" t="s">
        <v>67</v>
      </c>
      <c r="Z111" t="s">
        <v>101</v>
      </c>
      <c r="AA111">
        <v>39.36788</v>
      </c>
      <c r="AB111">
        <v>-105.24069</v>
      </c>
      <c r="AC111">
        <v>0.28749999999999998</v>
      </c>
    </row>
    <row r="112" spans="1:29" x14ac:dyDescent="0.2">
      <c r="A112">
        <v>13</v>
      </c>
      <c r="B112">
        <v>2</v>
      </c>
      <c r="C112" t="s">
        <v>66</v>
      </c>
      <c r="D112">
        <v>2004</v>
      </c>
      <c r="E112">
        <v>10</v>
      </c>
      <c r="F112">
        <v>4</v>
      </c>
      <c r="G112" t="s">
        <v>57</v>
      </c>
      <c r="H112">
        <v>134.69999999999999</v>
      </c>
      <c r="I112">
        <v>75.760000000000005</v>
      </c>
      <c r="J112">
        <v>75.760000000000005</v>
      </c>
      <c r="K112">
        <v>4</v>
      </c>
      <c r="L112">
        <v>53.76</v>
      </c>
      <c r="M112">
        <v>6.09</v>
      </c>
      <c r="N112">
        <v>6.09</v>
      </c>
      <c r="O112">
        <v>0.17</v>
      </c>
      <c r="P112">
        <v>1</v>
      </c>
      <c r="Q112">
        <v>5.3</v>
      </c>
      <c r="R112">
        <v>45.2</v>
      </c>
      <c r="S112" t="s">
        <v>36</v>
      </c>
      <c r="T112" t="s">
        <v>31</v>
      </c>
      <c r="U112" t="s">
        <v>31</v>
      </c>
      <c r="V112" t="s">
        <v>31</v>
      </c>
      <c r="W112" t="s">
        <v>33</v>
      </c>
      <c r="X112" t="s">
        <v>42</v>
      </c>
      <c r="Y112" t="s">
        <v>67</v>
      </c>
      <c r="Z112" t="s">
        <v>101</v>
      </c>
      <c r="AA112">
        <v>39.36788</v>
      </c>
      <c r="AB112">
        <v>-105.24069</v>
      </c>
      <c r="AC112">
        <v>0.28749999999999998</v>
      </c>
    </row>
    <row r="113" spans="1:29" x14ac:dyDescent="0.2">
      <c r="A113">
        <v>13</v>
      </c>
      <c r="B113">
        <v>3</v>
      </c>
      <c r="C113" t="s">
        <v>66</v>
      </c>
      <c r="D113">
        <v>2004</v>
      </c>
      <c r="E113">
        <v>20</v>
      </c>
      <c r="F113">
        <v>4</v>
      </c>
      <c r="G113" t="s">
        <v>57</v>
      </c>
      <c r="H113">
        <v>183.67</v>
      </c>
      <c r="I113">
        <v>70.58</v>
      </c>
      <c r="J113">
        <v>70.58</v>
      </c>
      <c r="K113">
        <v>4</v>
      </c>
      <c r="L113">
        <v>53.76</v>
      </c>
      <c r="M113">
        <v>6.09</v>
      </c>
      <c r="N113">
        <v>6.09</v>
      </c>
      <c r="O113">
        <v>0.17</v>
      </c>
      <c r="P113">
        <v>1</v>
      </c>
      <c r="Q113">
        <v>5.3</v>
      </c>
      <c r="R113">
        <v>45.2</v>
      </c>
      <c r="S113" t="s">
        <v>36</v>
      </c>
      <c r="T113" t="s">
        <v>31</v>
      </c>
      <c r="U113" t="s">
        <v>31</v>
      </c>
      <c r="V113" t="s">
        <v>31</v>
      </c>
      <c r="W113" t="s">
        <v>33</v>
      </c>
      <c r="X113" t="s">
        <v>42</v>
      </c>
      <c r="Y113" t="s">
        <v>67</v>
      </c>
      <c r="Z113" t="s">
        <v>101</v>
      </c>
      <c r="AA113">
        <v>39.36788</v>
      </c>
      <c r="AB113">
        <v>-105.24069</v>
      </c>
      <c r="AC113">
        <v>0.28749999999999998</v>
      </c>
    </row>
    <row r="114" spans="1:29" x14ac:dyDescent="0.2">
      <c r="A114">
        <v>13</v>
      </c>
      <c r="B114">
        <v>4</v>
      </c>
      <c r="C114" t="s">
        <v>66</v>
      </c>
      <c r="D114">
        <v>2004</v>
      </c>
      <c r="E114">
        <v>40</v>
      </c>
      <c r="F114">
        <v>4</v>
      </c>
      <c r="G114" t="s">
        <v>57</v>
      </c>
      <c r="H114">
        <v>161.31</v>
      </c>
      <c r="I114">
        <v>26.98</v>
      </c>
      <c r="J114">
        <v>26.98</v>
      </c>
      <c r="K114">
        <v>4</v>
      </c>
      <c r="L114">
        <v>53.76</v>
      </c>
      <c r="M114">
        <v>6.09</v>
      </c>
      <c r="N114">
        <v>6.09</v>
      </c>
      <c r="O114">
        <v>0.17</v>
      </c>
      <c r="P114">
        <v>1</v>
      </c>
      <c r="Q114">
        <v>5.3</v>
      </c>
      <c r="R114">
        <v>45.2</v>
      </c>
      <c r="S114" t="s">
        <v>36</v>
      </c>
      <c r="T114" t="s">
        <v>31</v>
      </c>
      <c r="U114" t="s">
        <v>31</v>
      </c>
      <c r="V114" t="s">
        <v>31</v>
      </c>
      <c r="W114" t="s">
        <v>33</v>
      </c>
      <c r="X114" t="s">
        <v>42</v>
      </c>
      <c r="Y114" t="s">
        <v>67</v>
      </c>
      <c r="Z114" t="s">
        <v>101</v>
      </c>
      <c r="AA114">
        <v>39.36788</v>
      </c>
      <c r="AB114">
        <v>-105.24069</v>
      </c>
      <c r="AC114">
        <v>0.28749999999999998</v>
      </c>
    </row>
    <row r="115" spans="1:29" x14ac:dyDescent="0.2">
      <c r="A115">
        <v>13</v>
      </c>
      <c r="B115">
        <v>5</v>
      </c>
      <c r="C115" t="s">
        <v>66</v>
      </c>
      <c r="D115">
        <v>2004</v>
      </c>
      <c r="E115">
        <v>80</v>
      </c>
      <c r="F115">
        <v>4</v>
      </c>
      <c r="G115" t="s">
        <v>57</v>
      </c>
      <c r="H115">
        <v>222.28</v>
      </c>
      <c r="I115">
        <v>26.98</v>
      </c>
      <c r="J115">
        <v>26.98</v>
      </c>
      <c r="K115">
        <v>4</v>
      </c>
      <c r="L115">
        <v>53.76</v>
      </c>
      <c r="M115">
        <v>6.09</v>
      </c>
      <c r="N115">
        <v>6.09</v>
      </c>
      <c r="O115">
        <v>0.17</v>
      </c>
      <c r="P115">
        <v>1</v>
      </c>
      <c r="Q115">
        <v>5.3</v>
      </c>
      <c r="R115">
        <v>45.2</v>
      </c>
      <c r="S115" t="s">
        <v>36</v>
      </c>
      <c r="T115" t="s">
        <v>31</v>
      </c>
      <c r="U115" t="s">
        <v>31</v>
      </c>
      <c r="V115" t="s">
        <v>31</v>
      </c>
      <c r="W115" t="s">
        <v>33</v>
      </c>
      <c r="X115" t="s">
        <v>42</v>
      </c>
      <c r="Y115" t="s">
        <v>67</v>
      </c>
      <c r="Z115" t="s">
        <v>101</v>
      </c>
      <c r="AA115">
        <v>39.36788</v>
      </c>
      <c r="AB115">
        <v>-105.24069</v>
      </c>
      <c r="AC115">
        <v>0.28749999999999998</v>
      </c>
    </row>
    <row r="116" spans="1:29" x14ac:dyDescent="0.2">
      <c r="A116">
        <v>13</v>
      </c>
      <c r="B116">
        <v>6</v>
      </c>
      <c r="C116" t="s">
        <v>66</v>
      </c>
      <c r="D116">
        <v>2004</v>
      </c>
      <c r="E116">
        <v>5</v>
      </c>
      <c r="F116">
        <v>4</v>
      </c>
      <c r="G116" t="s">
        <v>57</v>
      </c>
      <c r="H116">
        <v>79.27</v>
      </c>
      <c r="I116">
        <v>25.87</v>
      </c>
      <c r="J116">
        <v>25.87</v>
      </c>
      <c r="K116">
        <v>4</v>
      </c>
      <c r="L116">
        <v>51.91</v>
      </c>
      <c r="M116">
        <v>4.7699999999999996</v>
      </c>
      <c r="N116">
        <v>4.7699999999999996</v>
      </c>
      <c r="O116">
        <v>1.17</v>
      </c>
      <c r="P116">
        <v>2</v>
      </c>
      <c r="Q116">
        <v>5.3</v>
      </c>
      <c r="R116">
        <v>45.2</v>
      </c>
      <c r="S116" t="s">
        <v>36</v>
      </c>
      <c r="T116" t="s">
        <v>31</v>
      </c>
      <c r="U116" t="s">
        <v>31</v>
      </c>
      <c r="V116" t="s">
        <v>31</v>
      </c>
      <c r="W116" t="s">
        <v>33</v>
      </c>
      <c r="X116" t="s">
        <v>42</v>
      </c>
      <c r="Y116" t="s">
        <v>67</v>
      </c>
      <c r="Z116" t="s">
        <v>101</v>
      </c>
      <c r="AA116">
        <v>39.36788</v>
      </c>
      <c r="AB116">
        <v>-105.24069</v>
      </c>
      <c r="AC116">
        <v>0.28749999999999998</v>
      </c>
    </row>
    <row r="117" spans="1:29" x14ac:dyDescent="0.2">
      <c r="A117">
        <v>13</v>
      </c>
      <c r="B117">
        <v>7</v>
      </c>
      <c r="C117" t="s">
        <v>66</v>
      </c>
      <c r="D117">
        <v>2004</v>
      </c>
      <c r="E117">
        <v>10</v>
      </c>
      <c r="F117">
        <v>4</v>
      </c>
      <c r="G117" t="s">
        <v>57</v>
      </c>
      <c r="H117">
        <v>124.35</v>
      </c>
      <c r="I117">
        <v>47.3</v>
      </c>
      <c r="J117">
        <v>47.3</v>
      </c>
      <c r="K117">
        <v>4</v>
      </c>
      <c r="L117">
        <v>51.91</v>
      </c>
      <c r="M117">
        <v>4.7699999999999996</v>
      </c>
      <c r="N117">
        <v>4.7699999999999996</v>
      </c>
      <c r="O117">
        <v>1.17</v>
      </c>
      <c r="P117">
        <v>2</v>
      </c>
      <c r="Q117">
        <v>5.3</v>
      </c>
      <c r="R117">
        <v>45.2</v>
      </c>
      <c r="S117" t="s">
        <v>36</v>
      </c>
      <c r="T117" t="s">
        <v>31</v>
      </c>
      <c r="U117" t="s">
        <v>31</v>
      </c>
      <c r="V117" t="s">
        <v>31</v>
      </c>
      <c r="W117" t="s">
        <v>33</v>
      </c>
      <c r="X117" t="s">
        <v>42</v>
      </c>
      <c r="Y117" t="s">
        <v>67</v>
      </c>
      <c r="Z117" t="s">
        <v>101</v>
      </c>
      <c r="AA117">
        <v>39.36788</v>
      </c>
      <c r="AB117">
        <v>-105.24069</v>
      </c>
      <c r="AC117">
        <v>0.28749999999999998</v>
      </c>
    </row>
    <row r="118" spans="1:29" x14ac:dyDescent="0.2">
      <c r="A118">
        <v>13</v>
      </c>
      <c r="B118">
        <v>8</v>
      </c>
      <c r="C118" t="s">
        <v>66</v>
      </c>
      <c r="D118">
        <v>2004</v>
      </c>
      <c r="E118">
        <v>20</v>
      </c>
      <c r="F118">
        <v>4</v>
      </c>
      <c r="G118" t="s">
        <v>57</v>
      </c>
      <c r="H118">
        <v>130.27000000000001</v>
      </c>
      <c r="I118">
        <v>30.67</v>
      </c>
      <c r="J118">
        <v>30.67</v>
      </c>
      <c r="K118">
        <v>4</v>
      </c>
      <c r="L118">
        <v>51.91</v>
      </c>
      <c r="M118">
        <v>4.7699999999999996</v>
      </c>
      <c r="N118">
        <v>4.7699999999999996</v>
      </c>
      <c r="O118">
        <v>1.17</v>
      </c>
      <c r="P118">
        <v>2</v>
      </c>
      <c r="Q118">
        <v>5.3</v>
      </c>
      <c r="R118">
        <v>45.2</v>
      </c>
      <c r="S118" t="s">
        <v>36</v>
      </c>
      <c r="T118" t="s">
        <v>31</v>
      </c>
      <c r="U118" t="s">
        <v>31</v>
      </c>
      <c r="V118" t="s">
        <v>31</v>
      </c>
      <c r="W118" t="s">
        <v>33</v>
      </c>
      <c r="X118" t="s">
        <v>42</v>
      </c>
      <c r="Y118" t="s">
        <v>67</v>
      </c>
      <c r="Z118" t="s">
        <v>101</v>
      </c>
      <c r="AA118">
        <v>39.36788</v>
      </c>
      <c r="AB118">
        <v>-105.24069</v>
      </c>
      <c r="AC118">
        <v>0.28749999999999998</v>
      </c>
    </row>
    <row r="119" spans="1:29" x14ac:dyDescent="0.2">
      <c r="A119">
        <v>13</v>
      </c>
      <c r="B119">
        <v>9</v>
      </c>
      <c r="C119" t="s">
        <v>66</v>
      </c>
      <c r="D119">
        <v>2004</v>
      </c>
      <c r="E119">
        <v>40</v>
      </c>
      <c r="F119">
        <v>4</v>
      </c>
      <c r="G119" t="s">
        <v>57</v>
      </c>
      <c r="H119">
        <v>130.82</v>
      </c>
      <c r="I119">
        <v>24.76</v>
      </c>
      <c r="J119">
        <v>24.76</v>
      </c>
      <c r="K119">
        <v>4</v>
      </c>
      <c r="L119">
        <v>51.91</v>
      </c>
      <c r="M119">
        <v>4.7699999999999996</v>
      </c>
      <c r="N119">
        <v>4.7699999999999996</v>
      </c>
      <c r="O119">
        <v>1.17</v>
      </c>
      <c r="P119">
        <v>2</v>
      </c>
      <c r="Q119">
        <v>5.3</v>
      </c>
      <c r="R119">
        <v>45.2</v>
      </c>
      <c r="S119" t="s">
        <v>36</v>
      </c>
      <c r="T119" t="s">
        <v>31</v>
      </c>
      <c r="U119" t="s">
        <v>31</v>
      </c>
      <c r="V119" t="s">
        <v>31</v>
      </c>
      <c r="W119" t="s">
        <v>33</v>
      </c>
      <c r="X119" t="s">
        <v>42</v>
      </c>
      <c r="Y119" t="s">
        <v>67</v>
      </c>
      <c r="Z119" t="s">
        <v>101</v>
      </c>
      <c r="AA119">
        <v>39.36788</v>
      </c>
      <c r="AB119">
        <v>-105.24069</v>
      </c>
      <c r="AC119">
        <v>0.28749999999999998</v>
      </c>
    </row>
    <row r="120" spans="1:29" x14ac:dyDescent="0.2">
      <c r="A120">
        <v>13</v>
      </c>
      <c r="B120">
        <v>10</v>
      </c>
      <c r="C120" t="s">
        <v>66</v>
      </c>
      <c r="D120">
        <v>2004</v>
      </c>
      <c r="E120">
        <v>80</v>
      </c>
      <c r="F120">
        <v>4</v>
      </c>
      <c r="G120" t="s">
        <v>57</v>
      </c>
      <c r="H120">
        <v>177.01</v>
      </c>
      <c r="I120">
        <v>111.6</v>
      </c>
      <c r="J120">
        <v>111.6</v>
      </c>
      <c r="K120">
        <v>4</v>
      </c>
      <c r="L120">
        <v>51.91</v>
      </c>
      <c r="M120">
        <v>4.7699999999999996</v>
      </c>
      <c r="N120">
        <v>4.7699999999999996</v>
      </c>
      <c r="O120">
        <v>1.17</v>
      </c>
      <c r="P120">
        <v>2</v>
      </c>
      <c r="Q120">
        <v>5.3</v>
      </c>
      <c r="R120">
        <v>45.2</v>
      </c>
      <c r="S120" t="s">
        <v>36</v>
      </c>
      <c r="T120" t="s">
        <v>31</v>
      </c>
      <c r="U120" t="s">
        <v>31</v>
      </c>
      <c r="V120" t="s">
        <v>31</v>
      </c>
      <c r="W120" t="s">
        <v>33</v>
      </c>
      <c r="X120" t="s">
        <v>42</v>
      </c>
      <c r="Y120" t="s">
        <v>67</v>
      </c>
      <c r="Z120" t="s">
        <v>101</v>
      </c>
      <c r="AA120">
        <v>39.36788</v>
      </c>
      <c r="AB120">
        <v>-105.24069</v>
      </c>
      <c r="AC120">
        <v>0.28749999999999998</v>
      </c>
    </row>
    <row r="121" spans="1:29" x14ac:dyDescent="0.2">
      <c r="A121">
        <v>13</v>
      </c>
      <c r="B121">
        <v>11</v>
      </c>
      <c r="C121" t="s">
        <v>66</v>
      </c>
      <c r="D121">
        <v>2004</v>
      </c>
      <c r="E121">
        <v>5</v>
      </c>
      <c r="F121">
        <v>4</v>
      </c>
      <c r="G121" t="s">
        <v>57</v>
      </c>
      <c r="H121">
        <v>54.32</v>
      </c>
      <c r="I121">
        <v>28.09</v>
      </c>
      <c r="J121">
        <v>28.09</v>
      </c>
      <c r="K121">
        <v>4</v>
      </c>
      <c r="L121">
        <v>50.05</v>
      </c>
      <c r="M121">
        <v>5.3</v>
      </c>
      <c r="N121">
        <v>5.3</v>
      </c>
      <c r="O121">
        <v>2.17</v>
      </c>
      <c r="P121">
        <v>3</v>
      </c>
      <c r="Q121">
        <v>5.3</v>
      </c>
      <c r="R121">
        <v>45.2</v>
      </c>
      <c r="S121" t="s">
        <v>36</v>
      </c>
      <c r="T121" t="s">
        <v>31</v>
      </c>
      <c r="U121" t="s">
        <v>31</v>
      </c>
      <c r="V121" t="s">
        <v>31</v>
      </c>
      <c r="W121" t="s">
        <v>33</v>
      </c>
      <c r="X121" t="s">
        <v>42</v>
      </c>
      <c r="Y121" t="s">
        <v>67</v>
      </c>
      <c r="Z121" t="s">
        <v>101</v>
      </c>
      <c r="AA121">
        <v>39.36788</v>
      </c>
      <c r="AB121">
        <v>-105.24069</v>
      </c>
      <c r="AC121">
        <v>0.28749999999999998</v>
      </c>
    </row>
    <row r="122" spans="1:29" x14ac:dyDescent="0.2">
      <c r="A122">
        <v>13</v>
      </c>
      <c r="B122">
        <v>12</v>
      </c>
      <c r="C122" t="s">
        <v>66</v>
      </c>
      <c r="D122">
        <v>2004</v>
      </c>
      <c r="E122">
        <v>10</v>
      </c>
      <c r="F122">
        <v>4</v>
      </c>
      <c r="G122" t="s">
        <v>57</v>
      </c>
      <c r="H122">
        <v>63.75</v>
      </c>
      <c r="I122">
        <v>7.02</v>
      </c>
      <c r="J122">
        <v>7.02</v>
      </c>
      <c r="K122">
        <v>4</v>
      </c>
      <c r="L122">
        <v>50.05</v>
      </c>
      <c r="M122">
        <v>5.3</v>
      </c>
      <c r="N122">
        <v>5.3</v>
      </c>
      <c r="O122">
        <v>2.17</v>
      </c>
      <c r="P122">
        <v>3</v>
      </c>
      <c r="Q122">
        <v>5.3</v>
      </c>
      <c r="R122">
        <v>45.2</v>
      </c>
      <c r="S122" t="s">
        <v>36</v>
      </c>
      <c r="T122" t="s">
        <v>31</v>
      </c>
      <c r="U122" t="s">
        <v>31</v>
      </c>
      <c r="V122" t="s">
        <v>31</v>
      </c>
      <c r="W122" t="s">
        <v>33</v>
      </c>
      <c r="X122" t="s">
        <v>42</v>
      </c>
      <c r="Y122" t="s">
        <v>67</v>
      </c>
      <c r="Z122" t="s">
        <v>101</v>
      </c>
      <c r="AA122">
        <v>39.36788</v>
      </c>
      <c r="AB122">
        <v>-105.24069</v>
      </c>
      <c r="AC122">
        <v>0.28749999999999998</v>
      </c>
    </row>
    <row r="123" spans="1:29" x14ac:dyDescent="0.2">
      <c r="A123">
        <v>13</v>
      </c>
      <c r="B123">
        <v>13</v>
      </c>
      <c r="C123" t="s">
        <v>66</v>
      </c>
      <c r="D123">
        <v>2004</v>
      </c>
      <c r="E123">
        <v>20</v>
      </c>
      <c r="F123">
        <v>4</v>
      </c>
      <c r="G123" t="s">
        <v>57</v>
      </c>
      <c r="H123">
        <v>90.54</v>
      </c>
      <c r="I123">
        <v>14.41</v>
      </c>
      <c r="J123">
        <v>14.41</v>
      </c>
      <c r="K123">
        <v>4</v>
      </c>
      <c r="L123">
        <v>50.05</v>
      </c>
      <c r="M123">
        <v>5.3</v>
      </c>
      <c r="N123">
        <v>5.3</v>
      </c>
      <c r="O123">
        <v>2.17</v>
      </c>
      <c r="P123">
        <v>3</v>
      </c>
      <c r="Q123">
        <v>5.3</v>
      </c>
      <c r="R123">
        <v>45.2</v>
      </c>
      <c r="S123" t="s">
        <v>36</v>
      </c>
      <c r="T123" t="s">
        <v>31</v>
      </c>
      <c r="U123" t="s">
        <v>31</v>
      </c>
      <c r="V123" t="s">
        <v>31</v>
      </c>
      <c r="W123" t="s">
        <v>33</v>
      </c>
      <c r="X123" t="s">
        <v>42</v>
      </c>
      <c r="Y123" t="s">
        <v>67</v>
      </c>
      <c r="Z123" t="s">
        <v>101</v>
      </c>
      <c r="AA123">
        <v>39.36788</v>
      </c>
      <c r="AB123">
        <v>-105.24069</v>
      </c>
      <c r="AC123">
        <v>0.28749999999999998</v>
      </c>
    </row>
    <row r="124" spans="1:29" x14ac:dyDescent="0.2">
      <c r="A124">
        <v>13</v>
      </c>
      <c r="B124">
        <v>14</v>
      </c>
      <c r="C124" t="s">
        <v>66</v>
      </c>
      <c r="D124">
        <v>2004</v>
      </c>
      <c r="E124">
        <v>40</v>
      </c>
      <c r="F124">
        <v>4</v>
      </c>
      <c r="G124" t="s">
        <v>57</v>
      </c>
      <c r="H124">
        <v>91.28</v>
      </c>
      <c r="I124">
        <v>14.04</v>
      </c>
      <c r="J124">
        <v>14.04</v>
      </c>
      <c r="K124">
        <v>4</v>
      </c>
      <c r="L124">
        <v>50.05</v>
      </c>
      <c r="M124">
        <v>5.3</v>
      </c>
      <c r="N124">
        <v>5.3</v>
      </c>
      <c r="O124">
        <v>2.17</v>
      </c>
      <c r="P124">
        <v>3</v>
      </c>
      <c r="Q124">
        <v>5.3</v>
      </c>
      <c r="R124">
        <v>45.2</v>
      </c>
      <c r="S124" t="s">
        <v>36</v>
      </c>
      <c r="T124" t="s">
        <v>31</v>
      </c>
      <c r="U124" t="s">
        <v>31</v>
      </c>
      <c r="V124" t="s">
        <v>31</v>
      </c>
      <c r="W124" t="s">
        <v>33</v>
      </c>
      <c r="X124" t="s">
        <v>42</v>
      </c>
      <c r="Y124" t="s">
        <v>67</v>
      </c>
      <c r="Z124" t="s">
        <v>101</v>
      </c>
      <c r="AA124">
        <v>39.36788</v>
      </c>
      <c r="AB124">
        <v>-105.24069</v>
      </c>
      <c r="AC124">
        <v>0.28749999999999998</v>
      </c>
    </row>
    <row r="125" spans="1:29" x14ac:dyDescent="0.2">
      <c r="A125">
        <v>13</v>
      </c>
      <c r="B125">
        <v>15</v>
      </c>
      <c r="C125" t="s">
        <v>66</v>
      </c>
      <c r="D125">
        <v>2004</v>
      </c>
      <c r="E125">
        <v>80</v>
      </c>
      <c r="F125">
        <v>4</v>
      </c>
      <c r="G125" t="s">
        <v>57</v>
      </c>
      <c r="H125">
        <v>128.6</v>
      </c>
      <c r="I125">
        <v>16.63</v>
      </c>
      <c r="J125">
        <v>16.63</v>
      </c>
      <c r="K125">
        <v>4</v>
      </c>
      <c r="L125">
        <v>50.05</v>
      </c>
      <c r="M125">
        <v>5.3</v>
      </c>
      <c r="N125">
        <v>5.3</v>
      </c>
      <c r="O125">
        <v>2.17</v>
      </c>
      <c r="P125">
        <v>3</v>
      </c>
      <c r="Q125">
        <v>5.3</v>
      </c>
      <c r="R125">
        <v>45.2</v>
      </c>
      <c r="S125" t="s">
        <v>36</v>
      </c>
      <c r="T125" t="s">
        <v>31</v>
      </c>
      <c r="U125" t="s">
        <v>31</v>
      </c>
      <c r="V125" t="s">
        <v>31</v>
      </c>
      <c r="W125" t="s">
        <v>33</v>
      </c>
      <c r="X125" t="s">
        <v>42</v>
      </c>
      <c r="Y125" t="s">
        <v>67</v>
      </c>
      <c r="Z125" t="s">
        <v>101</v>
      </c>
      <c r="AA125">
        <v>39.36788</v>
      </c>
      <c r="AB125">
        <v>-105.24069</v>
      </c>
      <c r="AC125">
        <v>0.28749999999999998</v>
      </c>
    </row>
    <row r="126" spans="1:29" x14ac:dyDescent="0.2">
      <c r="A126">
        <v>13</v>
      </c>
      <c r="B126">
        <v>16</v>
      </c>
      <c r="C126" t="s">
        <v>66</v>
      </c>
      <c r="D126">
        <v>2004</v>
      </c>
      <c r="E126">
        <v>5</v>
      </c>
      <c r="F126">
        <v>4</v>
      </c>
      <c r="G126" t="s">
        <v>57</v>
      </c>
      <c r="H126">
        <v>56.36</v>
      </c>
      <c r="I126">
        <v>15.15</v>
      </c>
      <c r="J126">
        <v>15.15</v>
      </c>
      <c r="K126">
        <v>4</v>
      </c>
      <c r="L126">
        <v>56.41</v>
      </c>
      <c r="M126">
        <v>6.89</v>
      </c>
      <c r="N126">
        <v>6.89</v>
      </c>
      <c r="O126">
        <v>3.17</v>
      </c>
      <c r="P126">
        <v>4</v>
      </c>
      <c r="Q126">
        <v>5.3</v>
      </c>
      <c r="R126">
        <v>45.2</v>
      </c>
      <c r="S126" t="s">
        <v>36</v>
      </c>
      <c r="T126" t="s">
        <v>31</v>
      </c>
      <c r="U126" t="s">
        <v>31</v>
      </c>
      <c r="V126" t="s">
        <v>31</v>
      </c>
      <c r="W126" t="s">
        <v>33</v>
      </c>
      <c r="X126" t="s">
        <v>42</v>
      </c>
      <c r="Y126" t="s">
        <v>67</v>
      </c>
      <c r="Z126" t="s">
        <v>101</v>
      </c>
      <c r="AA126">
        <v>39.36788</v>
      </c>
      <c r="AB126">
        <v>-105.24069</v>
      </c>
      <c r="AC126">
        <v>0.28749999999999998</v>
      </c>
    </row>
    <row r="127" spans="1:29" x14ac:dyDescent="0.2">
      <c r="A127">
        <v>13</v>
      </c>
      <c r="B127">
        <v>17</v>
      </c>
      <c r="C127" t="s">
        <v>66</v>
      </c>
      <c r="D127">
        <v>2004</v>
      </c>
      <c r="E127">
        <v>10</v>
      </c>
      <c r="F127">
        <v>4</v>
      </c>
      <c r="G127" t="s">
        <v>57</v>
      </c>
      <c r="H127">
        <v>65.59</v>
      </c>
      <c r="I127">
        <v>8.5</v>
      </c>
      <c r="J127">
        <v>8.5</v>
      </c>
      <c r="K127">
        <v>4</v>
      </c>
      <c r="L127">
        <v>56.41</v>
      </c>
      <c r="M127">
        <v>6.89</v>
      </c>
      <c r="N127">
        <v>6.89</v>
      </c>
      <c r="O127">
        <v>3.17</v>
      </c>
      <c r="P127">
        <v>4</v>
      </c>
      <c r="Q127">
        <v>5.3</v>
      </c>
      <c r="R127">
        <v>45.2</v>
      </c>
      <c r="S127" t="s">
        <v>36</v>
      </c>
      <c r="T127" t="s">
        <v>31</v>
      </c>
      <c r="U127" t="s">
        <v>31</v>
      </c>
      <c r="V127" t="s">
        <v>31</v>
      </c>
      <c r="W127" t="s">
        <v>33</v>
      </c>
      <c r="X127" t="s">
        <v>42</v>
      </c>
      <c r="Y127" t="s">
        <v>67</v>
      </c>
      <c r="Z127" t="s">
        <v>101</v>
      </c>
      <c r="AA127">
        <v>39.36788</v>
      </c>
      <c r="AB127">
        <v>-105.24069</v>
      </c>
      <c r="AC127">
        <v>0.28749999999999998</v>
      </c>
    </row>
    <row r="128" spans="1:29" x14ac:dyDescent="0.2">
      <c r="A128">
        <v>13</v>
      </c>
      <c r="B128">
        <v>18</v>
      </c>
      <c r="C128" t="s">
        <v>66</v>
      </c>
      <c r="D128">
        <v>2004</v>
      </c>
      <c r="E128">
        <v>20</v>
      </c>
      <c r="F128">
        <v>4</v>
      </c>
      <c r="G128" t="s">
        <v>57</v>
      </c>
      <c r="H128">
        <v>80.930000000000007</v>
      </c>
      <c r="I128">
        <v>3.33</v>
      </c>
      <c r="J128">
        <v>3.33</v>
      </c>
      <c r="K128">
        <v>4</v>
      </c>
      <c r="L128">
        <v>56.41</v>
      </c>
      <c r="M128">
        <v>6.89</v>
      </c>
      <c r="N128">
        <v>6.89</v>
      </c>
      <c r="O128">
        <v>3.17</v>
      </c>
      <c r="P128">
        <v>4</v>
      </c>
      <c r="Q128">
        <v>5.3</v>
      </c>
      <c r="R128">
        <v>45.2</v>
      </c>
      <c r="S128" t="s">
        <v>36</v>
      </c>
      <c r="T128" t="s">
        <v>31</v>
      </c>
      <c r="U128" t="s">
        <v>31</v>
      </c>
      <c r="V128" t="s">
        <v>31</v>
      </c>
      <c r="W128" t="s">
        <v>33</v>
      </c>
      <c r="X128" t="s">
        <v>42</v>
      </c>
      <c r="Y128" t="s">
        <v>67</v>
      </c>
      <c r="Z128" t="s">
        <v>101</v>
      </c>
      <c r="AA128">
        <v>39.36788</v>
      </c>
      <c r="AB128">
        <v>-105.24069</v>
      </c>
      <c r="AC128">
        <v>0.28749999999999998</v>
      </c>
    </row>
    <row r="129" spans="1:29" x14ac:dyDescent="0.2">
      <c r="A129">
        <v>13</v>
      </c>
      <c r="B129">
        <v>19</v>
      </c>
      <c r="C129" t="s">
        <v>66</v>
      </c>
      <c r="D129">
        <v>2004</v>
      </c>
      <c r="E129">
        <v>40</v>
      </c>
      <c r="F129">
        <v>4</v>
      </c>
      <c r="G129" t="s">
        <v>57</v>
      </c>
      <c r="H129">
        <v>79.45</v>
      </c>
      <c r="I129">
        <v>15.89</v>
      </c>
      <c r="J129">
        <v>15.89</v>
      </c>
      <c r="K129">
        <v>4</v>
      </c>
      <c r="L129">
        <v>56.41</v>
      </c>
      <c r="M129">
        <v>6.89</v>
      </c>
      <c r="N129">
        <v>6.89</v>
      </c>
      <c r="O129">
        <v>3.17</v>
      </c>
      <c r="P129">
        <v>4</v>
      </c>
      <c r="Q129">
        <v>5.3</v>
      </c>
      <c r="R129">
        <v>45.2</v>
      </c>
      <c r="S129" t="s">
        <v>36</v>
      </c>
      <c r="T129" t="s">
        <v>31</v>
      </c>
      <c r="U129" t="s">
        <v>31</v>
      </c>
      <c r="V129" t="s">
        <v>31</v>
      </c>
      <c r="W129" t="s">
        <v>33</v>
      </c>
      <c r="X129" t="s">
        <v>42</v>
      </c>
      <c r="Y129" t="s">
        <v>67</v>
      </c>
      <c r="Z129" t="s">
        <v>101</v>
      </c>
      <c r="AA129">
        <v>39.36788</v>
      </c>
      <c r="AB129">
        <v>-105.24069</v>
      </c>
      <c r="AC129">
        <v>0.28749999999999998</v>
      </c>
    </row>
    <row r="130" spans="1:29" x14ac:dyDescent="0.2">
      <c r="A130">
        <v>13</v>
      </c>
      <c r="B130">
        <v>20</v>
      </c>
      <c r="C130" t="s">
        <v>66</v>
      </c>
      <c r="D130">
        <v>2004</v>
      </c>
      <c r="E130">
        <v>80</v>
      </c>
      <c r="F130">
        <v>4</v>
      </c>
      <c r="G130" t="s">
        <v>57</v>
      </c>
      <c r="H130">
        <v>107.17</v>
      </c>
      <c r="I130">
        <v>8.1300000000000008</v>
      </c>
      <c r="J130">
        <v>8.1300000000000008</v>
      </c>
      <c r="K130">
        <v>4</v>
      </c>
      <c r="L130">
        <v>56.41</v>
      </c>
      <c r="M130">
        <v>6.89</v>
      </c>
      <c r="N130">
        <v>6.89</v>
      </c>
      <c r="O130">
        <v>3.17</v>
      </c>
      <c r="P130">
        <v>4</v>
      </c>
      <c r="Q130">
        <v>5.3</v>
      </c>
      <c r="R130">
        <v>45.2</v>
      </c>
      <c r="S130" t="s">
        <v>36</v>
      </c>
      <c r="T130" t="s">
        <v>31</v>
      </c>
      <c r="U130" t="s">
        <v>31</v>
      </c>
      <c r="V130" t="s">
        <v>31</v>
      </c>
      <c r="W130" t="s">
        <v>33</v>
      </c>
      <c r="X130" t="s">
        <v>42</v>
      </c>
      <c r="Y130" t="s">
        <v>67</v>
      </c>
      <c r="Z130" t="s">
        <v>101</v>
      </c>
      <c r="AA130">
        <v>39.36788</v>
      </c>
      <c r="AB130">
        <v>-105.24069</v>
      </c>
      <c r="AC130">
        <v>0.28749999999999998</v>
      </c>
    </row>
    <row r="131" spans="1:29" x14ac:dyDescent="0.2">
      <c r="A131">
        <v>4</v>
      </c>
      <c r="B131">
        <v>1</v>
      </c>
      <c r="C131" t="s">
        <v>44</v>
      </c>
      <c r="D131">
        <v>2006</v>
      </c>
      <c r="E131">
        <v>60</v>
      </c>
      <c r="F131">
        <v>12</v>
      </c>
      <c r="G131" t="s">
        <v>123</v>
      </c>
      <c r="H131">
        <v>188.71</v>
      </c>
      <c r="I131">
        <v>146.9</v>
      </c>
      <c r="J131">
        <v>146.9</v>
      </c>
      <c r="K131">
        <v>12</v>
      </c>
      <c r="L131">
        <v>11.81</v>
      </c>
      <c r="M131">
        <v>26.38</v>
      </c>
      <c r="N131">
        <v>26.38</v>
      </c>
      <c r="O131">
        <v>0.16</v>
      </c>
      <c r="P131">
        <v>1</v>
      </c>
      <c r="Q131">
        <v>18</v>
      </c>
      <c r="R131">
        <v>55.2</v>
      </c>
      <c r="S131" t="s">
        <v>46</v>
      </c>
      <c r="T131" t="s">
        <v>31</v>
      </c>
      <c r="U131" t="s">
        <v>33</v>
      </c>
      <c r="V131" t="s">
        <v>33</v>
      </c>
      <c r="W131" t="s">
        <v>31</v>
      </c>
      <c r="X131" t="s">
        <v>42</v>
      </c>
      <c r="Y131" t="s">
        <v>45</v>
      </c>
      <c r="Z131" t="s">
        <v>103</v>
      </c>
      <c r="AA131">
        <v>37.439160000000001</v>
      </c>
      <c r="AB131">
        <v>-6.21638</v>
      </c>
      <c r="AC131">
        <v>0.29709999999999998</v>
      </c>
    </row>
    <row r="132" spans="1:29" x14ac:dyDescent="0.2">
      <c r="A132">
        <v>4</v>
      </c>
      <c r="B132">
        <v>2</v>
      </c>
      <c r="C132" t="s">
        <v>44</v>
      </c>
      <c r="D132">
        <v>2006</v>
      </c>
      <c r="E132">
        <v>60</v>
      </c>
      <c r="F132">
        <v>12</v>
      </c>
      <c r="G132" t="s">
        <v>123</v>
      </c>
      <c r="H132">
        <v>287.36</v>
      </c>
      <c r="I132">
        <v>46.93</v>
      </c>
      <c r="J132">
        <v>46.93</v>
      </c>
      <c r="K132">
        <v>12</v>
      </c>
      <c r="L132">
        <v>22.58</v>
      </c>
      <c r="M132">
        <v>34.880000000000003</v>
      </c>
      <c r="N132">
        <v>34.880000000000003</v>
      </c>
      <c r="O132">
        <v>0.5</v>
      </c>
      <c r="P132">
        <v>1</v>
      </c>
      <c r="Q132">
        <v>18</v>
      </c>
      <c r="R132">
        <v>55.2</v>
      </c>
      <c r="S132" t="s">
        <v>46</v>
      </c>
      <c r="T132" t="s">
        <v>31</v>
      </c>
      <c r="U132" t="s">
        <v>33</v>
      </c>
      <c r="V132" t="s">
        <v>33</v>
      </c>
      <c r="W132" t="s">
        <v>31</v>
      </c>
      <c r="X132" t="s">
        <v>42</v>
      </c>
      <c r="Y132" t="s">
        <v>45</v>
      </c>
      <c r="Z132" t="s">
        <v>103</v>
      </c>
      <c r="AA132">
        <v>37.439160000000001</v>
      </c>
      <c r="AB132">
        <v>-6.21638</v>
      </c>
      <c r="AC132">
        <v>0.29709999999999998</v>
      </c>
    </row>
    <row r="133" spans="1:29" x14ac:dyDescent="0.2">
      <c r="A133">
        <v>4</v>
      </c>
      <c r="B133">
        <v>3</v>
      </c>
      <c r="C133" t="s">
        <v>44</v>
      </c>
      <c r="D133">
        <v>2006</v>
      </c>
      <c r="E133">
        <v>60</v>
      </c>
      <c r="F133">
        <v>12</v>
      </c>
      <c r="G133" t="s">
        <v>123</v>
      </c>
      <c r="H133">
        <v>406.5</v>
      </c>
      <c r="I133">
        <v>249.3</v>
      </c>
      <c r="J133">
        <v>249.3</v>
      </c>
      <c r="K133">
        <v>12</v>
      </c>
      <c r="L133">
        <v>80.650000000000006</v>
      </c>
      <c r="M133">
        <v>79.599999999999994</v>
      </c>
      <c r="N133">
        <v>79.599999999999994</v>
      </c>
      <c r="O133">
        <v>0.75</v>
      </c>
      <c r="P133">
        <v>1</v>
      </c>
      <c r="Q133">
        <v>18</v>
      </c>
      <c r="R133">
        <v>55.2</v>
      </c>
      <c r="S133" t="s">
        <v>46</v>
      </c>
      <c r="T133" t="s">
        <v>31</v>
      </c>
      <c r="U133" t="s">
        <v>33</v>
      </c>
      <c r="V133" t="s">
        <v>33</v>
      </c>
      <c r="W133" t="s">
        <v>31</v>
      </c>
      <c r="X133" t="s">
        <v>42</v>
      </c>
      <c r="Y133" t="s">
        <v>45</v>
      </c>
      <c r="Z133" t="s">
        <v>103</v>
      </c>
      <c r="AA133">
        <v>37.439160000000001</v>
      </c>
      <c r="AB133">
        <v>-6.21638</v>
      </c>
      <c r="AC133">
        <v>0.29709999999999998</v>
      </c>
    </row>
    <row r="134" spans="1:29" x14ac:dyDescent="0.2">
      <c r="A134">
        <v>30</v>
      </c>
      <c r="B134">
        <v>1</v>
      </c>
      <c r="C134" t="s">
        <v>116</v>
      </c>
      <c r="D134">
        <v>2011</v>
      </c>
      <c r="E134">
        <v>25</v>
      </c>
      <c r="F134">
        <v>3</v>
      </c>
      <c r="G134" t="s">
        <v>33</v>
      </c>
      <c r="H134">
        <v>492</v>
      </c>
      <c r="J134" s="2">
        <f t="shared" ref="J134:J150" si="8">0.400619702*H134</f>
        <v>197.10489338400001</v>
      </c>
      <c r="K134">
        <v>3</v>
      </c>
      <c r="L134">
        <v>188</v>
      </c>
      <c r="N134" s="2">
        <f t="shared" ref="N134:N150" si="9">0.478752551*L134</f>
        <v>90.005479588</v>
      </c>
      <c r="O134">
        <v>1</v>
      </c>
      <c r="P134">
        <v>2</v>
      </c>
      <c r="Q134">
        <v>8.9</v>
      </c>
      <c r="R134">
        <v>44.1</v>
      </c>
      <c r="S134" t="s">
        <v>46</v>
      </c>
      <c r="T134" t="s">
        <v>33</v>
      </c>
      <c r="U134" t="s">
        <v>33</v>
      </c>
      <c r="V134" t="s">
        <v>33</v>
      </c>
      <c r="W134" t="s">
        <v>31</v>
      </c>
      <c r="X134" t="s">
        <v>42</v>
      </c>
      <c r="Y134" t="s">
        <v>117</v>
      </c>
      <c r="Z134" t="s">
        <v>173</v>
      </c>
      <c r="AA134">
        <v>38.613329999999998</v>
      </c>
      <c r="AB134">
        <v>43.233879999999999</v>
      </c>
      <c r="AC134">
        <v>0.31290000000000001</v>
      </c>
    </row>
    <row r="135" spans="1:29" x14ac:dyDescent="0.2">
      <c r="A135">
        <v>30</v>
      </c>
      <c r="B135">
        <v>1</v>
      </c>
      <c r="C135" t="s">
        <v>116</v>
      </c>
      <c r="D135">
        <v>2011</v>
      </c>
      <c r="E135">
        <v>50</v>
      </c>
      <c r="F135">
        <v>3</v>
      </c>
      <c r="G135" t="s">
        <v>33</v>
      </c>
      <c r="H135">
        <v>384</v>
      </c>
      <c r="J135" s="2">
        <f t="shared" si="8"/>
        <v>153.83796556800002</v>
      </c>
      <c r="K135">
        <v>3</v>
      </c>
      <c r="L135">
        <v>188</v>
      </c>
      <c r="N135" s="2">
        <f t="shared" si="9"/>
        <v>90.005479588</v>
      </c>
      <c r="O135">
        <v>1</v>
      </c>
      <c r="P135">
        <v>2</v>
      </c>
      <c r="Q135">
        <v>8.9</v>
      </c>
      <c r="R135">
        <v>44.1</v>
      </c>
      <c r="S135" t="s">
        <v>46</v>
      </c>
      <c r="T135" t="s">
        <v>33</v>
      </c>
      <c r="U135" t="s">
        <v>33</v>
      </c>
      <c r="V135" t="s">
        <v>33</v>
      </c>
      <c r="W135" t="s">
        <v>33</v>
      </c>
      <c r="X135" t="s">
        <v>42</v>
      </c>
      <c r="Y135" t="s">
        <v>117</v>
      </c>
      <c r="Z135" t="s">
        <v>173</v>
      </c>
      <c r="AA135">
        <v>38.613329999999998</v>
      </c>
      <c r="AB135">
        <v>43.233879999999999</v>
      </c>
      <c r="AC135">
        <v>0.31290000000000001</v>
      </c>
    </row>
    <row r="136" spans="1:29" x14ac:dyDescent="0.2">
      <c r="A136">
        <v>30</v>
      </c>
      <c r="B136">
        <v>1</v>
      </c>
      <c r="C136" t="s">
        <v>116</v>
      </c>
      <c r="D136">
        <v>2011</v>
      </c>
      <c r="E136">
        <v>75</v>
      </c>
      <c r="F136">
        <v>3</v>
      </c>
      <c r="G136" t="s">
        <v>33</v>
      </c>
      <c r="H136">
        <v>764</v>
      </c>
      <c r="J136" s="2">
        <f t="shared" si="8"/>
        <v>306.07345232800003</v>
      </c>
      <c r="K136">
        <v>3</v>
      </c>
      <c r="L136">
        <v>188</v>
      </c>
      <c r="N136" s="2">
        <f t="shared" si="9"/>
        <v>90.005479588</v>
      </c>
      <c r="O136">
        <v>1</v>
      </c>
      <c r="P136">
        <v>2</v>
      </c>
      <c r="Q136">
        <v>8.9</v>
      </c>
      <c r="R136">
        <v>44.1</v>
      </c>
      <c r="S136" t="s">
        <v>46</v>
      </c>
      <c r="T136" t="s">
        <v>33</v>
      </c>
      <c r="U136" t="s">
        <v>33</v>
      </c>
      <c r="V136" t="s">
        <v>33</v>
      </c>
      <c r="W136" t="s">
        <v>33</v>
      </c>
      <c r="X136" t="s">
        <v>42</v>
      </c>
      <c r="Y136" t="s">
        <v>117</v>
      </c>
      <c r="Z136" t="s">
        <v>173</v>
      </c>
      <c r="AA136">
        <v>38.613329999999998</v>
      </c>
      <c r="AB136">
        <v>43.233879999999999</v>
      </c>
      <c r="AC136">
        <v>0.31290000000000001</v>
      </c>
    </row>
    <row r="137" spans="1:29" x14ac:dyDescent="0.2">
      <c r="A137">
        <v>30</v>
      </c>
      <c r="B137">
        <v>1</v>
      </c>
      <c r="C137" t="s">
        <v>116</v>
      </c>
      <c r="D137">
        <v>2011</v>
      </c>
      <c r="E137">
        <v>100</v>
      </c>
      <c r="F137">
        <v>3</v>
      </c>
      <c r="G137" t="s">
        <v>33</v>
      </c>
      <c r="H137">
        <v>762</v>
      </c>
      <c r="J137" s="2">
        <f t="shared" si="8"/>
        <v>305.27221292400003</v>
      </c>
      <c r="K137">
        <v>3</v>
      </c>
      <c r="L137">
        <v>188</v>
      </c>
      <c r="N137" s="2">
        <f t="shared" si="9"/>
        <v>90.005479588</v>
      </c>
      <c r="O137">
        <v>1</v>
      </c>
      <c r="P137">
        <v>2</v>
      </c>
      <c r="Q137">
        <v>8.9</v>
      </c>
      <c r="R137">
        <v>44.1</v>
      </c>
      <c r="S137" t="s">
        <v>46</v>
      </c>
      <c r="T137" t="s">
        <v>33</v>
      </c>
      <c r="U137" t="s">
        <v>33</v>
      </c>
      <c r="V137" t="s">
        <v>33</v>
      </c>
      <c r="W137" t="s">
        <v>33</v>
      </c>
      <c r="X137" t="s">
        <v>42</v>
      </c>
      <c r="Y137" t="s">
        <v>117</v>
      </c>
      <c r="Z137" t="s">
        <v>173</v>
      </c>
      <c r="AA137">
        <v>38.613329999999998</v>
      </c>
      <c r="AB137">
        <v>43.233879999999999</v>
      </c>
      <c r="AC137">
        <v>0.31290000000000001</v>
      </c>
    </row>
    <row r="138" spans="1:29" x14ac:dyDescent="0.2">
      <c r="A138">
        <v>30</v>
      </c>
      <c r="B138">
        <v>1</v>
      </c>
      <c r="C138" t="s">
        <v>116</v>
      </c>
      <c r="D138">
        <v>2011</v>
      </c>
      <c r="E138">
        <v>50</v>
      </c>
      <c r="F138">
        <v>3</v>
      </c>
      <c r="G138" t="s">
        <v>33</v>
      </c>
      <c r="H138">
        <v>2326.0700000000002</v>
      </c>
      <c r="J138" s="2">
        <f t="shared" si="8"/>
        <v>931.8694702311401</v>
      </c>
      <c r="K138">
        <v>3</v>
      </c>
      <c r="L138">
        <v>880</v>
      </c>
      <c r="N138" s="2">
        <f t="shared" si="9"/>
        <v>421.30224488000005</v>
      </c>
      <c r="O138">
        <v>2</v>
      </c>
      <c r="P138">
        <v>3</v>
      </c>
      <c r="Q138">
        <v>8.9</v>
      </c>
      <c r="R138">
        <v>44.1</v>
      </c>
      <c r="S138" t="s">
        <v>46</v>
      </c>
      <c r="T138" t="s">
        <v>33</v>
      </c>
      <c r="U138" t="s">
        <v>33</v>
      </c>
      <c r="V138" t="s">
        <v>33</v>
      </c>
      <c r="W138" t="s">
        <v>31</v>
      </c>
      <c r="X138" t="s">
        <v>42</v>
      </c>
      <c r="Y138" t="s">
        <v>117</v>
      </c>
      <c r="Z138" t="s">
        <v>173</v>
      </c>
      <c r="AA138">
        <v>38.613329999999998</v>
      </c>
      <c r="AB138">
        <v>43.233879999999999</v>
      </c>
      <c r="AC138">
        <v>0.31290000000000001</v>
      </c>
    </row>
    <row r="139" spans="1:29" x14ac:dyDescent="0.2">
      <c r="A139">
        <v>30</v>
      </c>
      <c r="B139">
        <v>1</v>
      </c>
      <c r="C139" t="s">
        <v>116</v>
      </c>
      <c r="D139">
        <v>2011</v>
      </c>
      <c r="E139">
        <v>100</v>
      </c>
      <c r="F139">
        <v>3</v>
      </c>
      <c r="G139" t="s">
        <v>33</v>
      </c>
      <c r="H139">
        <v>2823.03</v>
      </c>
      <c r="J139" s="2">
        <f t="shared" si="8"/>
        <v>1130.96143733706</v>
      </c>
      <c r="K139">
        <v>3</v>
      </c>
      <c r="L139">
        <v>880</v>
      </c>
      <c r="N139" s="2">
        <f t="shared" si="9"/>
        <v>421.30224488000005</v>
      </c>
      <c r="O139">
        <v>2</v>
      </c>
      <c r="P139">
        <v>3</v>
      </c>
      <c r="Q139">
        <v>8.9</v>
      </c>
      <c r="R139">
        <v>44.1</v>
      </c>
      <c r="S139" t="s">
        <v>46</v>
      </c>
      <c r="T139" t="s">
        <v>33</v>
      </c>
      <c r="U139" t="s">
        <v>33</v>
      </c>
      <c r="V139" t="s">
        <v>33</v>
      </c>
      <c r="W139" t="s">
        <v>31</v>
      </c>
      <c r="X139" t="s">
        <v>42</v>
      </c>
      <c r="Y139" t="s">
        <v>117</v>
      </c>
      <c r="Z139" t="s">
        <v>173</v>
      </c>
      <c r="AA139">
        <v>38.613329999999998</v>
      </c>
      <c r="AB139">
        <v>43.233879999999999</v>
      </c>
      <c r="AC139">
        <v>0.31290000000000001</v>
      </c>
    </row>
    <row r="140" spans="1:29" x14ac:dyDescent="0.2">
      <c r="A140">
        <v>30</v>
      </c>
      <c r="B140">
        <v>1</v>
      </c>
      <c r="C140" t="s">
        <v>116</v>
      </c>
      <c r="D140">
        <v>2011</v>
      </c>
      <c r="E140">
        <v>150</v>
      </c>
      <c r="F140">
        <v>3</v>
      </c>
      <c r="G140" t="s">
        <v>33</v>
      </c>
      <c r="H140">
        <v>3680</v>
      </c>
      <c r="J140" s="2">
        <f t="shared" si="8"/>
        <v>1474.28050336</v>
      </c>
      <c r="K140">
        <v>3</v>
      </c>
      <c r="L140">
        <v>880</v>
      </c>
      <c r="N140" s="2">
        <f t="shared" si="9"/>
        <v>421.30224488000005</v>
      </c>
      <c r="O140">
        <v>2</v>
      </c>
      <c r="P140">
        <v>3</v>
      </c>
      <c r="Q140">
        <v>8.9</v>
      </c>
      <c r="R140">
        <v>44.1</v>
      </c>
      <c r="S140" t="s">
        <v>46</v>
      </c>
      <c r="T140" t="s">
        <v>33</v>
      </c>
      <c r="U140" t="s">
        <v>33</v>
      </c>
      <c r="V140" t="s">
        <v>33</v>
      </c>
      <c r="W140" t="s">
        <v>31</v>
      </c>
      <c r="X140" t="s">
        <v>42</v>
      </c>
      <c r="Y140" t="s">
        <v>117</v>
      </c>
      <c r="Z140" t="s">
        <v>173</v>
      </c>
      <c r="AA140">
        <v>38.613329999999998</v>
      </c>
      <c r="AB140">
        <v>43.233879999999999</v>
      </c>
      <c r="AC140">
        <v>0.31290000000000001</v>
      </c>
    </row>
    <row r="141" spans="1:29" x14ac:dyDescent="0.2">
      <c r="A141">
        <v>30</v>
      </c>
      <c r="B141">
        <v>1</v>
      </c>
      <c r="C141" t="s">
        <v>116</v>
      </c>
      <c r="D141">
        <v>2011</v>
      </c>
      <c r="E141">
        <v>200</v>
      </c>
      <c r="F141">
        <v>3</v>
      </c>
      <c r="G141" t="s">
        <v>33</v>
      </c>
      <c r="H141">
        <v>3513.03</v>
      </c>
      <c r="J141" s="2">
        <f t="shared" si="8"/>
        <v>1407.3890317170601</v>
      </c>
      <c r="K141">
        <v>3</v>
      </c>
      <c r="L141">
        <v>880</v>
      </c>
      <c r="N141" s="2">
        <f t="shared" si="9"/>
        <v>421.30224488000005</v>
      </c>
      <c r="O141">
        <v>2</v>
      </c>
      <c r="P141">
        <v>3</v>
      </c>
      <c r="Q141">
        <v>8.9</v>
      </c>
      <c r="R141">
        <v>44.1</v>
      </c>
      <c r="S141" t="s">
        <v>46</v>
      </c>
      <c r="T141" t="s">
        <v>33</v>
      </c>
      <c r="U141" t="s">
        <v>33</v>
      </c>
      <c r="V141" t="s">
        <v>33</v>
      </c>
      <c r="W141" t="s">
        <v>31</v>
      </c>
      <c r="X141" t="s">
        <v>42</v>
      </c>
      <c r="Y141" t="s">
        <v>117</v>
      </c>
      <c r="Z141" t="s">
        <v>173</v>
      </c>
      <c r="AA141">
        <v>38.613329999999998</v>
      </c>
      <c r="AB141">
        <v>43.233879999999999</v>
      </c>
      <c r="AC141">
        <v>0.31290000000000001</v>
      </c>
    </row>
    <row r="142" spans="1:29" x14ac:dyDescent="0.2">
      <c r="A142">
        <v>42</v>
      </c>
      <c r="B142">
        <v>1</v>
      </c>
      <c r="C142" t="s">
        <v>137</v>
      </c>
      <c r="D142">
        <v>2005</v>
      </c>
      <c r="E142">
        <v>56</v>
      </c>
      <c r="F142">
        <v>3</v>
      </c>
      <c r="G142" t="s">
        <v>33</v>
      </c>
      <c r="H142">
        <v>124.19</v>
      </c>
      <c r="J142" s="2">
        <f t="shared" si="8"/>
        <v>49.752960791380005</v>
      </c>
      <c r="K142">
        <v>3</v>
      </c>
      <c r="L142">
        <v>125.1</v>
      </c>
      <c r="N142" s="2">
        <f t="shared" si="9"/>
        <v>59.891944130100001</v>
      </c>
      <c r="O142">
        <v>24</v>
      </c>
      <c r="P142">
        <v>25</v>
      </c>
      <c r="Q142">
        <v>3.5</v>
      </c>
      <c r="R142">
        <v>35.5</v>
      </c>
      <c r="S142" t="s">
        <v>46</v>
      </c>
      <c r="T142" t="s">
        <v>31</v>
      </c>
      <c r="U142" t="s">
        <v>33</v>
      </c>
      <c r="V142" t="s">
        <v>31</v>
      </c>
      <c r="W142" t="s">
        <v>33</v>
      </c>
      <c r="X142" t="s">
        <v>42</v>
      </c>
      <c r="Y142" t="s">
        <v>138</v>
      </c>
      <c r="Z142" t="s">
        <v>101</v>
      </c>
      <c r="AA142">
        <v>50.327425529999999</v>
      </c>
      <c r="AB142">
        <v>-107.87778</v>
      </c>
      <c r="AC142">
        <v>0.34439999999999998</v>
      </c>
    </row>
    <row r="143" spans="1:29" x14ac:dyDescent="0.2">
      <c r="A143">
        <v>42</v>
      </c>
      <c r="B143">
        <v>2</v>
      </c>
      <c r="C143" t="s">
        <v>137</v>
      </c>
      <c r="D143">
        <v>2005</v>
      </c>
      <c r="E143">
        <v>56</v>
      </c>
      <c r="F143">
        <v>3</v>
      </c>
      <c r="G143" t="s">
        <v>33</v>
      </c>
      <c r="H143">
        <v>184.42</v>
      </c>
      <c r="J143" s="2">
        <f t="shared" si="8"/>
        <v>73.882285442840001</v>
      </c>
      <c r="K143">
        <v>3</v>
      </c>
      <c r="L143">
        <v>116.97</v>
      </c>
      <c r="N143" s="2">
        <f t="shared" si="9"/>
        <v>55.999685890470005</v>
      </c>
      <c r="O143">
        <v>24</v>
      </c>
      <c r="P143">
        <v>25</v>
      </c>
      <c r="Q143">
        <v>3.5</v>
      </c>
      <c r="R143">
        <v>35.5</v>
      </c>
      <c r="S143" t="s">
        <v>46</v>
      </c>
      <c r="T143" t="s">
        <v>31</v>
      </c>
      <c r="U143" t="s">
        <v>33</v>
      </c>
      <c r="V143" t="s">
        <v>31</v>
      </c>
      <c r="W143" t="s">
        <v>33</v>
      </c>
      <c r="X143" t="s">
        <v>42</v>
      </c>
      <c r="Y143" t="s">
        <v>138</v>
      </c>
      <c r="Z143" t="s">
        <v>101</v>
      </c>
      <c r="AA143">
        <v>50.327425529999999</v>
      </c>
      <c r="AB143">
        <v>-107.87778</v>
      </c>
      <c r="AC143">
        <v>0.34439999999999998</v>
      </c>
    </row>
    <row r="144" spans="1:29" x14ac:dyDescent="0.2">
      <c r="A144">
        <v>42</v>
      </c>
      <c r="B144">
        <v>3</v>
      </c>
      <c r="C144" t="s">
        <v>137</v>
      </c>
      <c r="D144">
        <v>2005</v>
      </c>
      <c r="E144">
        <v>112</v>
      </c>
      <c r="F144">
        <v>3</v>
      </c>
      <c r="G144" t="s">
        <v>33</v>
      </c>
      <c r="H144">
        <v>123.85</v>
      </c>
      <c r="J144" s="2">
        <f t="shared" si="8"/>
        <v>49.616750092700002</v>
      </c>
      <c r="K144">
        <v>3</v>
      </c>
      <c r="L144">
        <v>125.1</v>
      </c>
      <c r="N144" s="2">
        <f t="shared" si="9"/>
        <v>59.891944130100001</v>
      </c>
      <c r="O144">
        <v>24</v>
      </c>
      <c r="P144">
        <v>25</v>
      </c>
      <c r="Q144">
        <v>3.5</v>
      </c>
      <c r="R144">
        <v>35.5</v>
      </c>
      <c r="S144" t="s">
        <v>36</v>
      </c>
      <c r="T144" t="s">
        <v>31</v>
      </c>
      <c r="U144" t="s">
        <v>33</v>
      </c>
      <c r="V144" t="s">
        <v>31</v>
      </c>
      <c r="W144" t="s">
        <v>33</v>
      </c>
      <c r="X144" t="s">
        <v>42</v>
      </c>
      <c r="Y144" t="s">
        <v>138</v>
      </c>
      <c r="Z144" t="s">
        <v>101</v>
      </c>
      <c r="AA144">
        <v>50.327425529999999</v>
      </c>
      <c r="AB144">
        <v>-107.87778</v>
      </c>
      <c r="AC144">
        <v>0.34439999999999998</v>
      </c>
    </row>
    <row r="145" spans="1:29" x14ac:dyDescent="0.2">
      <c r="A145">
        <v>42</v>
      </c>
      <c r="B145">
        <v>4</v>
      </c>
      <c r="C145" t="s">
        <v>137</v>
      </c>
      <c r="D145">
        <v>2005</v>
      </c>
      <c r="E145">
        <v>112</v>
      </c>
      <c r="F145">
        <v>3</v>
      </c>
      <c r="G145" t="s">
        <v>33</v>
      </c>
      <c r="H145">
        <v>173.77</v>
      </c>
      <c r="J145" s="2">
        <f t="shared" si="8"/>
        <v>69.615685616540006</v>
      </c>
      <c r="K145">
        <v>3</v>
      </c>
      <c r="L145">
        <v>116.97</v>
      </c>
      <c r="N145" s="2">
        <f t="shared" si="9"/>
        <v>55.999685890470005</v>
      </c>
      <c r="O145">
        <v>24</v>
      </c>
      <c r="P145">
        <v>25</v>
      </c>
      <c r="Q145">
        <v>3.5</v>
      </c>
      <c r="R145">
        <v>35.5</v>
      </c>
      <c r="S145" t="s">
        <v>36</v>
      </c>
      <c r="T145" t="s">
        <v>31</v>
      </c>
      <c r="U145" t="s">
        <v>33</v>
      </c>
      <c r="V145" t="s">
        <v>31</v>
      </c>
      <c r="W145" t="s">
        <v>33</v>
      </c>
      <c r="X145" t="s">
        <v>42</v>
      </c>
      <c r="Y145" t="s">
        <v>138</v>
      </c>
      <c r="Z145" t="s">
        <v>101</v>
      </c>
      <c r="AA145">
        <v>50.327425529999999</v>
      </c>
      <c r="AB145">
        <v>-107.87778</v>
      </c>
      <c r="AC145">
        <v>0.34439999999999998</v>
      </c>
    </row>
    <row r="146" spans="1:29" x14ac:dyDescent="0.2">
      <c r="A146">
        <v>42</v>
      </c>
      <c r="B146">
        <v>5</v>
      </c>
      <c r="C146" t="s">
        <v>137</v>
      </c>
      <c r="D146">
        <v>2005</v>
      </c>
      <c r="E146">
        <v>224</v>
      </c>
      <c r="F146">
        <v>3</v>
      </c>
      <c r="G146" t="s">
        <v>33</v>
      </c>
      <c r="H146">
        <v>177.24</v>
      </c>
      <c r="J146" s="2">
        <f t="shared" si="8"/>
        <v>71.005835982480008</v>
      </c>
      <c r="K146">
        <v>3</v>
      </c>
      <c r="L146">
        <v>125.1</v>
      </c>
      <c r="N146" s="2">
        <f t="shared" si="9"/>
        <v>59.891944130100001</v>
      </c>
      <c r="O146">
        <v>24</v>
      </c>
      <c r="P146">
        <v>25</v>
      </c>
      <c r="Q146">
        <v>3.5</v>
      </c>
      <c r="R146">
        <v>35.5</v>
      </c>
      <c r="S146" t="s">
        <v>36</v>
      </c>
      <c r="T146" t="s">
        <v>31</v>
      </c>
      <c r="U146" t="s">
        <v>33</v>
      </c>
      <c r="V146" t="s">
        <v>31</v>
      </c>
      <c r="W146" t="s">
        <v>33</v>
      </c>
      <c r="X146" t="s">
        <v>42</v>
      </c>
      <c r="Y146" t="s">
        <v>138</v>
      </c>
      <c r="Z146" t="s">
        <v>101</v>
      </c>
      <c r="AA146">
        <v>50.327425529999999</v>
      </c>
      <c r="AB146">
        <v>-107.87778</v>
      </c>
      <c r="AC146">
        <v>0.34439999999999998</v>
      </c>
    </row>
    <row r="147" spans="1:29" x14ac:dyDescent="0.2">
      <c r="A147">
        <v>42</v>
      </c>
      <c r="B147">
        <v>6</v>
      </c>
      <c r="C147" t="s">
        <v>137</v>
      </c>
      <c r="D147">
        <v>2005</v>
      </c>
      <c r="E147">
        <v>224</v>
      </c>
      <c r="F147">
        <v>3</v>
      </c>
      <c r="G147" t="s">
        <v>33</v>
      </c>
      <c r="H147">
        <v>141.41999999999999</v>
      </c>
      <c r="J147" s="2">
        <f t="shared" si="8"/>
        <v>56.65563825684</v>
      </c>
      <c r="K147">
        <v>3</v>
      </c>
      <c r="L147">
        <v>116.97</v>
      </c>
      <c r="N147" s="2">
        <f t="shared" si="9"/>
        <v>55.999685890470005</v>
      </c>
      <c r="O147">
        <v>24</v>
      </c>
      <c r="P147">
        <v>25</v>
      </c>
      <c r="Q147">
        <v>3.5</v>
      </c>
      <c r="R147">
        <v>35.5</v>
      </c>
      <c r="S147" t="s">
        <v>36</v>
      </c>
      <c r="T147" t="s">
        <v>31</v>
      </c>
      <c r="U147" t="s">
        <v>33</v>
      </c>
      <c r="V147" t="s">
        <v>31</v>
      </c>
      <c r="W147" t="s">
        <v>33</v>
      </c>
      <c r="X147" t="s">
        <v>42</v>
      </c>
      <c r="Y147" t="s">
        <v>138</v>
      </c>
      <c r="Z147" t="s">
        <v>101</v>
      </c>
      <c r="AA147">
        <v>50.327425529999999</v>
      </c>
      <c r="AB147">
        <v>-107.87778</v>
      </c>
      <c r="AC147">
        <v>0.34439999999999998</v>
      </c>
    </row>
    <row r="148" spans="1:29" x14ac:dyDescent="0.2">
      <c r="A148">
        <v>40</v>
      </c>
      <c r="B148">
        <v>1</v>
      </c>
      <c r="C148" t="s">
        <v>133</v>
      </c>
      <c r="D148">
        <v>2005</v>
      </c>
      <c r="E148">
        <v>60</v>
      </c>
      <c r="F148">
        <v>1</v>
      </c>
      <c r="G148" t="s">
        <v>33</v>
      </c>
      <c r="H148">
        <v>112.1</v>
      </c>
      <c r="J148" s="2">
        <f t="shared" si="8"/>
        <v>44.9094685942</v>
      </c>
      <c r="K148">
        <v>2</v>
      </c>
      <c r="L148">
        <v>14.7</v>
      </c>
      <c r="N148" s="2">
        <f t="shared" si="9"/>
        <v>7.0376624996999997</v>
      </c>
      <c r="O148">
        <v>2</v>
      </c>
      <c r="P148">
        <v>3</v>
      </c>
      <c r="Q148">
        <v>17.100000000000001</v>
      </c>
      <c r="R148">
        <v>67.2</v>
      </c>
      <c r="S148" t="s">
        <v>46</v>
      </c>
      <c r="T148" t="s">
        <v>31</v>
      </c>
      <c r="U148" t="s">
        <v>33</v>
      </c>
      <c r="V148" t="s">
        <v>33</v>
      </c>
      <c r="W148" t="s">
        <v>33</v>
      </c>
      <c r="X148" t="s">
        <v>42</v>
      </c>
      <c r="Y148" t="s">
        <v>134</v>
      </c>
      <c r="Z148" t="s">
        <v>175</v>
      </c>
      <c r="AA148">
        <v>-32.25</v>
      </c>
      <c r="AB148">
        <v>150.88333</v>
      </c>
      <c r="AC148">
        <v>0.36870000000000003</v>
      </c>
    </row>
    <row r="149" spans="1:29" x14ac:dyDescent="0.2">
      <c r="A149">
        <v>40</v>
      </c>
      <c r="B149">
        <v>2</v>
      </c>
      <c r="C149" t="s">
        <v>133</v>
      </c>
      <c r="D149">
        <v>2005</v>
      </c>
      <c r="E149">
        <v>60</v>
      </c>
      <c r="F149">
        <v>2</v>
      </c>
      <c r="G149" t="s">
        <v>33</v>
      </c>
      <c r="H149">
        <v>160.1</v>
      </c>
      <c r="J149" s="2">
        <f t="shared" si="8"/>
        <v>64.139214290200002</v>
      </c>
      <c r="K149">
        <v>2</v>
      </c>
      <c r="L149">
        <v>32.799999999999997</v>
      </c>
      <c r="N149" s="2">
        <f t="shared" si="9"/>
        <v>15.7030836728</v>
      </c>
      <c r="O149">
        <v>2</v>
      </c>
      <c r="P149">
        <v>3</v>
      </c>
      <c r="Q149">
        <v>17.100000000000001</v>
      </c>
      <c r="R149">
        <v>67.2</v>
      </c>
      <c r="S149" t="s">
        <v>46</v>
      </c>
      <c r="T149" t="s">
        <v>31</v>
      </c>
      <c r="U149" t="s">
        <v>33</v>
      </c>
      <c r="V149" t="s">
        <v>33</v>
      </c>
      <c r="W149" t="s">
        <v>33</v>
      </c>
      <c r="X149" t="s">
        <v>42</v>
      </c>
      <c r="Y149" t="s">
        <v>134</v>
      </c>
      <c r="Z149" t="s">
        <v>175</v>
      </c>
      <c r="AA149">
        <v>-32.25</v>
      </c>
      <c r="AB149">
        <v>150.88333</v>
      </c>
      <c r="AC149">
        <v>0.36870000000000003</v>
      </c>
    </row>
    <row r="150" spans="1:29" x14ac:dyDescent="0.2">
      <c r="A150">
        <v>11</v>
      </c>
      <c r="B150">
        <v>1</v>
      </c>
      <c r="C150" t="s">
        <v>62</v>
      </c>
      <c r="D150">
        <v>2015</v>
      </c>
      <c r="E150">
        <v>40</v>
      </c>
      <c r="F150">
        <v>4</v>
      </c>
      <c r="G150" t="s">
        <v>33</v>
      </c>
      <c r="H150">
        <v>33.5</v>
      </c>
      <c r="J150" s="2">
        <f t="shared" si="8"/>
        <v>13.420760017000001</v>
      </c>
      <c r="K150">
        <v>4</v>
      </c>
      <c r="L150">
        <v>36.700000000000003</v>
      </c>
      <c r="N150" s="2">
        <f t="shared" si="9"/>
        <v>17.570218621700004</v>
      </c>
      <c r="O150">
        <v>6</v>
      </c>
      <c r="P150">
        <v>7</v>
      </c>
      <c r="Q150">
        <v>9.4</v>
      </c>
      <c r="R150">
        <v>56.5</v>
      </c>
      <c r="S150" t="s">
        <v>36</v>
      </c>
      <c r="T150" t="s">
        <v>31</v>
      </c>
      <c r="U150" t="s">
        <v>31</v>
      </c>
      <c r="V150" t="s">
        <v>33</v>
      </c>
      <c r="W150" t="s">
        <v>33</v>
      </c>
      <c r="X150" t="s">
        <v>42</v>
      </c>
      <c r="Y150" t="s">
        <v>63</v>
      </c>
      <c r="Z150" t="s">
        <v>102</v>
      </c>
      <c r="AA150">
        <v>-40.573329999999999</v>
      </c>
      <c r="AB150">
        <v>-70.832499999999996</v>
      </c>
      <c r="AC150">
        <v>0.44740000000000002</v>
      </c>
    </row>
    <row r="151" spans="1:29" x14ac:dyDescent="0.2">
      <c r="A151">
        <v>3</v>
      </c>
      <c r="B151">
        <v>1</v>
      </c>
      <c r="C151" t="s">
        <v>39</v>
      </c>
      <c r="D151">
        <v>2010</v>
      </c>
      <c r="E151">
        <v>40</v>
      </c>
      <c r="F151">
        <v>4</v>
      </c>
      <c r="G151" t="s">
        <v>123</v>
      </c>
      <c r="H151">
        <v>126.08</v>
      </c>
      <c r="I151">
        <v>83.92</v>
      </c>
      <c r="J151">
        <v>83.92</v>
      </c>
      <c r="K151">
        <v>4</v>
      </c>
      <c r="L151">
        <v>85.29</v>
      </c>
      <c r="M151">
        <v>20.92</v>
      </c>
      <c r="N151">
        <v>20.92</v>
      </c>
      <c r="O151">
        <v>2</v>
      </c>
      <c r="P151">
        <v>3</v>
      </c>
      <c r="Q151">
        <v>9.4</v>
      </c>
      <c r="R151">
        <v>56.5</v>
      </c>
      <c r="S151" t="s">
        <v>36</v>
      </c>
      <c r="T151" t="s">
        <v>31</v>
      </c>
      <c r="U151" t="s">
        <v>31</v>
      </c>
      <c r="V151" t="s">
        <v>33</v>
      </c>
      <c r="W151" t="s">
        <v>33</v>
      </c>
      <c r="X151" t="s">
        <v>42</v>
      </c>
      <c r="Y151" t="s">
        <v>43</v>
      </c>
      <c r="Z151" t="s">
        <v>102</v>
      </c>
      <c r="AA151">
        <v>-40.573329999999999</v>
      </c>
      <c r="AB151">
        <v>-70.832499999999996</v>
      </c>
      <c r="AC151">
        <v>0.44740000000000002</v>
      </c>
    </row>
    <row r="152" spans="1:29" x14ac:dyDescent="0.2">
      <c r="A152">
        <v>3</v>
      </c>
      <c r="B152">
        <v>2</v>
      </c>
      <c r="C152" t="s">
        <v>39</v>
      </c>
      <c r="D152">
        <v>2010</v>
      </c>
      <c r="E152">
        <v>40</v>
      </c>
      <c r="F152">
        <v>4</v>
      </c>
      <c r="G152" t="s">
        <v>123</v>
      </c>
      <c r="H152">
        <v>125.29</v>
      </c>
      <c r="I152">
        <v>72.94</v>
      </c>
      <c r="J152">
        <v>72.94</v>
      </c>
      <c r="K152">
        <v>4</v>
      </c>
      <c r="L152">
        <v>85.29</v>
      </c>
      <c r="M152">
        <v>20.92</v>
      </c>
      <c r="N152">
        <v>20.92</v>
      </c>
      <c r="O152">
        <v>2</v>
      </c>
      <c r="P152">
        <v>3</v>
      </c>
      <c r="Q152">
        <v>9.4</v>
      </c>
      <c r="R152">
        <v>56.5</v>
      </c>
      <c r="S152" t="s">
        <v>36</v>
      </c>
      <c r="T152" t="s">
        <v>31</v>
      </c>
      <c r="U152" t="s">
        <v>31</v>
      </c>
      <c r="V152" t="s">
        <v>33</v>
      </c>
      <c r="W152" t="s">
        <v>33</v>
      </c>
      <c r="X152" t="s">
        <v>42</v>
      </c>
      <c r="Y152" t="s">
        <v>43</v>
      </c>
      <c r="Z152" t="s">
        <v>102</v>
      </c>
      <c r="AA152">
        <v>-40.573329999999999</v>
      </c>
      <c r="AB152">
        <v>-70.832499999999996</v>
      </c>
      <c r="AC152">
        <v>0.44740000000000002</v>
      </c>
    </row>
    <row r="153" spans="1:29" x14ac:dyDescent="0.2">
      <c r="A153">
        <v>3</v>
      </c>
      <c r="B153">
        <v>3</v>
      </c>
      <c r="C153" t="s">
        <v>39</v>
      </c>
      <c r="D153">
        <v>2010</v>
      </c>
      <c r="E153">
        <v>40</v>
      </c>
      <c r="F153">
        <v>4</v>
      </c>
      <c r="G153" t="s">
        <v>123</v>
      </c>
      <c r="H153">
        <v>139.9</v>
      </c>
      <c r="I153">
        <v>44.3</v>
      </c>
      <c r="J153">
        <v>44.3</v>
      </c>
      <c r="K153">
        <v>4</v>
      </c>
      <c r="L153">
        <v>74.760000000000005</v>
      </c>
      <c r="M153">
        <v>19.54</v>
      </c>
      <c r="N153">
        <v>19.54</v>
      </c>
      <c r="O153">
        <v>3</v>
      </c>
      <c r="P153">
        <v>4</v>
      </c>
      <c r="Q153">
        <v>9.4</v>
      </c>
      <c r="R153">
        <v>56.5</v>
      </c>
      <c r="S153" t="s">
        <v>36</v>
      </c>
      <c r="T153" t="s">
        <v>31</v>
      </c>
      <c r="U153" t="s">
        <v>31</v>
      </c>
      <c r="V153" t="s">
        <v>33</v>
      </c>
      <c r="W153" t="s">
        <v>33</v>
      </c>
      <c r="X153" t="s">
        <v>42</v>
      </c>
      <c r="Y153" t="s">
        <v>43</v>
      </c>
      <c r="Z153" t="s">
        <v>102</v>
      </c>
      <c r="AA153">
        <v>-40.573329999999999</v>
      </c>
      <c r="AB153">
        <v>-70.832499999999996</v>
      </c>
      <c r="AC153">
        <v>0.44740000000000002</v>
      </c>
    </row>
    <row r="154" spans="1:29" x14ac:dyDescent="0.2">
      <c r="A154">
        <v>3</v>
      </c>
      <c r="B154">
        <v>4</v>
      </c>
      <c r="C154" t="s">
        <v>39</v>
      </c>
      <c r="D154">
        <v>2010</v>
      </c>
      <c r="E154">
        <v>40</v>
      </c>
      <c r="F154">
        <v>4</v>
      </c>
      <c r="G154" t="s">
        <v>123</v>
      </c>
      <c r="H154">
        <v>134.04</v>
      </c>
      <c r="I154">
        <v>41.69</v>
      </c>
      <c r="J154">
        <v>41.69</v>
      </c>
      <c r="K154">
        <v>4</v>
      </c>
      <c r="L154">
        <v>74.760000000000005</v>
      </c>
      <c r="M154">
        <v>19.54</v>
      </c>
      <c r="N154">
        <v>19.54</v>
      </c>
      <c r="O154">
        <v>3</v>
      </c>
      <c r="P154">
        <v>4</v>
      </c>
      <c r="Q154">
        <v>9.4</v>
      </c>
      <c r="R154">
        <v>56.5</v>
      </c>
      <c r="S154" t="s">
        <v>36</v>
      </c>
      <c r="T154" t="s">
        <v>31</v>
      </c>
      <c r="U154" t="s">
        <v>31</v>
      </c>
      <c r="V154" t="s">
        <v>33</v>
      </c>
      <c r="W154" t="s">
        <v>33</v>
      </c>
      <c r="X154" t="s">
        <v>42</v>
      </c>
      <c r="Y154" t="s">
        <v>43</v>
      </c>
      <c r="Z154" t="s">
        <v>102</v>
      </c>
      <c r="AA154">
        <v>-40.573329999999999</v>
      </c>
      <c r="AB154">
        <v>-70.832499999999996</v>
      </c>
      <c r="AC154">
        <v>0.44740000000000002</v>
      </c>
    </row>
    <row r="155" spans="1:29" x14ac:dyDescent="0.2">
      <c r="A155">
        <v>31</v>
      </c>
      <c r="B155">
        <v>1</v>
      </c>
      <c r="C155" t="s">
        <v>118</v>
      </c>
      <c r="D155">
        <v>2018</v>
      </c>
      <c r="E155">
        <v>20</v>
      </c>
      <c r="F155">
        <v>4</v>
      </c>
      <c r="G155" t="s">
        <v>57</v>
      </c>
      <c r="H155">
        <v>154.1</v>
      </c>
      <c r="I155">
        <v>26.52</v>
      </c>
      <c r="J155">
        <v>26.52</v>
      </c>
      <c r="K155">
        <v>4</v>
      </c>
      <c r="L155">
        <v>79.099999999999994</v>
      </c>
      <c r="M155">
        <v>12.7</v>
      </c>
      <c r="N155">
        <v>12.7</v>
      </c>
      <c r="O155">
        <v>14</v>
      </c>
      <c r="P155">
        <v>15</v>
      </c>
      <c r="Q155">
        <v>3.3</v>
      </c>
      <c r="R155">
        <v>38.799999999999997</v>
      </c>
      <c r="S155" t="s">
        <v>46</v>
      </c>
      <c r="T155" t="s">
        <v>33</v>
      </c>
      <c r="U155" t="s">
        <v>33</v>
      </c>
      <c r="V155" t="s">
        <v>33</v>
      </c>
      <c r="W155" t="s">
        <v>33</v>
      </c>
      <c r="X155" t="s">
        <v>42</v>
      </c>
      <c r="Y155" t="s">
        <v>119</v>
      </c>
      <c r="Z155" t="s">
        <v>104</v>
      </c>
      <c r="AA155">
        <v>51.41666</v>
      </c>
      <c r="AB155">
        <v>-122.15</v>
      </c>
      <c r="AC155">
        <v>0.45629999999999998</v>
      </c>
    </row>
    <row r="156" spans="1:29" x14ac:dyDescent="0.2">
      <c r="A156">
        <v>17</v>
      </c>
      <c r="B156">
        <v>1</v>
      </c>
      <c r="C156" t="s">
        <v>74</v>
      </c>
      <c r="D156">
        <v>2000</v>
      </c>
      <c r="E156">
        <v>10</v>
      </c>
      <c r="F156">
        <v>3</v>
      </c>
      <c r="G156" t="s">
        <v>33</v>
      </c>
      <c r="H156">
        <v>49.5</v>
      </c>
      <c r="J156" s="2">
        <f t="shared" ref="J156:J167" si="10">0.400619702*H156</f>
        <v>19.830675249000002</v>
      </c>
      <c r="K156">
        <v>3</v>
      </c>
      <c r="L156">
        <v>86.6</v>
      </c>
      <c r="N156" s="2">
        <f t="shared" ref="N156:N167" si="11">0.478752551*L156</f>
        <v>41.4599709166</v>
      </c>
      <c r="O156">
        <v>1</v>
      </c>
      <c r="P156">
        <v>2</v>
      </c>
      <c r="Q156">
        <v>14.9</v>
      </c>
      <c r="R156">
        <v>74.2</v>
      </c>
      <c r="S156" t="s">
        <v>46</v>
      </c>
      <c r="T156" t="s">
        <v>31</v>
      </c>
      <c r="U156" t="s">
        <v>33</v>
      </c>
      <c r="V156" t="s">
        <v>31</v>
      </c>
      <c r="W156" t="s">
        <v>33</v>
      </c>
      <c r="X156" t="s">
        <v>42</v>
      </c>
      <c r="Y156" t="s">
        <v>75</v>
      </c>
      <c r="Z156" t="s">
        <v>106</v>
      </c>
      <c r="AA156">
        <v>39.317166999999998</v>
      </c>
      <c r="AB156">
        <v>21.896909999999998</v>
      </c>
      <c r="AC156">
        <v>0.46450000000000002</v>
      </c>
    </row>
    <row r="157" spans="1:29" x14ac:dyDescent="0.2">
      <c r="A157">
        <v>17</v>
      </c>
      <c r="B157">
        <v>2</v>
      </c>
      <c r="C157" t="s">
        <v>74</v>
      </c>
      <c r="D157">
        <v>2000</v>
      </c>
      <c r="E157">
        <v>20</v>
      </c>
      <c r="F157">
        <v>3</v>
      </c>
      <c r="G157" t="s">
        <v>33</v>
      </c>
      <c r="H157">
        <v>63.5</v>
      </c>
      <c r="J157" s="2">
        <f t="shared" si="10"/>
        <v>25.439351077000001</v>
      </c>
      <c r="K157">
        <v>3</v>
      </c>
      <c r="L157">
        <v>86.6</v>
      </c>
      <c r="N157" s="2">
        <f t="shared" si="11"/>
        <v>41.4599709166</v>
      </c>
      <c r="O157">
        <v>1</v>
      </c>
      <c r="P157">
        <v>2</v>
      </c>
      <c r="Q157">
        <v>14.9</v>
      </c>
      <c r="R157">
        <v>74.2</v>
      </c>
      <c r="S157" t="s">
        <v>46</v>
      </c>
      <c r="T157" t="s">
        <v>31</v>
      </c>
      <c r="U157" t="s">
        <v>33</v>
      </c>
      <c r="V157" t="s">
        <v>31</v>
      </c>
      <c r="W157" t="s">
        <v>33</v>
      </c>
      <c r="X157" t="s">
        <v>42</v>
      </c>
      <c r="Y157" t="s">
        <v>75</v>
      </c>
      <c r="Z157" t="s">
        <v>106</v>
      </c>
      <c r="AA157">
        <v>39.317166999999998</v>
      </c>
      <c r="AB157">
        <v>21.896909999999998</v>
      </c>
      <c r="AC157">
        <v>0.46450000000000002</v>
      </c>
    </row>
    <row r="158" spans="1:29" x14ac:dyDescent="0.2">
      <c r="A158">
        <v>17</v>
      </c>
      <c r="B158">
        <v>3</v>
      </c>
      <c r="C158" t="s">
        <v>74</v>
      </c>
      <c r="D158">
        <v>2000</v>
      </c>
      <c r="E158">
        <v>40</v>
      </c>
      <c r="F158">
        <v>3</v>
      </c>
      <c r="G158" t="s">
        <v>33</v>
      </c>
      <c r="H158">
        <v>106.4</v>
      </c>
      <c r="J158" s="2">
        <f t="shared" si="10"/>
        <v>42.625936292800006</v>
      </c>
      <c r="K158">
        <v>3</v>
      </c>
      <c r="L158">
        <v>86.6</v>
      </c>
      <c r="N158" s="2">
        <f t="shared" si="11"/>
        <v>41.4599709166</v>
      </c>
      <c r="O158">
        <v>1</v>
      </c>
      <c r="P158">
        <v>2</v>
      </c>
      <c r="Q158">
        <v>14.9</v>
      </c>
      <c r="R158">
        <v>74.2</v>
      </c>
      <c r="S158" t="s">
        <v>46</v>
      </c>
      <c r="T158" t="s">
        <v>31</v>
      </c>
      <c r="U158" t="s">
        <v>33</v>
      </c>
      <c r="V158" t="s">
        <v>31</v>
      </c>
      <c r="W158" t="s">
        <v>33</v>
      </c>
      <c r="X158" t="s">
        <v>42</v>
      </c>
      <c r="Y158" t="s">
        <v>75</v>
      </c>
      <c r="Z158" t="s">
        <v>106</v>
      </c>
      <c r="AA158">
        <v>39.317166999999998</v>
      </c>
      <c r="AB158">
        <v>21.896909999999998</v>
      </c>
      <c r="AC158">
        <v>0.46450000000000002</v>
      </c>
    </row>
    <row r="159" spans="1:29" x14ac:dyDescent="0.2">
      <c r="A159">
        <v>17</v>
      </c>
      <c r="B159">
        <v>4</v>
      </c>
      <c r="C159" t="s">
        <v>74</v>
      </c>
      <c r="D159">
        <v>2000</v>
      </c>
      <c r="E159">
        <v>60</v>
      </c>
      <c r="F159">
        <v>3</v>
      </c>
      <c r="G159" t="s">
        <v>33</v>
      </c>
      <c r="H159">
        <v>151.69999999999999</v>
      </c>
      <c r="J159" s="2">
        <f t="shared" si="10"/>
        <v>60.7740087934</v>
      </c>
      <c r="K159">
        <v>3</v>
      </c>
      <c r="L159">
        <v>86.6</v>
      </c>
      <c r="N159" s="2">
        <f t="shared" si="11"/>
        <v>41.4599709166</v>
      </c>
      <c r="O159">
        <v>1</v>
      </c>
      <c r="P159">
        <v>2</v>
      </c>
      <c r="Q159">
        <v>14.9</v>
      </c>
      <c r="R159">
        <v>74.2</v>
      </c>
      <c r="S159" t="s">
        <v>46</v>
      </c>
      <c r="T159" t="s">
        <v>31</v>
      </c>
      <c r="U159" t="s">
        <v>33</v>
      </c>
      <c r="V159" t="s">
        <v>31</v>
      </c>
      <c r="W159" t="s">
        <v>33</v>
      </c>
      <c r="X159" t="s">
        <v>42</v>
      </c>
      <c r="Y159" t="s">
        <v>75</v>
      </c>
      <c r="Z159" t="s">
        <v>106</v>
      </c>
      <c r="AA159">
        <v>39.317166999999998</v>
      </c>
      <c r="AB159">
        <v>21.896909999999998</v>
      </c>
      <c r="AC159">
        <v>0.46450000000000002</v>
      </c>
    </row>
    <row r="160" spans="1:29" x14ac:dyDescent="0.2">
      <c r="A160">
        <v>17</v>
      </c>
      <c r="B160">
        <v>5</v>
      </c>
      <c r="C160" t="s">
        <v>74</v>
      </c>
      <c r="D160">
        <v>2000</v>
      </c>
      <c r="E160">
        <v>80</v>
      </c>
      <c r="F160">
        <v>3</v>
      </c>
      <c r="G160" t="s">
        <v>33</v>
      </c>
      <c r="H160">
        <v>194.3</v>
      </c>
      <c r="J160" s="2">
        <f t="shared" si="10"/>
        <v>77.840408098600008</v>
      </c>
      <c r="K160">
        <v>3</v>
      </c>
      <c r="L160">
        <v>86.6</v>
      </c>
      <c r="N160" s="2">
        <f t="shared" si="11"/>
        <v>41.4599709166</v>
      </c>
      <c r="O160">
        <v>1</v>
      </c>
      <c r="P160">
        <v>2</v>
      </c>
      <c r="Q160">
        <v>14.9</v>
      </c>
      <c r="R160">
        <v>74.2</v>
      </c>
      <c r="S160" t="s">
        <v>46</v>
      </c>
      <c r="T160" t="s">
        <v>31</v>
      </c>
      <c r="U160" t="s">
        <v>33</v>
      </c>
      <c r="V160" t="s">
        <v>31</v>
      </c>
      <c r="W160" t="s">
        <v>33</v>
      </c>
      <c r="X160" t="s">
        <v>42</v>
      </c>
      <c r="Y160" t="s">
        <v>75</v>
      </c>
      <c r="Z160" t="s">
        <v>106</v>
      </c>
      <c r="AA160">
        <v>39.317166999999998</v>
      </c>
      <c r="AB160">
        <v>21.896909999999998</v>
      </c>
      <c r="AC160">
        <v>0.46450000000000002</v>
      </c>
    </row>
    <row r="161" spans="1:29" x14ac:dyDescent="0.2">
      <c r="A161">
        <v>17</v>
      </c>
      <c r="B161">
        <v>6</v>
      </c>
      <c r="C161" t="s">
        <v>74</v>
      </c>
      <c r="D161">
        <v>2000</v>
      </c>
      <c r="E161">
        <v>120</v>
      </c>
      <c r="F161">
        <v>3</v>
      </c>
      <c r="G161" t="s">
        <v>33</v>
      </c>
      <c r="H161">
        <v>224.8</v>
      </c>
      <c r="J161" s="2">
        <f t="shared" si="10"/>
        <v>90.059309009600014</v>
      </c>
      <c r="K161">
        <v>3</v>
      </c>
      <c r="L161">
        <v>86.6</v>
      </c>
      <c r="N161" s="2">
        <f t="shared" si="11"/>
        <v>41.4599709166</v>
      </c>
      <c r="O161">
        <v>1</v>
      </c>
      <c r="P161">
        <v>2</v>
      </c>
      <c r="Q161">
        <v>14.9</v>
      </c>
      <c r="R161">
        <v>74.2</v>
      </c>
      <c r="S161" t="s">
        <v>46</v>
      </c>
      <c r="T161" t="s">
        <v>31</v>
      </c>
      <c r="U161" t="s">
        <v>33</v>
      </c>
      <c r="V161" t="s">
        <v>31</v>
      </c>
      <c r="W161" t="s">
        <v>33</v>
      </c>
      <c r="X161" t="s">
        <v>42</v>
      </c>
      <c r="Y161" t="s">
        <v>75</v>
      </c>
      <c r="Z161" t="s">
        <v>106</v>
      </c>
      <c r="AA161">
        <v>39.317166999999998</v>
      </c>
      <c r="AB161">
        <v>21.896909999999998</v>
      </c>
      <c r="AC161">
        <v>0.46450000000000002</v>
      </c>
    </row>
    <row r="162" spans="1:29" x14ac:dyDescent="0.2">
      <c r="A162">
        <v>17</v>
      </c>
      <c r="B162">
        <v>7</v>
      </c>
      <c r="C162" t="s">
        <v>74</v>
      </c>
      <c r="D162">
        <v>2000</v>
      </c>
      <c r="E162">
        <v>10</v>
      </c>
      <c r="F162">
        <v>3</v>
      </c>
      <c r="G162" t="s">
        <v>33</v>
      </c>
      <c r="H162">
        <v>38.700000000000003</v>
      </c>
      <c r="J162" s="2">
        <f t="shared" si="10"/>
        <v>15.503982467400002</v>
      </c>
      <c r="K162">
        <v>3</v>
      </c>
      <c r="L162">
        <v>177</v>
      </c>
      <c r="N162" s="2">
        <f t="shared" si="11"/>
        <v>84.739201527000006</v>
      </c>
      <c r="O162">
        <v>4</v>
      </c>
      <c r="P162">
        <v>5</v>
      </c>
      <c r="Q162">
        <v>14.9</v>
      </c>
      <c r="R162">
        <v>74.2</v>
      </c>
      <c r="S162" t="s">
        <v>46</v>
      </c>
      <c r="T162" t="s">
        <v>31</v>
      </c>
      <c r="U162" t="s">
        <v>33</v>
      </c>
      <c r="V162" t="s">
        <v>31</v>
      </c>
      <c r="W162" t="s">
        <v>33</v>
      </c>
      <c r="X162" t="s">
        <v>42</v>
      </c>
      <c r="Y162" t="s">
        <v>75</v>
      </c>
      <c r="Z162" t="s">
        <v>106</v>
      </c>
      <c r="AA162">
        <v>39.317166999999998</v>
      </c>
      <c r="AB162">
        <v>21.896909999999998</v>
      </c>
      <c r="AC162">
        <v>0.46450000000000002</v>
      </c>
    </row>
    <row r="163" spans="1:29" x14ac:dyDescent="0.2">
      <c r="A163">
        <v>17</v>
      </c>
      <c r="B163">
        <v>8</v>
      </c>
      <c r="C163" t="s">
        <v>74</v>
      </c>
      <c r="D163">
        <v>2000</v>
      </c>
      <c r="E163">
        <v>20</v>
      </c>
      <c r="F163">
        <v>3</v>
      </c>
      <c r="G163" t="s">
        <v>33</v>
      </c>
      <c r="H163">
        <v>52.3</v>
      </c>
      <c r="J163" s="2">
        <f t="shared" si="10"/>
        <v>20.952410414599999</v>
      </c>
      <c r="K163">
        <v>3</v>
      </c>
      <c r="L163">
        <v>177</v>
      </c>
      <c r="N163" s="2">
        <f t="shared" si="11"/>
        <v>84.739201527000006</v>
      </c>
      <c r="O163">
        <v>4</v>
      </c>
      <c r="P163">
        <v>5</v>
      </c>
      <c r="Q163">
        <v>14.9</v>
      </c>
      <c r="R163">
        <v>74.2</v>
      </c>
      <c r="S163" t="s">
        <v>46</v>
      </c>
      <c r="T163" t="s">
        <v>31</v>
      </c>
      <c r="U163" t="s">
        <v>33</v>
      </c>
      <c r="V163" t="s">
        <v>31</v>
      </c>
      <c r="W163" t="s">
        <v>33</v>
      </c>
      <c r="X163" t="s">
        <v>42</v>
      </c>
      <c r="Y163" t="s">
        <v>75</v>
      </c>
      <c r="Z163" t="s">
        <v>106</v>
      </c>
      <c r="AA163">
        <v>39.317166999999998</v>
      </c>
      <c r="AB163">
        <v>21.896909999999998</v>
      </c>
      <c r="AC163">
        <v>0.46450000000000002</v>
      </c>
    </row>
    <row r="164" spans="1:29" x14ac:dyDescent="0.2">
      <c r="A164">
        <v>17</v>
      </c>
      <c r="B164">
        <v>9</v>
      </c>
      <c r="C164" t="s">
        <v>74</v>
      </c>
      <c r="D164">
        <v>2000</v>
      </c>
      <c r="E164">
        <v>40</v>
      </c>
      <c r="F164">
        <v>3</v>
      </c>
      <c r="G164" t="s">
        <v>33</v>
      </c>
      <c r="H164">
        <v>71.099999999999994</v>
      </c>
      <c r="J164" s="2">
        <f t="shared" si="10"/>
        <v>28.484060812199999</v>
      </c>
      <c r="K164">
        <v>3</v>
      </c>
      <c r="L164">
        <v>177</v>
      </c>
      <c r="N164" s="2">
        <f t="shared" si="11"/>
        <v>84.739201527000006</v>
      </c>
      <c r="O164">
        <v>4</v>
      </c>
      <c r="P164">
        <v>5</v>
      </c>
      <c r="Q164">
        <v>14.9</v>
      </c>
      <c r="R164">
        <v>74.2</v>
      </c>
      <c r="S164" t="s">
        <v>46</v>
      </c>
      <c r="T164" t="s">
        <v>31</v>
      </c>
      <c r="U164" t="s">
        <v>33</v>
      </c>
      <c r="V164" t="s">
        <v>31</v>
      </c>
      <c r="W164" t="s">
        <v>33</v>
      </c>
      <c r="X164" t="s">
        <v>42</v>
      </c>
      <c r="Y164" t="s">
        <v>75</v>
      </c>
      <c r="Z164" t="s">
        <v>106</v>
      </c>
      <c r="AA164">
        <v>39.317166999999998</v>
      </c>
      <c r="AB164">
        <v>21.896909999999998</v>
      </c>
      <c r="AC164">
        <v>0.46450000000000002</v>
      </c>
    </row>
    <row r="165" spans="1:29" x14ac:dyDescent="0.2">
      <c r="A165">
        <v>17</v>
      </c>
      <c r="B165">
        <v>10</v>
      </c>
      <c r="C165" t="s">
        <v>74</v>
      </c>
      <c r="D165">
        <v>2000</v>
      </c>
      <c r="E165">
        <v>60</v>
      </c>
      <c r="F165">
        <v>3</v>
      </c>
      <c r="G165" t="s">
        <v>33</v>
      </c>
      <c r="H165">
        <v>99</v>
      </c>
      <c r="J165" s="2">
        <f t="shared" si="10"/>
        <v>39.661350498000004</v>
      </c>
      <c r="K165">
        <v>3</v>
      </c>
      <c r="L165">
        <v>177</v>
      </c>
      <c r="N165" s="2">
        <f t="shared" si="11"/>
        <v>84.739201527000006</v>
      </c>
      <c r="O165">
        <v>4</v>
      </c>
      <c r="P165">
        <v>5</v>
      </c>
      <c r="Q165">
        <v>14.9</v>
      </c>
      <c r="R165">
        <v>74.2</v>
      </c>
      <c r="S165" t="s">
        <v>46</v>
      </c>
      <c r="T165" t="s">
        <v>31</v>
      </c>
      <c r="U165" t="s">
        <v>33</v>
      </c>
      <c r="V165" t="s">
        <v>31</v>
      </c>
      <c r="W165" t="s">
        <v>33</v>
      </c>
      <c r="X165" t="s">
        <v>42</v>
      </c>
      <c r="Y165" t="s">
        <v>75</v>
      </c>
      <c r="Z165" t="s">
        <v>106</v>
      </c>
      <c r="AA165">
        <v>39.317166999999998</v>
      </c>
      <c r="AB165">
        <v>21.896909999999998</v>
      </c>
      <c r="AC165">
        <v>0.46450000000000002</v>
      </c>
    </row>
    <row r="166" spans="1:29" x14ac:dyDescent="0.2">
      <c r="A166">
        <v>17</v>
      </c>
      <c r="B166">
        <v>11</v>
      </c>
      <c r="C166" t="s">
        <v>74</v>
      </c>
      <c r="D166">
        <v>2000</v>
      </c>
      <c r="E166">
        <v>80</v>
      </c>
      <c r="F166">
        <v>3</v>
      </c>
      <c r="G166" t="s">
        <v>33</v>
      </c>
      <c r="H166">
        <v>122.2</v>
      </c>
      <c r="J166" s="2">
        <f t="shared" si="10"/>
        <v>48.955727584400002</v>
      </c>
      <c r="K166">
        <v>3</v>
      </c>
      <c r="L166">
        <v>177</v>
      </c>
      <c r="N166" s="2">
        <f t="shared" si="11"/>
        <v>84.739201527000006</v>
      </c>
      <c r="O166">
        <v>4</v>
      </c>
      <c r="P166">
        <v>5</v>
      </c>
      <c r="Q166">
        <v>14.9</v>
      </c>
      <c r="R166">
        <v>74.2</v>
      </c>
      <c r="S166" t="s">
        <v>46</v>
      </c>
      <c r="T166" t="s">
        <v>31</v>
      </c>
      <c r="U166" t="s">
        <v>33</v>
      </c>
      <c r="V166" t="s">
        <v>31</v>
      </c>
      <c r="W166" t="s">
        <v>33</v>
      </c>
      <c r="X166" t="s">
        <v>42</v>
      </c>
      <c r="Y166" t="s">
        <v>75</v>
      </c>
      <c r="Z166" t="s">
        <v>106</v>
      </c>
      <c r="AA166">
        <v>39.317166999999998</v>
      </c>
      <c r="AB166">
        <v>21.896909999999998</v>
      </c>
      <c r="AC166">
        <v>0.46450000000000002</v>
      </c>
    </row>
    <row r="167" spans="1:29" x14ac:dyDescent="0.2">
      <c r="A167">
        <v>17</v>
      </c>
      <c r="B167">
        <v>12</v>
      </c>
      <c r="C167" t="s">
        <v>74</v>
      </c>
      <c r="D167">
        <v>2000</v>
      </c>
      <c r="E167">
        <v>120</v>
      </c>
      <c r="F167">
        <v>3</v>
      </c>
      <c r="G167" t="s">
        <v>33</v>
      </c>
      <c r="H167">
        <v>142</v>
      </c>
      <c r="J167" s="2">
        <f t="shared" si="10"/>
        <v>56.887997684000005</v>
      </c>
      <c r="K167">
        <v>3</v>
      </c>
      <c r="L167">
        <v>177</v>
      </c>
      <c r="N167" s="2">
        <f t="shared" si="11"/>
        <v>84.739201527000006</v>
      </c>
      <c r="O167">
        <v>4</v>
      </c>
      <c r="P167">
        <v>5</v>
      </c>
      <c r="Q167">
        <v>14.9</v>
      </c>
      <c r="R167">
        <v>74.2</v>
      </c>
      <c r="S167" t="s">
        <v>46</v>
      </c>
      <c r="T167" t="s">
        <v>31</v>
      </c>
      <c r="U167" t="s">
        <v>33</v>
      </c>
      <c r="V167" t="s">
        <v>31</v>
      </c>
      <c r="W167" t="s">
        <v>33</v>
      </c>
      <c r="X167" t="s">
        <v>42</v>
      </c>
      <c r="Y167" t="s">
        <v>75</v>
      </c>
      <c r="Z167" t="s">
        <v>106</v>
      </c>
      <c r="AA167">
        <v>39.317166999999998</v>
      </c>
      <c r="AB167">
        <v>21.896909999999998</v>
      </c>
      <c r="AC167">
        <v>0.46450000000000002</v>
      </c>
    </row>
    <row r="168" spans="1:29" x14ac:dyDescent="0.2">
      <c r="A168">
        <v>37</v>
      </c>
      <c r="B168">
        <v>1</v>
      </c>
      <c r="C168" t="s">
        <v>107</v>
      </c>
      <c r="D168">
        <v>2012</v>
      </c>
      <c r="E168">
        <v>50</v>
      </c>
      <c r="F168">
        <v>8</v>
      </c>
      <c r="G168" t="s">
        <v>57</v>
      </c>
      <c r="H168">
        <v>31</v>
      </c>
      <c r="I168">
        <v>15.839191899999999</v>
      </c>
      <c r="J168" s="2">
        <v>15.839191899999999</v>
      </c>
      <c r="K168">
        <v>8</v>
      </c>
      <c r="L168">
        <v>0.2</v>
      </c>
      <c r="M168" s="2">
        <v>0.311126984</v>
      </c>
      <c r="N168" s="2">
        <v>0.311126984</v>
      </c>
      <c r="O168">
        <v>1</v>
      </c>
      <c r="P168">
        <v>2</v>
      </c>
      <c r="Q168">
        <v>2.2999999999999998</v>
      </c>
      <c r="R168">
        <v>44.8</v>
      </c>
      <c r="S168" t="s">
        <v>46</v>
      </c>
      <c r="T168" t="s">
        <v>31</v>
      </c>
      <c r="U168" t="s">
        <v>33</v>
      </c>
      <c r="V168" t="s">
        <v>31</v>
      </c>
      <c r="W168" t="s">
        <v>33</v>
      </c>
      <c r="X168" t="s">
        <v>42</v>
      </c>
      <c r="Y168" t="s">
        <v>61</v>
      </c>
      <c r="Z168" t="s">
        <v>104</v>
      </c>
      <c r="AA168">
        <v>50.473109999999998</v>
      </c>
      <c r="AB168">
        <v>-121.0218</v>
      </c>
      <c r="AC168">
        <v>0.46660000000000001</v>
      </c>
    </row>
    <row r="169" spans="1:29" x14ac:dyDescent="0.2">
      <c r="A169">
        <v>37</v>
      </c>
      <c r="B169">
        <v>2</v>
      </c>
      <c r="C169" t="s">
        <v>107</v>
      </c>
      <c r="D169">
        <v>2012</v>
      </c>
      <c r="E169">
        <v>100</v>
      </c>
      <c r="F169">
        <v>8</v>
      </c>
      <c r="G169" t="s">
        <v>57</v>
      </c>
      <c r="H169">
        <v>43.3</v>
      </c>
      <c r="I169">
        <v>19.516147159999999</v>
      </c>
      <c r="J169" s="2">
        <v>19.516147159999999</v>
      </c>
      <c r="K169">
        <v>8</v>
      </c>
      <c r="L169">
        <v>0.2</v>
      </c>
      <c r="M169" s="2">
        <v>0.311126984</v>
      </c>
      <c r="N169" s="2">
        <v>0.311126984</v>
      </c>
      <c r="O169">
        <v>1</v>
      </c>
      <c r="P169">
        <v>2</v>
      </c>
      <c r="Q169">
        <v>2.2999999999999998</v>
      </c>
      <c r="R169">
        <v>44.8</v>
      </c>
      <c r="S169" t="s">
        <v>46</v>
      </c>
      <c r="T169" t="s">
        <v>31</v>
      </c>
      <c r="U169" t="s">
        <v>33</v>
      </c>
      <c r="V169" t="s">
        <v>31</v>
      </c>
      <c r="W169" t="s">
        <v>33</v>
      </c>
      <c r="X169" t="s">
        <v>42</v>
      </c>
      <c r="Y169" t="s">
        <v>61</v>
      </c>
      <c r="Z169" t="s">
        <v>104</v>
      </c>
      <c r="AA169">
        <v>50.473109999999998</v>
      </c>
      <c r="AB169">
        <v>-121.0218</v>
      </c>
      <c r="AC169">
        <v>0.46660000000000001</v>
      </c>
    </row>
    <row r="170" spans="1:29" x14ac:dyDescent="0.2">
      <c r="A170">
        <v>37</v>
      </c>
      <c r="B170">
        <v>3</v>
      </c>
      <c r="C170" t="s">
        <v>107</v>
      </c>
      <c r="D170">
        <v>2012</v>
      </c>
      <c r="E170">
        <v>150</v>
      </c>
      <c r="F170">
        <v>8</v>
      </c>
      <c r="G170" t="s">
        <v>57</v>
      </c>
      <c r="H170">
        <v>47.5</v>
      </c>
      <c r="I170">
        <v>19.516147159999999</v>
      </c>
      <c r="J170" s="2">
        <v>19.516147159999999</v>
      </c>
      <c r="K170">
        <v>8</v>
      </c>
      <c r="L170">
        <v>0.2</v>
      </c>
      <c r="M170" s="2">
        <v>0.311126984</v>
      </c>
      <c r="N170" s="2">
        <v>0.311126984</v>
      </c>
      <c r="O170">
        <v>1</v>
      </c>
      <c r="P170">
        <v>2</v>
      </c>
      <c r="Q170">
        <v>2.2999999999999998</v>
      </c>
      <c r="R170">
        <v>44.8</v>
      </c>
      <c r="S170" t="s">
        <v>46</v>
      </c>
      <c r="T170" t="s">
        <v>31</v>
      </c>
      <c r="U170" t="s">
        <v>33</v>
      </c>
      <c r="V170" t="s">
        <v>31</v>
      </c>
      <c r="W170" t="s">
        <v>33</v>
      </c>
      <c r="X170" t="s">
        <v>42</v>
      </c>
      <c r="Y170" t="s">
        <v>61</v>
      </c>
      <c r="Z170" t="s">
        <v>104</v>
      </c>
      <c r="AA170">
        <v>50.473109999999998</v>
      </c>
      <c r="AB170">
        <v>-121.0218</v>
      </c>
      <c r="AC170">
        <v>0.46660000000000001</v>
      </c>
    </row>
    <row r="171" spans="1:29" x14ac:dyDescent="0.2">
      <c r="A171">
        <v>37</v>
      </c>
      <c r="B171">
        <v>4</v>
      </c>
      <c r="C171" t="s">
        <v>107</v>
      </c>
      <c r="D171">
        <v>2012</v>
      </c>
      <c r="E171">
        <v>200</v>
      </c>
      <c r="F171">
        <v>8</v>
      </c>
      <c r="G171" t="s">
        <v>57</v>
      </c>
      <c r="H171">
        <v>37.5</v>
      </c>
      <c r="I171">
        <v>9.3338095120000002</v>
      </c>
      <c r="J171" s="2">
        <v>9.3338095120000002</v>
      </c>
      <c r="K171">
        <v>8</v>
      </c>
      <c r="L171">
        <v>0.2</v>
      </c>
      <c r="M171" s="2">
        <v>0.311126984</v>
      </c>
      <c r="N171" s="2">
        <v>0.311126984</v>
      </c>
      <c r="O171">
        <v>1</v>
      </c>
      <c r="P171">
        <v>2</v>
      </c>
      <c r="Q171">
        <v>2.2999999999999998</v>
      </c>
      <c r="R171">
        <v>44.8</v>
      </c>
      <c r="S171" t="s">
        <v>46</v>
      </c>
      <c r="T171" t="s">
        <v>31</v>
      </c>
      <c r="U171" t="s">
        <v>33</v>
      </c>
      <c r="V171" t="s">
        <v>31</v>
      </c>
      <c r="W171" t="s">
        <v>33</v>
      </c>
      <c r="X171" t="s">
        <v>42</v>
      </c>
      <c r="Y171" t="s">
        <v>61</v>
      </c>
      <c r="Z171" t="s">
        <v>104</v>
      </c>
      <c r="AA171">
        <v>50.473109999999998</v>
      </c>
      <c r="AB171">
        <v>-121.0218</v>
      </c>
      <c r="AC171">
        <v>0.46660000000000001</v>
      </c>
    </row>
    <row r="172" spans="1:29" x14ac:dyDescent="0.2">
      <c r="A172">
        <v>37</v>
      </c>
      <c r="B172">
        <v>5</v>
      </c>
      <c r="C172" t="s">
        <v>107</v>
      </c>
      <c r="D172">
        <v>2012</v>
      </c>
      <c r="E172">
        <v>250</v>
      </c>
      <c r="F172">
        <v>8</v>
      </c>
      <c r="G172" t="s">
        <v>57</v>
      </c>
      <c r="H172">
        <v>43.5</v>
      </c>
      <c r="I172">
        <v>19.233304449999999</v>
      </c>
      <c r="J172" s="2">
        <v>19.233304449999999</v>
      </c>
      <c r="K172">
        <v>8</v>
      </c>
      <c r="L172">
        <v>0.2</v>
      </c>
      <c r="M172" s="2">
        <v>0.311126984</v>
      </c>
      <c r="N172" s="2">
        <v>0.311126984</v>
      </c>
      <c r="O172">
        <v>1</v>
      </c>
      <c r="P172">
        <v>2</v>
      </c>
      <c r="Q172">
        <v>2.2999999999999998</v>
      </c>
      <c r="R172">
        <v>44.8</v>
      </c>
      <c r="S172" t="s">
        <v>46</v>
      </c>
      <c r="T172" t="s">
        <v>31</v>
      </c>
      <c r="U172" t="s">
        <v>33</v>
      </c>
      <c r="V172" t="s">
        <v>31</v>
      </c>
      <c r="W172" t="s">
        <v>33</v>
      </c>
      <c r="X172" t="s">
        <v>42</v>
      </c>
      <c r="Y172" t="s">
        <v>61</v>
      </c>
      <c r="Z172" t="s">
        <v>104</v>
      </c>
      <c r="AA172">
        <v>50.473109999999998</v>
      </c>
      <c r="AB172">
        <v>-121.0218</v>
      </c>
      <c r="AC172">
        <v>0.46660000000000001</v>
      </c>
    </row>
    <row r="173" spans="1:29" x14ac:dyDescent="0.2">
      <c r="A173">
        <v>37</v>
      </c>
      <c r="B173">
        <v>6</v>
      </c>
      <c r="C173" t="s">
        <v>107</v>
      </c>
      <c r="D173">
        <v>2012</v>
      </c>
      <c r="E173">
        <v>50</v>
      </c>
      <c r="F173">
        <v>8</v>
      </c>
      <c r="G173" t="s">
        <v>57</v>
      </c>
      <c r="H173">
        <v>178</v>
      </c>
      <c r="I173">
        <v>85.418499170000004</v>
      </c>
      <c r="J173" s="2">
        <v>85.418499170000004</v>
      </c>
      <c r="K173">
        <v>8</v>
      </c>
      <c r="L173">
        <v>8.8000000000000007</v>
      </c>
      <c r="M173" s="2">
        <v>1.7536248169999999</v>
      </c>
      <c r="N173" s="2">
        <v>1.7536248169999999</v>
      </c>
      <c r="O173">
        <v>2</v>
      </c>
      <c r="P173">
        <v>3</v>
      </c>
      <c r="Q173">
        <v>2.2999999999999998</v>
      </c>
      <c r="R173">
        <v>44.8</v>
      </c>
      <c r="S173" t="s">
        <v>46</v>
      </c>
      <c r="T173" t="s">
        <v>31</v>
      </c>
      <c r="U173" t="s">
        <v>33</v>
      </c>
      <c r="V173" t="s">
        <v>31</v>
      </c>
      <c r="W173" t="s">
        <v>33</v>
      </c>
      <c r="X173" t="s">
        <v>42</v>
      </c>
      <c r="Y173" t="s">
        <v>61</v>
      </c>
      <c r="Z173" t="s">
        <v>104</v>
      </c>
      <c r="AA173">
        <v>50.473109999999998</v>
      </c>
      <c r="AB173">
        <v>-121.0218</v>
      </c>
      <c r="AC173">
        <v>0.46660000000000001</v>
      </c>
    </row>
    <row r="174" spans="1:29" x14ac:dyDescent="0.2">
      <c r="A174">
        <v>37</v>
      </c>
      <c r="B174">
        <v>7</v>
      </c>
      <c r="C174" t="s">
        <v>107</v>
      </c>
      <c r="D174">
        <v>2012</v>
      </c>
      <c r="E174">
        <v>100</v>
      </c>
      <c r="F174">
        <v>8</v>
      </c>
      <c r="G174" t="s">
        <v>57</v>
      </c>
      <c r="H174">
        <v>204.1</v>
      </c>
      <c r="I174">
        <v>73.539105239999998</v>
      </c>
      <c r="J174" s="2">
        <v>73.539105239999998</v>
      </c>
      <c r="K174">
        <v>8</v>
      </c>
      <c r="L174">
        <v>8.8000000000000007</v>
      </c>
      <c r="M174" s="2">
        <v>1.7536248169999999</v>
      </c>
      <c r="N174" s="2">
        <v>1.7536248169999999</v>
      </c>
      <c r="O174">
        <v>2</v>
      </c>
      <c r="P174">
        <v>3</v>
      </c>
      <c r="Q174">
        <v>2.2999999999999998</v>
      </c>
      <c r="R174">
        <v>44.8</v>
      </c>
      <c r="S174" t="s">
        <v>46</v>
      </c>
      <c r="T174" t="s">
        <v>31</v>
      </c>
      <c r="U174" t="s">
        <v>33</v>
      </c>
      <c r="V174" t="s">
        <v>31</v>
      </c>
      <c r="W174" t="s">
        <v>33</v>
      </c>
      <c r="X174" t="s">
        <v>42</v>
      </c>
      <c r="Y174" t="s">
        <v>61</v>
      </c>
      <c r="Z174" t="s">
        <v>104</v>
      </c>
      <c r="AA174">
        <v>50.473109999999998</v>
      </c>
      <c r="AB174">
        <v>-121.0218</v>
      </c>
      <c r="AC174">
        <v>0.46660000000000001</v>
      </c>
    </row>
    <row r="175" spans="1:29" x14ac:dyDescent="0.2">
      <c r="A175">
        <v>37</v>
      </c>
      <c r="B175">
        <v>8</v>
      </c>
      <c r="C175" t="s">
        <v>107</v>
      </c>
      <c r="D175">
        <v>2012</v>
      </c>
      <c r="E175">
        <v>150</v>
      </c>
      <c r="F175">
        <v>8</v>
      </c>
      <c r="G175" t="s">
        <v>57</v>
      </c>
      <c r="H175">
        <v>189.8</v>
      </c>
      <c r="I175">
        <v>132.37038939999999</v>
      </c>
      <c r="J175" s="2">
        <v>132.37038939999999</v>
      </c>
      <c r="K175">
        <v>8</v>
      </c>
      <c r="L175">
        <v>8.8000000000000007</v>
      </c>
      <c r="M175" s="2">
        <v>1.7536248169999999</v>
      </c>
      <c r="N175" s="2">
        <v>1.7536248169999999</v>
      </c>
      <c r="O175">
        <v>2</v>
      </c>
      <c r="P175">
        <v>3</v>
      </c>
      <c r="Q175">
        <v>2.2999999999999998</v>
      </c>
      <c r="R175">
        <v>44.8</v>
      </c>
      <c r="S175" t="s">
        <v>46</v>
      </c>
      <c r="T175" t="s">
        <v>31</v>
      </c>
      <c r="U175" t="s">
        <v>33</v>
      </c>
      <c r="V175" t="s">
        <v>31</v>
      </c>
      <c r="W175" t="s">
        <v>33</v>
      </c>
      <c r="X175" t="s">
        <v>42</v>
      </c>
      <c r="Y175" t="s">
        <v>61</v>
      </c>
      <c r="Z175" t="s">
        <v>104</v>
      </c>
      <c r="AA175">
        <v>50.473109999999998</v>
      </c>
      <c r="AB175">
        <v>-121.0218</v>
      </c>
      <c r="AC175">
        <v>0.46660000000000001</v>
      </c>
    </row>
    <row r="176" spans="1:29" x14ac:dyDescent="0.2">
      <c r="A176">
        <v>37</v>
      </c>
      <c r="B176">
        <v>9</v>
      </c>
      <c r="C176" t="s">
        <v>107</v>
      </c>
      <c r="D176">
        <v>2012</v>
      </c>
      <c r="E176">
        <v>200</v>
      </c>
      <c r="F176">
        <v>8</v>
      </c>
      <c r="G176" t="s">
        <v>57</v>
      </c>
      <c r="H176">
        <v>224.8</v>
      </c>
      <c r="I176">
        <v>149.4</v>
      </c>
      <c r="J176">
        <v>149.4</v>
      </c>
      <c r="K176">
        <v>8</v>
      </c>
      <c r="L176">
        <v>8.8000000000000007</v>
      </c>
      <c r="M176" s="2">
        <v>1.7536248169999999</v>
      </c>
      <c r="N176" s="2">
        <v>1.7536248169999999</v>
      </c>
      <c r="O176">
        <v>2</v>
      </c>
      <c r="P176">
        <v>3</v>
      </c>
      <c r="Q176">
        <v>2.2999999999999998</v>
      </c>
      <c r="R176">
        <v>44.8</v>
      </c>
      <c r="S176" t="s">
        <v>46</v>
      </c>
      <c r="T176" t="s">
        <v>31</v>
      </c>
      <c r="U176" t="s">
        <v>33</v>
      </c>
      <c r="V176" t="s">
        <v>31</v>
      </c>
      <c r="W176" t="s">
        <v>33</v>
      </c>
      <c r="X176" t="s">
        <v>42</v>
      </c>
      <c r="Y176" t="s">
        <v>61</v>
      </c>
      <c r="Z176" t="s">
        <v>104</v>
      </c>
      <c r="AA176">
        <v>50.473109999999998</v>
      </c>
      <c r="AB176">
        <v>-121.0218</v>
      </c>
      <c r="AC176">
        <v>0.46660000000000001</v>
      </c>
    </row>
    <row r="177" spans="1:29" x14ac:dyDescent="0.2">
      <c r="A177">
        <v>37</v>
      </c>
      <c r="B177">
        <v>10</v>
      </c>
      <c r="C177" t="s">
        <v>107</v>
      </c>
      <c r="D177">
        <v>2012</v>
      </c>
      <c r="E177">
        <v>250</v>
      </c>
      <c r="F177">
        <v>8</v>
      </c>
      <c r="G177" t="s">
        <v>57</v>
      </c>
      <c r="H177">
        <v>226.9</v>
      </c>
      <c r="I177">
        <v>129.54196229999999</v>
      </c>
      <c r="J177" s="2">
        <v>129.54196229999999</v>
      </c>
      <c r="K177">
        <v>8</v>
      </c>
      <c r="L177">
        <v>8.8000000000000007</v>
      </c>
      <c r="M177" s="2">
        <v>1.7536248169999999</v>
      </c>
      <c r="N177" s="2">
        <v>1.7536248169999999</v>
      </c>
      <c r="O177">
        <v>2</v>
      </c>
      <c r="P177">
        <v>3</v>
      </c>
      <c r="Q177">
        <v>2.2999999999999998</v>
      </c>
      <c r="R177">
        <v>44.8</v>
      </c>
      <c r="S177" t="s">
        <v>46</v>
      </c>
      <c r="T177" t="s">
        <v>31</v>
      </c>
      <c r="U177" t="s">
        <v>33</v>
      </c>
      <c r="V177" t="s">
        <v>31</v>
      </c>
      <c r="W177" t="s">
        <v>33</v>
      </c>
      <c r="X177" t="s">
        <v>42</v>
      </c>
      <c r="Y177" t="s">
        <v>61</v>
      </c>
      <c r="Z177" t="s">
        <v>104</v>
      </c>
      <c r="AA177">
        <v>50.473109999999998</v>
      </c>
      <c r="AB177">
        <v>-121.0218</v>
      </c>
      <c r="AC177">
        <v>0.46660000000000001</v>
      </c>
    </row>
    <row r="178" spans="1:29" x14ac:dyDescent="0.2">
      <c r="A178">
        <v>37</v>
      </c>
      <c r="B178">
        <v>11</v>
      </c>
      <c r="C178" t="s">
        <v>107</v>
      </c>
      <c r="D178">
        <v>2012</v>
      </c>
      <c r="E178">
        <v>50</v>
      </c>
      <c r="F178">
        <v>8</v>
      </c>
      <c r="G178" t="s">
        <v>57</v>
      </c>
      <c r="H178">
        <v>2.6</v>
      </c>
      <c r="I178">
        <v>1.81019336</v>
      </c>
      <c r="J178" s="2">
        <v>1.81019336</v>
      </c>
      <c r="K178">
        <v>8</v>
      </c>
      <c r="L178">
        <v>0</v>
      </c>
      <c r="M178">
        <v>0</v>
      </c>
      <c r="N178">
        <v>0</v>
      </c>
      <c r="O178">
        <v>1</v>
      </c>
      <c r="P178">
        <v>2</v>
      </c>
      <c r="Q178">
        <v>2.2999999999999998</v>
      </c>
      <c r="R178">
        <v>44.8</v>
      </c>
      <c r="S178" t="s">
        <v>46</v>
      </c>
      <c r="T178" t="s">
        <v>31</v>
      </c>
      <c r="U178" t="s">
        <v>33</v>
      </c>
      <c r="V178" t="s">
        <v>31</v>
      </c>
      <c r="W178" t="s">
        <v>33</v>
      </c>
      <c r="X178" t="s">
        <v>42</v>
      </c>
      <c r="Y178" t="s">
        <v>61</v>
      </c>
      <c r="Z178" t="s">
        <v>104</v>
      </c>
      <c r="AA178">
        <v>50.473109999999998</v>
      </c>
      <c r="AB178">
        <v>-121.0218</v>
      </c>
      <c r="AC178">
        <v>0.46660000000000001</v>
      </c>
    </row>
    <row r="179" spans="1:29" x14ac:dyDescent="0.2">
      <c r="A179">
        <v>37</v>
      </c>
      <c r="B179">
        <v>12</v>
      </c>
      <c r="C179" t="s">
        <v>107</v>
      </c>
      <c r="D179">
        <v>2012</v>
      </c>
      <c r="E179">
        <v>100</v>
      </c>
      <c r="F179">
        <v>8</v>
      </c>
      <c r="G179" t="s">
        <v>57</v>
      </c>
      <c r="H179">
        <v>2.9</v>
      </c>
      <c r="I179">
        <v>2.4041630559999998</v>
      </c>
      <c r="J179" s="2">
        <v>2.4041630559999998</v>
      </c>
      <c r="K179">
        <v>8</v>
      </c>
      <c r="L179">
        <v>0</v>
      </c>
      <c r="M179">
        <v>0</v>
      </c>
      <c r="N179">
        <v>0</v>
      </c>
      <c r="O179">
        <v>1</v>
      </c>
      <c r="P179">
        <v>2</v>
      </c>
      <c r="Q179">
        <v>2.2999999999999998</v>
      </c>
      <c r="R179">
        <v>44.8</v>
      </c>
      <c r="S179" t="s">
        <v>46</v>
      </c>
      <c r="T179" t="s">
        <v>31</v>
      </c>
      <c r="U179" t="s">
        <v>33</v>
      </c>
      <c r="V179" t="s">
        <v>31</v>
      </c>
      <c r="W179" t="s">
        <v>33</v>
      </c>
      <c r="X179" t="s">
        <v>42</v>
      </c>
      <c r="Y179" t="s">
        <v>61</v>
      </c>
      <c r="Z179" t="s">
        <v>104</v>
      </c>
      <c r="AA179">
        <v>50.473109999999998</v>
      </c>
      <c r="AB179">
        <v>-121.0218</v>
      </c>
      <c r="AC179">
        <v>0.46660000000000001</v>
      </c>
    </row>
    <row r="180" spans="1:29" x14ac:dyDescent="0.2">
      <c r="A180">
        <v>37</v>
      </c>
      <c r="B180">
        <v>13</v>
      </c>
      <c r="C180" t="s">
        <v>107</v>
      </c>
      <c r="D180">
        <v>2012</v>
      </c>
      <c r="E180">
        <v>150</v>
      </c>
      <c r="F180">
        <v>8</v>
      </c>
      <c r="G180" t="s">
        <v>57</v>
      </c>
      <c r="H180">
        <v>6.5</v>
      </c>
      <c r="I180">
        <v>2.8001428530000001</v>
      </c>
      <c r="J180" s="2">
        <v>2.8001428530000001</v>
      </c>
      <c r="K180">
        <v>8</v>
      </c>
      <c r="L180">
        <v>0</v>
      </c>
      <c r="M180">
        <v>0</v>
      </c>
      <c r="N180">
        <v>0</v>
      </c>
      <c r="O180">
        <v>1</v>
      </c>
      <c r="P180">
        <v>2</v>
      </c>
      <c r="Q180">
        <v>2.2999999999999998</v>
      </c>
      <c r="R180">
        <v>44.8</v>
      </c>
      <c r="S180" t="s">
        <v>46</v>
      </c>
      <c r="T180" t="s">
        <v>31</v>
      </c>
      <c r="U180" t="s">
        <v>33</v>
      </c>
      <c r="V180" t="s">
        <v>31</v>
      </c>
      <c r="W180" t="s">
        <v>33</v>
      </c>
      <c r="X180" t="s">
        <v>42</v>
      </c>
      <c r="Y180" t="s">
        <v>61</v>
      </c>
      <c r="Z180" t="s">
        <v>104</v>
      </c>
      <c r="AA180">
        <v>50.473109999999998</v>
      </c>
      <c r="AB180">
        <v>-121.0218</v>
      </c>
      <c r="AC180">
        <v>0.46660000000000001</v>
      </c>
    </row>
    <row r="181" spans="1:29" x14ac:dyDescent="0.2">
      <c r="A181">
        <v>37</v>
      </c>
      <c r="B181">
        <v>14</v>
      </c>
      <c r="C181" t="s">
        <v>107</v>
      </c>
      <c r="D181">
        <v>2012</v>
      </c>
      <c r="E181">
        <v>200</v>
      </c>
      <c r="F181">
        <v>8</v>
      </c>
      <c r="G181" t="s">
        <v>57</v>
      </c>
      <c r="H181">
        <v>7.1</v>
      </c>
      <c r="I181">
        <v>0.42426406900000002</v>
      </c>
      <c r="J181" s="2">
        <v>0.42426406900000002</v>
      </c>
      <c r="K181">
        <v>8</v>
      </c>
      <c r="L181">
        <v>0</v>
      </c>
      <c r="M181">
        <v>0</v>
      </c>
      <c r="N181">
        <v>0</v>
      </c>
      <c r="O181">
        <v>1</v>
      </c>
      <c r="P181">
        <v>2</v>
      </c>
      <c r="Q181">
        <v>2.2999999999999998</v>
      </c>
      <c r="R181">
        <v>44.8</v>
      </c>
      <c r="S181" t="s">
        <v>46</v>
      </c>
      <c r="T181" t="s">
        <v>31</v>
      </c>
      <c r="U181" t="s">
        <v>33</v>
      </c>
      <c r="V181" t="s">
        <v>31</v>
      </c>
      <c r="W181" t="s">
        <v>33</v>
      </c>
      <c r="X181" t="s">
        <v>42</v>
      </c>
      <c r="Y181" t="s">
        <v>61</v>
      </c>
      <c r="Z181" t="s">
        <v>104</v>
      </c>
      <c r="AA181">
        <v>50.473109999999998</v>
      </c>
      <c r="AB181">
        <v>-121.0218</v>
      </c>
      <c r="AC181">
        <v>0.46660000000000001</v>
      </c>
    </row>
    <row r="182" spans="1:29" x14ac:dyDescent="0.2">
      <c r="A182">
        <v>37</v>
      </c>
      <c r="B182">
        <v>15</v>
      </c>
      <c r="C182" t="s">
        <v>107</v>
      </c>
      <c r="D182">
        <v>2012</v>
      </c>
      <c r="E182">
        <v>250</v>
      </c>
      <c r="F182">
        <v>8</v>
      </c>
      <c r="G182" t="s">
        <v>57</v>
      </c>
      <c r="H182">
        <v>9.1</v>
      </c>
      <c r="I182">
        <v>0.50911688200000005</v>
      </c>
      <c r="J182" s="2">
        <v>0.50911688200000005</v>
      </c>
      <c r="K182">
        <v>8</v>
      </c>
      <c r="L182">
        <v>0</v>
      </c>
      <c r="M182">
        <v>0</v>
      </c>
      <c r="N182">
        <v>0</v>
      </c>
      <c r="O182">
        <v>1</v>
      </c>
      <c r="P182">
        <v>2</v>
      </c>
      <c r="Q182">
        <v>2.2999999999999998</v>
      </c>
      <c r="R182">
        <v>44.8</v>
      </c>
      <c r="S182" t="s">
        <v>46</v>
      </c>
      <c r="T182" t="s">
        <v>31</v>
      </c>
      <c r="U182" t="s">
        <v>33</v>
      </c>
      <c r="V182" t="s">
        <v>31</v>
      </c>
      <c r="W182" t="s">
        <v>33</v>
      </c>
      <c r="X182" t="s">
        <v>42</v>
      </c>
      <c r="Y182" t="s">
        <v>61</v>
      </c>
      <c r="Z182" t="s">
        <v>104</v>
      </c>
      <c r="AA182">
        <v>50.473109999999998</v>
      </c>
      <c r="AB182">
        <v>-121.0218</v>
      </c>
      <c r="AC182">
        <v>0.46660000000000001</v>
      </c>
    </row>
    <row r="183" spans="1:29" x14ac:dyDescent="0.2">
      <c r="A183">
        <v>37</v>
      </c>
      <c r="B183">
        <v>16</v>
      </c>
      <c r="C183" t="s">
        <v>107</v>
      </c>
      <c r="D183">
        <v>2012</v>
      </c>
      <c r="E183">
        <v>50</v>
      </c>
      <c r="F183">
        <v>8</v>
      </c>
      <c r="G183" t="s">
        <v>57</v>
      </c>
      <c r="H183">
        <v>10.8</v>
      </c>
      <c r="I183">
        <v>10.74802307</v>
      </c>
      <c r="J183" s="2">
        <v>10.74802307</v>
      </c>
      <c r="K183">
        <v>8</v>
      </c>
      <c r="L183">
        <v>0</v>
      </c>
      <c r="M183">
        <v>0</v>
      </c>
      <c r="N183">
        <v>0</v>
      </c>
      <c r="O183">
        <v>2</v>
      </c>
      <c r="P183">
        <v>3</v>
      </c>
      <c r="Q183">
        <v>2.2999999999999998</v>
      </c>
      <c r="R183">
        <v>44.8</v>
      </c>
      <c r="S183" t="s">
        <v>46</v>
      </c>
      <c r="T183" t="s">
        <v>31</v>
      </c>
      <c r="U183" t="s">
        <v>33</v>
      </c>
      <c r="V183" t="s">
        <v>31</v>
      </c>
      <c r="W183" t="s">
        <v>33</v>
      </c>
      <c r="X183" t="s">
        <v>42</v>
      </c>
      <c r="Y183" t="s">
        <v>61</v>
      </c>
      <c r="Z183" t="s">
        <v>104</v>
      </c>
      <c r="AA183">
        <v>50.473109999999998</v>
      </c>
      <c r="AB183">
        <v>-121.0218</v>
      </c>
      <c r="AC183">
        <v>0.46660000000000001</v>
      </c>
    </row>
    <row r="184" spans="1:29" x14ac:dyDescent="0.2">
      <c r="A184">
        <v>37</v>
      </c>
      <c r="B184">
        <v>17</v>
      </c>
      <c r="C184" t="s">
        <v>107</v>
      </c>
      <c r="D184">
        <v>2012</v>
      </c>
      <c r="E184">
        <v>100</v>
      </c>
      <c r="F184">
        <v>8</v>
      </c>
      <c r="G184" t="s">
        <v>57</v>
      </c>
      <c r="H184">
        <v>19.2</v>
      </c>
      <c r="I184">
        <v>10.46518036</v>
      </c>
      <c r="J184" s="2">
        <v>10.46518036</v>
      </c>
      <c r="K184">
        <v>8</v>
      </c>
      <c r="L184">
        <v>0</v>
      </c>
      <c r="M184">
        <v>0</v>
      </c>
      <c r="N184">
        <v>0</v>
      </c>
      <c r="O184">
        <v>2</v>
      </c>
      <c r="P184">
        <v>3</v>
      </c>
      <c r="Q184">
        <v>2.2999999999999998</v>
      </c>
      <c r="R184">
        <v>44.8</v>
      </c>
      <c r="S184" t="s">
        <v>46</v>
      </c>
      <c r="T184" t="s">
        <v>31</v>
      </c>
      <c r="U184" t="s">
        <v>33</v>
      </c>
      <c r="V184" t="s">
        <v>31</v>
      </c>
      <c r="W184" t="s">
        <v>33</v>
      </c>
      <c r="X184" t="s">
        <v>42</v>
      </c>
      <c r="Y184" t="s">
        <v>61</v>
      </c>
      <c r="Z184" t="s">
        <v>104</v>
      </c>
      <c r="AA184">
        <v>50.473109999999998</v>
      </c>
      <c r="AB184">
        <v>-121.0218</v>
      </c>
      <c r="AC184">
        <v>0.46660000000000001</v>
      </c>
    </row>
    <row r="185" spans="1:29" x14ac:dyDescent="0.2">
      <c r="A185">
        <v>37</v>
      </c>
      <c r="B185">
        <v>18</v>
      </c>
      <c r="C185" t="s">
        <v>107</v>
      </c>
      <c r="D185">
        <v>2012</v>
      </c>
      <c r="E185">
        <v>150</v>
      </c>
      <c r="F185">
        <v>8</v>
      </c>
      <c r="G185" t="s">
        <v>57</v>
      </c>
      <c r="H185">
        <v>34</v>
      </c>
      <c r="I185">
        <v>16.970562749999999</v>
      </c>
      <c r="J185" s="2">
        <v>16.970562749999999</v>
      </c>
      <c r="K185">
        <v>8</v>
      </c>
      <c r="L185">
        <v>0</v>
      </c>
      <c r="M185">
        <v>0</v>
      </c>
      <c r="N185">
        <v>0</v>
      </c>
      <c r="O185">
        <v>2</v>
      </c>
      <c r="P185">
        <v>3</v>
      </c>
      <c r="Q185">
        <v>2.2999999999999998</v>
      </c>
      <c r="R185">
        <v>44.8</v>
      </c>
      <c r="S185" t="s">
        <v>46</v>
      </c>
      <c r="T185" t="s">
        <v>31</v>
      </c>
      <c r="U185" t="s">
        <v>33</v>
      </c>
      <c r="V185" t="s">
        <v>31</v>
      </c>
      <c r="W185" t="s">
        <v>33</v>
      </c>
      <c r="X185" t="s">
        <v>42</v>
      </c>
      <c r="Y185" t="s">
        <v>61</v>
      </c>
      <c r="Z185" t="s">
        <v>104</v>
      </c>
      <c r="AA185">
        <v>50.473109999999998</v>
      </c>
      <c r="AB185">
        <v>-121.0218</v>
      </c>
      <c r="AC185">
        <v>0.46660000000000001</v>
      </c>
    </row>
    <row r="186" spans="1:29" x14ac:dyDescent="0.2">
      <c r="A186">
        <v>37</v>
      </c>
      <c r="B186">
        <v>19</v>
      </c>
      <c r="C186" t="s">
        <v>107</v>
      </c>
      <c r="D186">
        <v>2012</v>
      </c>
      <c r="E186">
        <v>200</v>
      </c>
      <c r="F186">
        <v>8</v>
      </c>
      <c r="G186" t="s">
        <v>57</v>
      </c>
      <c r="H186">
        <v>31</v>
      </c>
      <c r="I186">
        <v>16.687720039999999</v>
      </c>
      <c r="J186" s="2">
        <v>16.687720039999999</v>
      </c>
      <c r="K186">
        <v>8</v>
      </c>
      <c r="L186">
        <v>0</v>
      </c>
      <c r="M186">
        <v>0</v>
      </c>
      <c r="N186">
        <v>0</v>
      </c>
      <c r="O186">
        <v>2</v>
      </c>
      <c r="P186">
        <v>3</v>
      </c>
      <c r="Q186">
        <v>2.2999999999999998</v>
      </c>
      <c r="R186">
        <v>44.8</v>
      </c>
      <c r="S186" t="s">
        <v>46</v>
      </c>
      <c r="T186" t="s">
        <v>31</v>
      </c>
      <c r="U186" t="s">
        <v>33</v>
      </c>
      <c r="V186" t="s">
        <v>31</v>
      </c>
      <c r="W186" t="s">
        <v>33</v>
      </c>
      <c r="X186" t="s">
        <v>42</v>
      </c>
      <c r="Y186" t="s">
        <v>61</v>
      </c>
      <c r="Z186" t="s">
        <v>104</v>
      </c>
      <c r="AA186">
        <v>50.473109999999998</v>
      </c>
      <c r="AB186">
        <v>-121.0218</v>
      </c>
      <c r="AC186">
        <v>0.46660000000000001</v>
      </c>
    </row>
    <row r="187" spans="1:29" x14ac:dyDescent="0.2">
      <c r="A187">
        <v>37</v>
      </c>
      <c r="B187">
        <v>20</v>
      </c>
      <c r="C187" t="s">
        <v>107</v>
      </c>
      <c r="D187">
        <v>2012</v>
      </c>
      <c r="E187">
        <v>200</v>
      </c>
      <c r="F187">
        <v>8</v>
      </c>
      <c r="G187" t="s">
        <v>57</v>
      </c>
      <c r="H187">
        <v>45.3</v>
      </c>
      <c r="I187">
        <v>12.44507935</v>
      </c>
      <c r="J187" s="2">
        <v>12.44507935</v>
      </c>
      <c r="K187">
        <v>8</v>
      </c>
      <c r="L187">
        <v>0</v>
      </c>
      <c r="M187">
        <v>0</v>
      </c>
      <c r="N187">
        <v>0</v>
      </c>
      <c r="O187">
        <v>2</v>
      </c>
      <c r="P187">
        <v>3</v>
      </c>
      <c r="Q187">
        <v>2.2999999999999998</v>
      </c>
      <c r="R187">
        <v>44.8</v>
      </c>
      <c r="S187" t="s">
        <v>46</v>
      </c>
      <c r="T187" t="s">
        <v>31</v>
      </c>
      <c r="U187" t="s">
        <v>33</v>
      </c>
      <c r="V187" t="s">
        <v>31</v>
      </c>
      <c r="W187" t="s">
        <v>33</v>
      </c>
      <c r="X187" t="s">
        <v>42</v>
      </c>
      <c r="Y187" t="s">
        <v>61</v>
      </c>
      <c r="Z187" t="s">
        <v>104</v>
      </c>
      <c r="AA187">
        <v>50.473109999999998</v>
      </c>
      <c r="AB187">
        <v>-121.0218</v>
      </c>
      <c r="AC187">
        <v>0.46660000000000001</v>
      </c>
    </row>
    <row r="188" spans="1:29" x14ac:dyDescent="0.2">
      <c r="A188">
        <v>5</v>
      </c>
      <c r="B188">
        <v>1</v>
      </c>
      <c r="C188" t="s">
        <v>47</v>
      </c>
      <c r="D188">
        <v>2004</v>
      </c>
      <c r="E188">
        <v>350</v>
      </c>
      <c r="F188">
        <v>12</v>
      </c>
      <c r="G188" t="s">
        <v>123</v>
      </c>
      <c r="H188">
        <v>768.7</v>
      </c>
      <c r="I188">
        <v>323.3</v>
      </c>
      <c r="J188">
        <v>323.3</v>
      </c>
      <c r="K188">
        <v>12</v>
      </c>
      <c r="L188">
        <v>293.8</v>
      </c>
      <c r="M188">
        <v>262.10000000000002</v>
      </c>
      <c r="N188">
        <v>262.10000000000002</v>
      </c>
      <c r="O188">
        <v>2.58</v>
      </c>
      <c r="P188">
        <v>3</v>
      </c>
      <c r="Q188">
        <v>14.5</v>
      </c>
      <c r="R188">
        <v>77.8</v>
      </c>
      <c r="S188" t="s">
        <v>36</v>
      </c>
      <c r="T188" t="s">
        <v>31</v>
      </c>
      <c r="U188" t="s">
        <v>33</v>
      </c>
      <c r="V188" t="s">
        <v>31</v>
      </c>
      <c r="W188" t="s">
        <v>33</v>
      </c>
      <c r="X188" t="s">
        <v>42</v>
      </c>
      <c r="Y188" t="s">
        <v>48</v>
      </c>
      <c r="Z188" t="s">
        <v>103</v>
      </c>
      <c r="AA188">
        <v>42.036110000000001</v>
      </c>
      <c r="AB188">
        <v>2.8172199999999998</v>
      </c>
      <c r="AC188">
        <v>0.51649999999999996</v>
      </c>
    </row>
    <row r="189" spans="1:29" x14ac:dyDescent="0.2">
      <c r="A189">
        <v>29</v>
      </c>
      <c r="B189">
        <v>1</v>
      </c>
      <c r="C189" t="s">
        <v>115</v>
      </c>
      <c r="D189">
        <v>2018</v>
      </c>
      <c r="E189">
        <v>150</v>
      </c>
      <c r="F189">
        <v>8</v>
      </c>
      <c r="G189" t="s">
        <v>57</v>
      </c>
      <c r="H189">
        <v>598</v>
      </c>
      <c r="I189">
        <v>151</v>
      </c>
      <c r="J189">
        <v>151</v>
      </c>
      <c r="K189">
        <v>8</v>
      </c>
      <c r="L189">
        <v>42.5</v>
      </c>
      <c r="M189">
        <v>10.5</v>
      </c>
      <c r="N189">
        <v>10.5</v>
      </c>
      <c r="O189">
        <v>13</v>
      </c>
      <c r="P189">
        <v>14</v>
      </c>
      <c r="Q189">
        <v>3.4</v>
      </c>
      <c r="R189">
        <v>39.200000000000003</v>
      </c>
      <c r="S189" t="s">
        <v>46</v>
      </c>
      <c r="T189" t="s">
        <v>31</v>
      </c>
      <c r="U189" t="s">
        <v>33</v>
      </c>
      <c r="V189" t="s">
        <v>31</v>
      </c>
      <c r="W189" t="s">
        <v>33</v>
      </c>
      <c r="X189" t="s">
        <v>42</v>
      </c>
      <c r="Y189" t="s">
        <v>61</v>
      </c>
      <c r="Z189" t="s">
        <v>104</v>
      </c>
      <c r="AA189">
        <v>50.511940000000003</v>
      </c>
      <c r="AB189">
        <v>-120.97472</v>
      </c>
      <c r="AC189">
        <v>0.56010000000000004</v>
      </c>
    </row>
    <row r="190" spans="1:29" x14ac:dyDescent="0.2">
      <c r="A190">
        <v>29</v>
      </c>
      <c r="B190">
        <v>2</v>
      </c>
      <c r="C190" t="s">
        <v>115</v>
      </c>
      <c r="D190">
        <v>2018</v>
      </c>
      <c r="E190">
        <v>250</v>
      </c>
      <c r="F190">
        <v>8</v>
      </c>
      <c r="G190" t="s">
        <v>57</v>
      </c>
      <c r="H190">
        <v>666</v>
      </c>
      <c r="I190">
        <v>170</v>
      </c>
      <c r="J190">
        <v>170</v>
      </c>
      <c r="K190">
        <v>8</v>
      </c>
      <c r="L190">
        <v>43.5</v>
      </c>
      <c r="M190">
        <v>10.5</v>
      </c>
      <c r="N190">
        <v>10.5</v>
      </c>
      <c r="O190">
        <v>13</v>
      </c>
      <c r="P190">
        <v>14</v>
      </c>
      <c r="Q190">
        <v>3.4</v>
      </c>
      <c r="R190">
        <v>39.200000000000003</v>
      </c>
      <c r="S190" t="s">
        <v>46</v>
      </c>
      <c r="T190" t="s">
        <v>31</v>
      </c>
      <c r="U190" t="s">
        <v>33</v>
      </c>
      <c r="V190" t="s">
        <v>31</v>
      </c>
      <c r="W190" t="s">
        <v>33</v>
      </c>
      <c r="X190" t="s">
        <v>42</v>
      </c>
      <c r="Y190" t="s">
        <v>61</v>
      </c>
      <c r="Z190" t="s">
        <v>104</v>
      </c>
      <c r="AA190">
        <v>50.511940000000003</v>
      </c>
      <c r="AB190">
        <v>-120.97472</v>
      </c>
      <c r="AC190">
        <v>0.56010000000000004</v>
      </c>
    </row>
    <row r="191" spans="1:29" x14ac:dyDescent="0.2">
      <c r="A191">
        <v>38</v>
      </c>
      <c r="B191">
        <v>1</v>
      </c>
      <c r="C191" t="s">
        <v>128</v>
      </c>
      <c r="D191">
        <v>2016</v>
      </c>
      <c r="E191">
        <v>50</v>
      </c>
      <c r="F191">
        <v>4</v>
      </c>
      <c r="G191" t="s">
        <v>129</v>
      </c>
      <c r="H191">
        <v>269.10000000000002</v>
      </c>
      <c r="I191">
        <v>77.94</v>
      </c>
      <c r="J191">
        <v>77.94</v>
      </c>
      <c r="K191">
        <v>4</v>
      </c>
      <c r="L191">
        <v>116.87</v>
      </c>
      <c r="M191">
        <v>47.98</v>
      </c>
      <c r="N191">
        <v>47.98</v>
      </c>
      <c r="O191">
        <v>2</v>
      </c>
      <c r="P191">
        <v>3</v>
      </c>
      <c r="Q191">
        <v>10.7</v>
      </c>
      <c r="R191">
        <v>95.3</v>
      </c>
      <c r="S191" t="s">
        <v>46</v>
      </c>
      <c r="T191" t="s">
        <v>33</v>
      </c>
      <c r="U191" t="s">
        <v>33</v>
      </c>
      <c r="V191" t="s">
        <v>33</v>
      </c>
      <c r="W191" t="s">
        <v>33</v>
      </c>
      <c r="X191" t="s">
        <v>42</v>
      </c>
      <c r="Y191" t="s">
        <v>130</v>
      </c>
      <c r="Z191" t="s">
        <v>103</v>
      </c>
      <c r="AA191">
        <v>42.716670000000001</v>
      </c>
      <c r="AB191">
        <v>-1.2166699999999999</v>
      </c>
      <c r="AC191">
        <v>0.65369999999999995</v>
      </c>
    </row>
    <row r="192" spans="1:29" x14ac:dyDescent="0.2">
      <c r="A192">
        <v>38</v>
      </c>
      <c r="B192">
        <v>2</v>
      </c>
      <c r="C192" t="s">
        <v>128</v>
      </c>
      <c r="D192">
        <v>2016</v>
      </c>
      <c r="E192">
        <v>50</v>
      </c>
      <c r="F192">
        <v>4</v>
      </c>
      <c r="G192" t="s">
        <v>129</v>
      </c>
      <c r="H192">
        <v>406.48</v>
      </c>
      <c r="I192">
        <v>171.31</v>
      </c>
      <c r="J192">
        <v>171.31</v>
      </c>
      <c r="K192">
        <v>4</v>
      </c>
      <c r="L192">
        <v>167.61</v>
      </c>
      <c r="M192">
        <v>70.38</v>
      </c>
      <c r="N192">
        <v>70.38</v>
      </c>
      <c r="O192">
        <v>4</v>
      </c>
      <c r="P192">
        <v>5</v>
      </c>
      <c r="Q192">
        <v>10.7</v>
      </c>
      <c r="R192">
        <v>95.3</v>
      </c>
      <c r="S192" t="s">
        <v>46</v>
      </c>
      <c r="T192" t="s">
        <v>33</v>
      </c>
      <c r="U192" t="s">
        <v>33</v>
      </c>
      <c r="V192" t="s">
        <v>33</v>
      </c>
      <c r="W192" t="s">
        <v>33</v>
      </c>
      <c r="X192" t="s">
        <v>42</v>
      </c>
      <c r="Y192" t="s">
        <v>130</v>
      </c>
      <c r="Z192" t="s">
        <v>103</v>
      </c>
      <c r="AA192">
        <v>42.716670000000001</v>
      </c>
      <c r="AB192">
        <v>-1.2166699999999999</v>
      </c>
      <c r="AC192">
        <v>0.65369999999999995</v>
      </c>
    </row>
    <row r="193" spans="1:29" x14ac:dyDescent="0.2">
      <c r="A193">
        <v>35</v>
      </c>
      <c r="B193">
        <v>1</v>
      </c>
      <c r="C193" t="s">
        <v>29</v>
      </c>
      <c r="D193">
        <v>2014</v>
      </c>
      <c r="E193">
        <v>112</v>
      </c>
      <c r="F193">
        <v>3</v>
      </c>
      <c r="G193" t="s">
        <v>30</v>
      </c>
      <c r="H193">
        <v>14.6</v>
      </c>
      <c r="I193">
        <v>4.2</v>
      </c>
      <c r="J193">
        <v>4.2</v>
      </c>
      <c r="K193">
        <v>3</v>
      </c>
      <c r="L193">
        <v>0</v>
      </c>
      <c r="M193">
        <v>0</v>
      </c>
      <c r="N193">
        <v>0</v>
      </c>
      <c r="O193">
        <v>12</v>
      </c>
      <c r="P193">
        <v>13</v>
      </c>
      <c r="Q193">
        <v>14</v>
      </c>
      <c r="R193">
        <v>108.7</v>
      </c>
      <c r="S193" t="s">
        <v>36</v>
      </c>
      <c r="T193" t="s">
        <v>31</v>
      </c>
      <c r="U193" t="s">
        <v>33</v>
      </c>
      <c r="V193" t="s">
        <v>31</v>
      </c>
      <c r="W193" t="s">
        <v>33</v>
      </c>
      <c r="X193" t="s">
        <v>42</v>
      </c>
      <c r="Y193" t="s">
        <v>35</v>
      </c>
      <c r="Z193" t="s">
        <v>101</v>
      </c>
      <c r="AA193">
        <v>37.084159999999997</v>
      </c>
      <c r="AB193">
        <v>-94.513050000000007</v>
      </c>
      <c r="AC193">
        <v>0.75939999999999996</v>
      </c>
    </row>
    <row r="194" spans="1:29" x14ac:dyDescent="0.2">
      <c r="A194">
        <v>35</v>
      </c>
      <c r="B194">
        <v>2</v>
      </c>
      <c r="C194" t="s">
        <v>29</v>
      </c>
      <c r="D194">
        <v>2014</v>
      </c>
      <c r="E194">
        <v>336</v>
      </c>
      <c r="F194">
        <v>3</v>
      </c>
      <c r="G194" t="s">
        <v>30</v>
      </c>
      <c r="H194">
        <v>47.1</v>
      </c>
      <c r="I194">
        <v>20.8</v>
      </c>
      <c r="J194">
        <v>20.8</v>
      </c>
      <c r="K194">
        <v>3</v>
      </c>
      <c r="L194">
        <v>0</v>
      </c>
      <c r="M194">
        <v>0</v>
      </c>
      <c r="N194">
        <v>0</v>
      </c>
      <c r="O194">
        <v>12</v>
      </c>
      <c r="P194">
        <v>13</v>
      </c>
      <c r="Q194">
        <v>14</v>
      </c>
      <c r="R194">
        <v>108.7</v>
      </c>
      <c r="S194" t="s">
        <v>36</v>
      </c>
      <c r="T194" t="s">
        <v>31</v>
      </c>
      <c r="U194" t="s">
        <v>33</v>
      </c>
      <c r="V194" t="s">
        <v>31</v>
      </c>
      <c r="W194" t="s">
        <v>33</v>
      </c>
      <c r="X194" t="s">
        <v>42</v>
      </c>
      <c r="Y194" t="s">
        <v>35</v>
      </c>
      <c r="Z194" t="s">
        <v>101</v>
      </c>
      <c r="AA194">
        <v>37.084159999999997</v>
      </c>
      <c r="AB194">
        <v>-94.513050000000007</v>
      </c>
      <c r="AC194">
        <v>0.75939999999999996</v>
      </c>
    </row>
    <row r="195" spans="1:29" x14ac:dyDescent="0.2">
      <c r="A195">
        <v>32</v>
      </c>
      <c r="B195">
        <v>1</v>
      </c>
      <c r="C195" t="s">
        <v>120</v>
      </c>
      <c r="D195">
        <v>2015</v>
      </c>
      <c r="E195">
        <v>202</v>
      </c>
      <c r="F195">
        <v>4</v>
      </c>
      <c r="G195" t="s">
        <v>33</v>
      </c>
      <c r="H195">
        <v>744</v>
      </c>
      <c r="J195" s="2">
        <f t="shared" ref="J195:J203" si="12">0.400619702*H195</f>
        <v>298.06105828800003</v>
      </c>
      <c r="K195">
        <v>4</v>
      </c>
      <c r="L195">
        <v>2080</v>
      </c>
      <c r="N195" s="2">
        <f t="shared" ref="N195:N203" si="13">0.478752551*L195</f>
        <v>995.80530608000004</v>
      </c>
      <c r="O195">
        <v>2.5</v>
      </c>
      <c r="P195">
        <v>3</v>
      </c>
      <c r="Q195">
        <v>9.6999999999999993</v>
      </c>
      <c r="R195">
        <v>93.4</v>
      </c>
      <c r="S195" t="s">
        <v>46</v>
      </c>
      <c r="T195" t="s">
        <v>31</v>
      </c>
      <c r="U195" t="s">
        <v>33</v>
      </c>
      <c r="V195" t="s">
        <v>31</v>
      </c>
      <c r="W195" t="s">
        <v>33</v>
      </c>
      <c r="X195" t="s">
        <v>34</v>
      </c>
      <c r="Y195" t="s">
        <v>121</v>
      </c>
      <c r="Z195" t="s">
        <v>101</v>
      </c>
      <c r="AA195">
        <v>41.798609999999996</v>
      </c>
      <c r="AB195">
        <v>-87.969440000000006</v>
      </c>
      <c r="AC195">
        <v>0.80220000000000002</v>
      </c>
    </row>
    <row r="196" spans="1:29" x14ac:dyDescent="0.2">
      <c r="A196">
        <v>32</v>
      </c>
      <c r="B196">
        <v>2</v>
      </c>
      <c r="C196" t="s">
        <v>120</v>
      </c>
      <c r="D196">
        <v>2015</v>
      </c>
      <c r="E196">
        <v>202</v>
      </c>
      <c r="F196">
        <v>4</v>
      </c>
      <c r="G196" t="s">
        <v>33</v>
      </c>
      <c r="H196">
        <v>566</v>
      </c>
      <c r="J196" s="2">
        <f t="shared" si="12"/>
        <v>226.75075133200002</v>
      </c>
      <c r="K196">
        <v>4</v>
      </c>
      <c r="L196">
        <v>2080</v>
      </c>
      <c r="N196" s="2">
        <f t="shared" si="13"/>
        <v>995.80530608000004</v>
      </c>
      <c r="O196">
        <v>2.5</v>
      </c>
      <c r="P196">
        <v>3</v>
      </c>
      <c r="Q196">
        <v>9.6999999999999993</v>
      </c>
      <c r="R196">
        <v>93.4</v>
      </c>
      <c r="S196" t="s">
        <v>36</v>
      </c>
      <c r="T196" t="s">
        <v>31</v>
      </c>
      <c r="U196" t="s">
        <v>33</v>
      </c>
      <c r="V196" t="s">
        <v>31</v>
      </c>
      <c r="W196" t="s">
        <v>33</v>
      </c>
      <c r="X196" t="s">
        <v>34</v>
      </c>
      <c r="Y196" t="s">
        <v>121</v>
      </c>
      <c r="Z196" t="s">
        <v>101</v>
      </c>
      <c r="AA196">
        <v>41.798609999999996</v>
      </c>
      <c r="AB196">
        <v>-87.969440000000006</v>
      </c>
      <c r="AC196">
        <v>0.80220000000000002</v>
      </c>
    </row>
    <row r="197" spans="1:29" x14ac:dyDescent="0.2">
      <c r="A197">
        <v>32</v>
      </c>
      <c r="B197">
        <v>3</v>
      </c>
      <c r="C197" t="s">
        <v>120</v>
      </c>
      <c r="D197">
        <v>2015</v>
      </c>
      <c r="E197">
        <v>404</v>
      </c>
      <c r="F197">
        <v>4</v>
      </c>
      <c r="G197" t="s">
        <v>33</v>
      </c>
      <c r="H197">
        <v>459</v>
      </c>
      <c r="J197" s="2">
        <f t="shared" si="12"/>
        <v>183.884443218</v>
      </c>
      <c r="K197">
        <v>4</v>
      </c>
      <c r="L197">
        <v>2080</v>
      </c>
      <c r="N197" s="2">
        <f t="shared" si="13"/>
        <v>995.80530608000004</v>
      </c>
      <c r="O197">
        <v>2.5</v>
      </c>
      <c r="P197">
        <v>3</v>
      </c>
      <c r="Q197">
        <v>9.6999999999999993</v>
      </c>
      <c r="R197">
        <v>93.4</v>
      </c>
      <c r="S197" t="s">
        <v>46</v>
      </c>
      <c r="T197" t="s">
        <v>31</v>
      </c>
      <c r="U197" t="s">
        <v>33</v>
      </c>
      <c r="V197" t="s">
        <v>31</v>
      </c>
      <c r="W197" t="s">
        <v>33</v>
      </c>
      <c r="X197" t="s">
        <v>34</v>
      </c>
      <c r="Y197" t="s">
        <v>121</v>
      </c>
      <c r="Z197" t="s">
        <v>101</v>
      </c>
      <c r="AA197">
        <v>41.798609999999996</v>
      </c>
      <c r="AB197">
        <v>-87.969440000000006</v>
      </c>
      <c r="AC197">
        <v>0.80220000000000002</v>
      </c>
    </row>
    <row r="198" spans="1:29" x14ac:dyDescent="0.2">
      <c r="A198">
        <v>36</v>
      </c>
      <c r="B198">
        <v>1</v>
      </c>
      <c r="C198" t="s">
        <v>126</v>
      </c>
      <c r="D198">
        <v>1988</v>
      </c>
      <c r="E198">
        <v>8.9600000000000009</v>
      </c>
      <c r="F198">
        <v>3</v>
      </c>
      <c r="G198" t="s">
        <v>33</v>
      </c>
      <c r="H198">
        <v>1048</v>
      </c>
      <c r="J198" s="2">
        <f t="shared" si="12"/>
        <v>419.84944769600003</v>
      </c>
      <c r="K198">
        <v>2</v>
      </c>
      <c r="L198">
        <v>733</v>
      </c>
      <c r="N198" s="2">
        <f t="shared" si="13"/>
        <v>350.92561988300002</v>
      </c>
      <c r="O198">
        <v>1</v>
      </c>
      <c r="P198">
        <v>2</v>
      </c>
      <c r="Q198">
        <v>11.1</v>
      </c>
      <c r="R198">
        <v>104.8</v>
      </c>
      <c r="S198" t="s">
        <v>46</v>
      </c>
      <c r="T198" t="s">
        <v>31</v>
      </c>
      <c r="U198" t="s">
        <v>33</v>
      </c>
      <c r="V198" t="s">
        <v>31</v>
      </c>
      <c r="W198" t="s">
        <v>31</v>
      </c>
      <c r="X198" t="s">
        <v>34</v>
      </c>
      <c r="Y198" t="s">
        <v>127</v>
      </c>
      <c r="Z198" t="s">
        <v>101</v>
      </c>
      <c r="AA198">
        <v>39.5</v>
      </c>
      <c r="AB198">
        <v>-84.733329999999995</v>
      </c>
      <c r="AC198">
        <v>0.87609999999999999</v>
      </c>
    </row>
    <row r="199" spans="1:29" x14ac:dyDescent="0.2">
      <c r="A199">
        <v>36</v>
      </c>
      <c r="B199">
        <v>2</v>
      </c>
      <c r="C199" t="s">
        <v>126</v>
      </c>
      <c r="D199">
        <v>1988</v>
      </c>
      <c r="E199">
        <v>8.9600000000000009</v>
      </c>
      <c r="F199">
        <v>3</v>
      </c>
      <c r="G199" t="s">
        <v>33</v>
      </c>
      <c r="H199">
        <v>747</v>
      </c>
      <c r="J199" s="2">
        <f t="shared" si="12"/>
        <v>299.262917394</v>
      </c>
      <c r="K199">
        <v>2</v>
      </c>
      <c r="L199">
        <v>465</v>
      </c>
      <c r="N199" s="2">
        <f t="shared" si="13"/>
        <v>222.61993621500002</v>
      </c>
      <c r="O199">
        <v>1</v>
      </c>
      <c r="P199">
        <v>2</v>
      </c>
      <c r="Q199">
        <v>11.1</v>
      </c>
      <c r="R199">
        <v>104.8</v>
      </c>
      <c r="S199" t="s">
        <v>46</v>
      </c>
      <c r="T199" t="s">
        <v>31</v>
      </c>
      <c r="U199" t="s">
        <v>33</v>
      </c>
      <c r="V199" t="s">
        <v>31</v>
      </c>
      <c r="W199" t="s">
        <v>31</v>
      </c>
      <c r="X199" t="s">
        <v>34</v>
      </c>
      <c r="Y199" t="s">
        <v>127</v>
      </c>
      <c r="Z199" t="s">
        <v>101</v>
      </c>
      <c r="AA199">
        <v>39.5</v>
      </c>
      <c r="AB199">
        <v>-84.733329999999995</v>
      </c>
      <c r="AC199">
        <v>0.87609999999999999</v>
      </c>
    </row>
    <row r="200" spans="1:29" x14ac:dyDescent="0.2">
      <c r="A200">
        <v>36</v>
      </c>
      <c r="B200">
        <v>3</v>
      </c>
      <c r="C200" t="s">
        <v>126</v>
      </c>
      <c r="D200">
        <v>1988</v>
      </c>
      <c r="E200">
        <v>17.920000000000002</v>
      </c>
      <c r="F200">
        <v>3</v>
      </c>
      <c r="G200" t="s">
        <v>33</v>
      </c>
      <c r="H200">
        <v>1142</v>
      </c>
      <c r="J200" s="2">
        <f t="shared" si="12"/>
        <v>457.50769968400004</v>
      </c>
      <c r="K200">
        <v>2</v>
      </c>
      <c r="L200">
        <v>1275</v>
      </c>
      <c r="N200" s="2">
        <f t="shared" si="13"/>
        <v>610.40950252499999</v>
      </c>
      <c r="O200">
        <v>2</v>
      </c>
      <c r="P200">
        <v>3</v>
      </c>
      <c r="Q200">
        <v>11.1</v>
      </c>
      <c r="R200">
        <v>104.8</v>
      </c>
      <c r="S200" t="s">
        <v>46</v>
      </c>
      <c r="T200" t="s">
        <v>31</v>
      </c>
      <c r="U200" t="s">
        <v>33</v>
      </c>
      <c r="V200" t="s">
        <v>31</v>
      </c>
      <c r="W200" t="s">
        <v>31</v>
      </c>
      <c r="X200" t="s">
        <v>34</v>
      </c>
      <c r="Y200" t="s">
        <v>127</v>
      </c>
      <c r="Z200" t="s">
        <v>101</v>
      </c>
      <c r="AA200">
        <v>39.5</v>
      </c>
      <c r="AB200">
        <v>-84.733329999999995</v>
      </c>
      <c r="AC200">
        <v>0.87609999999999999</v>
      </c>
    </row>
    <row r="201" spans="1:29" x14ac:dyDescent="0.2">
      <c r="A201">
        <v>36</v>
      </c>
      <c r="B201">
        <v>4</v>
      </c>
      <c r="C201" t="s">
        <v>126</v>
      </c>
      <c r="D201">
        <v>1988</v>
      </c>
      <c r="E201">
        <v>17.920000000000002</v>
      </c>
      <c r="F201">
        <v>3</v>
      </c>
      <c r="G201" t="s">
        <v>33</v>
      </c>
      <c r="H201">
        <v>1109</v>
      </c>
      <c r="J201" s="2">
        <f t="shared" si="12"/>
        <v>444.28724951800001</v>
      </c>
      <c r="K201">
        <v>2</v>
      </c>
      <c r="L201">
        <v>434</v>
      </c>
      <c r="N201" s="2">
        <f t="shared" si="13"/>
        <v>207.778607134</v>
      </c>
      <c r="O201">
        <v>2</v>
      </c>
      <c r="P201">
        <v>3</v>
      </c>
      <c r="Q201">
        <v>11.1</v>
      </c>
      <c r="R201">
        <v>104.8</v>
      </c>
      <c r="S201" t="s">
        <v>46</v>
      </c>
      <c r="T201" t="s">
        <v>31</v>
      </c>
      <c r="U201" t="s">
        <v>33</v>
      </c>
      <c r="V201" t="s">
        <v>31</v>
      </c>
      <c r="W201" t="s">
        <v>31</v>
      </c>
      <c r="X201" t="s">
        <v>34</v>
      </c>
      <c r="Y201" t="s">
        <v>127</v>
      </c>
      <c r="Z201" t="s">
        <v>101</v>
      </c>
      <c r="AA201">
        <v>39.5</v>
      </c>
      <c r="AB201">
        <v>-84.733329999999995</v>
      </c>
      <c r="AC201">
        <v>0.87609999999999999</v>
      </c>
    </row>
    <row r="202" spans="1:29" x14ac:dyDescent="0.2">
      <c r="A202">
        <v>36</v>
      </c>
      <c r="B202">
        <v>5</v>
      </c>
      <c r="C202" t="s">
        <v>126</v>
      </c>
      <c r="D202">
        <v>1988</v>
      </c>
      <c r="E202">
        <v>26.94</v>
      </c>
      <c r="F202">
        <v>3</v>
      </c>
      <c r="G202" t="s">
        <v>33</v>
      </c>
      <c r="H202">
        <v>1171</v>
      </c>
      <c r="J202" s="2">
        <f t="shared" si="12"/>
        <v>469.12567104200002</v>
      </c>
      <c r="K202">
        <v>2</v>
      </c>
      <c r="L202">
        <v>1597</v>
      </c>
      <c r="N202" s="2">
        <f t="shared" si="13"/>
        <v>764.56782394700008</v>
      </c>
      <c r="O202">
        <v>3</v>
      </c>
      <c r="P202">
        <v>4</v>
      </c>
      <c r="Q202">
        <v>11.1</v>
      </c>
      <c r="R202">
        <v>104.8</v>
      </c>
      <c r="S202" t="s">
        <v>46</v>
      </c>
      <c r="T202" t="s">
        <v>31</v>
      </c>
      <c r="U202" t="s">
        <v>33</v>
      </c>
      <c r="V202" t="s">
        <v>31</v>
      </c>
      <c r="W202" t="s">
        <v>31</v>
      </c>
      <c r="X202" t="s">
        <v>34</v>
      </c>
      <c r="Y202" t="s">
        <v>127</v>
      </c>
      <c r="Z202" t="s">
        <v>101</v>
      </c>
      <c r="AA202">
        <v>39.5</v>
      </c>
      <c r="AB202">
        <v>-84.733329999999995</v>
      </c>
      <c r="AC202">
        <v>0.87609999999999999</v>
      </c>
    </row>
    <row r="203" spans="1:29" x14ac:dyDescent="0.2">
      <c r="A203">
        <v>36</v>
      </c>
      <c r="B203">
        <v>6</v>
      </c>
      <c r="C203" t="s">
        <v>126</v>
      </c>
      <c r="D203">
        <v>1988</v>
      </c>
      <c r="E203">
        <v>26.94</v>
      </c>
      <c r="F203">
        <v>3</v>
      </c>
      <c r="G203" t="s">
        <v>33</v>
      </c>
      <c r="H203">
        <v>1971</v>
      </c>
      <c r="J203" s="2">
        <f t="shared" si="12"/>
        <v>789.62143264200006</v>
      </c>
      <c r="K203">
        <v>2</v>
      </c>
      <c r="L203">
        <v>648</v>
      </c>
      <c r="N203" s="2">
        <f t="shared" si="13"/>
        <v>310.231653048</v>
      </c>
      <c r="O203">
        <v>3</v>
      </c>
      <c r="P203">
        <v>4</v>
      </c>
      <c r="Q203">
        <v>11.1</v>
      </c>
      <c r="R203">
        <v>104.8</v>
      </c>
      <c r="S203" t="s">
        <v>46</v>
      </c>
      <c r="T203" t="s">
        <v>31</v>
      </c>
      <c r="U203" t="s">
        <v>33</v>
      </c>
      <c r="V203" t="s">
        <v>31</v>
      </c>
      <c r="W203" t="s">
        <v>31</v>
      </c>
      <c r="X203" t="s">
        <v>34</v>
      </c>
      <c r="Y203" t="s">
        <v>127</v>
      </c>
      <c r="Z203" t="s">
        <v>101</v>
      </c>
      <c r="AA203">
        <v>39.5</v>
      </c>
      <c r="AB203">
        <v>-84.733329999999995</v>
      </c>
      <c r="AC203">
        <v>0.87609999999999999</v>
      </c>
    </row>
    <row r="204" spans="1:29" x14ac:dyDescent="0.2">
      <c r="A204">
        <v>34</v>
      </c>
      <c r="B204">
        <v>1</v>
      </c>
      <c r="C204" t="s">
        <v>29</v>
      </c>
      <c r="D204">
        <v>2003</v>
      </c>
      <c r="E204">
        <v>44</v>
      </c>
      <c r="F204">
        <v>3</v>
      </c>
      <c r="G204" t="s">
        <v>57</v>
      </c>
      <c r="H204">
        <v>357.68</v>
      </c>
      <c r="I204">
        <v>57.43</v>
      </c>
      <c r="J204">
        <v>57.43</v>
      </c>
      <c r="K204">
        <v>3</v>
      </c>
      <c r="L204">
        <v>1.01</v>
      </c>
      <c r="M204">
        <v>1.01</v>
      </c>
      <c r="N204">
        <v>1.01</v>
      </c>
      <c r="O204">
        <v>1</v>
      </c>
      <c r="P204">
        <v>2</v>
      </c>
      <c r="Q204">
        <v>4.9000000000000004</v>
      </c>
      <c r="R204">
        <v>100.7</v>
      </c>
      <c r="S204" t="s">
        <v>36</v>
      </c>
      <c r="T204" t="s">
        <v>31</v>
      </c>
      <c r="U204" t="s">
        <v>33</v>
      </c>
      <c r="V204" t="s">
        <v>31</v>
      </c>
      <c r="W204" t="s">
        <v>33</v>
      </c>
      <c r="X204" t="s">
        <v>34</v>
      </c>
      <c r="Y204" t="s">
        <v>125</v>
      </c>
      <c r="Z204" t="s">
        <v>101</v>
      </c>
      <c r="AA204">
        <v>47.486849999999997</v>
      </c>
      <c r="AB204">
        <v>-115.90071</v>
      </c>
      <c r="AC204">
        <v>0.92559999999999998</v>
      </c>
    </row>
    <row r="205" spans="1:29" x14ac:dyDescent="0.2">
      <c r="A205">
        <v>34</v>
      </c>
      <c r="B205">
        <v>2</v>
      </c>
      <c r="C205" t="s">
        <v>29</v>
      </c>
      <c r="D205">
        <v>2003</v>
      </c>
      <c r="E205">
        <v>44</v>
      </c>
      <c r="F205">
        <v>3</v>
      </c>
      <c r="G205" t="s">
        <v>57</v>
      </c>
      <c r="H205">
        <v>274.06</v>
      </c>
      <c r="I205">
        <v>78.59</v>
      </c>
      <c r="J205">
        <v>78.59</v>
      </c>
      <c r="K205">
        <v>3</v>
      </c>
      <c r="L205">
        <v>1.01</v>
      </c>
      <c r="M205">
        <v>1.01</v>
      </c>
      <c r="N205">
        <v>1.01</v>
      </c>
      <c r="O205">
        <v>1</v>
      </c>
      <c r="P205">
        <v>2</v>
      </c>
      <c r="Q205">
        <v>4.9000000000000004</v>
      </c>
      <c r="R205">
        <v>100.7</v>
      </c>
      <c r="S205" t="s">
        <v>36</v>
      </c>
      <c r="T205" t="s">
        <v>31</v>
      </c>
      <c r="U205" t="s">
        <v>33</v>
      </c>
      <c r="V205" t="s">
        <v>31</v>
      </c>
      <c r="W205" t="s">
        <v>33</v>
      </c>
      <c r="X205" t="s">
        <v>34</v>
      </c>
      <c r="Y205" t="s">
        <v>125</v>
      </c>
      <c r="Z205" t="s">
        <v>101</v>
      </c>
      <c r="AA205">
        <v>47.486849999999997</v>
      </c>
      <c r="AB205">
        <v>-115.90071</v>
      </c>
      <c r="AC205">
        <v>0.92559999999999998</v>
      </c>
    </row>
    <row r="206" spans="1:29" x14ac:dyDescent="0.2">
      <c r="A206">
        <v>34</v>
      </c>
      <c r="B206">
        <v>3</v>
      </c>
      <c r="C206" t="s">
        <v>29</v>
      </c>
      <c r="D206">
        <v>2003</v>
      </c>
      <c r="E206">
        <v>44</v>
      </c>
      <c r="F206">
        <v>3</v>
      </c>
      <c r="G206" t="s">
        <v>57</v>
      </c>
      <c r="H206">
        <v>293.2</v>
      </c>
      <c r="I206">
        <v>109.82</v>
      </c>
      <c r="J206">
        <v>109.82</v>
      </c>
      <c r="K206">
        <v>3</v>
      </c>
      <c r="L206">
        <v>1.01</v>
      </c>
      <c r="M206">
        <v>1.01</v>
      </c>
      <c r="N206">
        <v>1.01</v>
      </c>
      <c r="O206">
        <v>1</v>
      </c>
      <c r="P206">
        <v>2</v>
      </c>
      <c r="Q206">
        <v>4.9000000000000004</v>
      </c>
      <c r="R206">
        <v>100.7</v>
      </c>
      <c r="S206" t="s">
        <v>36</v>
      </c>
      <c r="T206" t="s">
        <v>31</v>
      </c>
      <c r="U206" t="s">
        <v>33</v>
      </c>
      <c r="V206" t="s">
        <v>31</v>
      </c>
      <c r="W206" t="s">
        <v>33</v>
      </c>
      <c r="X206" t="s">
        <v>34</v>
      </c>
      <c r="Y206" t="s">
        <v>125</v>
      </c>
      <c r="Z206" t="s">
        <v>101</v>
      </c>
      <c r="AA206">
        <v>47.486849999999997</v>
      </c>
      <c r="AB206">
        <v>-115.90071</v>
      </c>
      <c r="AC206">
        <v>0.92559999999999998</v>
      </c>
    </row>
    <row r="207" spans="1:29" x14ac:dyDescent="0.2">
      <c r="A207">
        <v>34</v>
      </c>
      <c r="B207">
        <v>4</v>
      </c>
      <c r="C207" t="s">
        <v>29</v>
      </c>
      <c r="D207">
        <v>2003</v>
      </c>
      <c r="E207">
        <v>44</v>
      </c>
      <c r="F207">
        <v>3</v>
      </c>
      <c r="G207" t="s">
        <v>57</v>
      </c>
      <c r="H207">
        <v>231.74</v>
      </c>
      <c r="I207">
        <v>107.81</v>
      </c>
      <c r="J207">
        <v>107.81</v>
      </c>
      <c r="K207">
        <v>3</v>
      </c>
      <c r="L207">
        <v>1.01</v>
      </c>
      <c r="M207">
        <v>1.01</v>
      </c>
      <c r="N207">
        <v>1.01</v>
      </c>
      <c r="O207">
        <v>1</v>
      </c>
      <c r="P207">
        <v>2</v>
      </c>
      <c r="Q207">
        <v>4.9000000000000004</v>
      </c>
      <c r="R207">
        <v>100.7</v>
      </c>
      <c r="S207" t="s">
        <v>36</v>
      </c>
      <c r="T207" t="s">
        <v>31</v>
      </c>
      <c r="U207" t="s">
        <v>33</v>
      </c>
      <c r="V207" t="s">
        <v>31</v>
      </c>
      <c r="W207" t="s">
        <v>33</v>
      </c>
      <c r="X207" t="s">
        <v>34</v>
      </c>
      <c r="Y207" t="s">
        <v>125</v>
      </c>
      <c r="Z207" t="s">
        <v>101</v>
      </c>
      <c r="AA207">
        <v>47.486849999999997</v>
      </c>
      <c r="AB207">
        <v>-115.90071</v>
      </c>
      <c r="AC207">
        <v>0.92559999999999998</v>
      </c>
    </row>
    <row r="208" spans="1:29" x14ac:dyDescent="0.2">
      <c r="A208">
        <v>34</v>
      </c>
      <c r="B208">
        <v>5</v>
      </c>
      <c r="C208" t="s">
        <v>29</v>
      </c>
      <c r="D208">
        <v>2003</v>
      </c>
      <c r="E208">
        <v>66</v>
      </c>
      <c r="F208">
        <v>3</v>
      </c>
      <c r="G208" t="s">
        <v>57</v>
      </c>
      <c r="H208">
        <v>35.26</v>
      </c>
      <c r="I208">
        <v>4.03</v>
      </c>
      <c r="J208">
        <v>4.03</v>
      </c>
      <c r="K208">
        <v>3</v>
      </c>
      <c r="L208">
        <v>1.01</v>
      </c>
      <c r="M208">
        <v>1.01</v>
      </c>
      <c r="N208">
        <v>1.01</v>
      </c>
      <c r="O208">
        <v>1</v>
      </c>
      <c r="P208">
        <v>2</v>
      </c>
      <c r="Q208">
        <v>4.9000000000000004</v>
      </c>
      <c r="R208">
        <v>100.7</v>
      </c>
      <c r="S208" t="s">
        <v>36</v>
      </c>
      <c r="T208" t="s">
        <v>31</v>
      </c>
      <c r="U208" t="s">
        <v>33</v>
      </c>
      <c r="V208" t="s">
        <v>31</v>
      </c>
      <c r="W208" t="s">
        <v>33</v>
      </c>
      <c r="X208" t="s">
        <v>34</v>
      </c>
      <c r="Y208" t="s">
        <v>125</v>
      </c>
      <c r="Z208" t="s">
        <v>101</v>
      </c>
      <c r="AA208">
        <v>47.486849999999997</v>
      </c>
      <c r="AB208">
        <v>-115.90071</v>
      </c>
      <c r="AC208">
        <v>0.92559999999999998</v>
      </c>
    </row>
    <row r="209" spans="1:29" x14ac:dyDescent="0.2">
      <c r="A209">
        <v>34</v>
      </c>
      <c r="B209">
        <v>6</v>
      </c>
      <c r="C209" t="s">
        <v>29</v>
      </c>
      <c r="D209">
        <v>2003</v>
      </c>
      <c r="E209">
        <v>66</v>
      </c>
      <c r="F209">
        <v>3</v>
      </c>
      <c r="G209" t="s">
        <v>57</v>
      </c>
      <c r="H209">
        <v>243.83</v>
      </c>
      <c r="I209">
        <v>82.62</v>
      </c>
      <c r="J209">
        <v>82.62</v>
      </c>
      <c r="K209">
        <v>3</v>
      </c>
      <c r="L209">
        <v>1.01</v>
      </c>
      <c r="M209">
        <v>1.01</v>
      </c>
      <c r="N209">
        <v>1.01</v>
      </c>
      <c r="O209">
        <v>1</v>
      </c>
      <c r="P209">
        <v>2</v>
      </c>
      <c r="Q209">
        <v>4.9000000000000004</v>
      </c>
      <c r="R209">
        <v>100.7</v>
      </c>
      <c r="S209" t="s">
        <v>36</v>
      </c>
      <c r="T209" t="s">
        <v>31</v>
      </c>
      <c r="U209" t="s">
        <v>33</v>
      </c>
      <c r="V209" t="s">
        <v>31</v>
      </c>
      <c r="W209" t="s">
        <v>33</v>
      </c>
      <c r="X209" t="s">
        <v>34</v>
      </c>
      <c r="Y209" t="s">
        <v>125</v>
      </c>
      <c r="Z209" t="s">
        <v>101</v>
      </c>
      <c r="AA209">
        <v>47.486849999999997</v>
      </c>
      <c r="AB209">
        <v>-115.90071</v>
      </c>
      <c r="AC209">
        <v>0.92559999999999998</v>
      </c>
    </row>
    <row r="210" spans="1:29" x14ac:dyDescent="0.2">
      <c r="A210">
        <v>34</v>
      </c>
      <c r="B210">
        <v>7</v>
      </c>
      <c r="C210" t="s">
        <v>29</v>
      </c>
      <c r="D210">
        <v>2003</v>
      </c>
      <c r="E210">
        <v>66</v>
      </c>
      <c r="F210">
        <v>3</v>
      </c>
      <c r="G210" t="s">
        <v>57</v>
      </c>
      <c r="H210">
        <v>232.75</v>
      </c>
      <c r="I210">
        <v>70.53</v>
      </c>
      <c r="J210">
        <v>70.53</v>
      </c>
      <c r="K210">
        <v>3</v>
      </c>
      <c r="L210">
        <v>1.01</v>
      </c>
      <c r="M210">
        <v>1.01</v>
      </c>
      <c r="N210">
        <v>1.01</v>
      </c>
      <c r="O210">
        <v>1</v>
      </c>
      <c r="P210">
        <v>2</v>
      </c>
      <c r="Q210">
        <v>4.9000000000000004</v>
      </c>
      <c r="R210">
        <v>100.7</v>
      </c>
      <c r="S210" t="s">
        <v>36</v>
      </c>
      <c r="T210" t="s">
        <v>31</v>
      </c>
      <c r="U210" t="s">
        <v>33</v>
      </c>
      <c r="V210" t="s">
        <v>31</v>
      </c>
      <c r="W210" t="s">
        <v>33</v>
      </c>
      <c r="X210" t="s">
        <v>34</v>
      </c>
      <c r="Y210" t="s">
        <v>125</v>
      </c>
      <c r="Z210" t="s">
        <v>101</v>
      </c>
      <c r="AA210">
        <v>47.486849999999997</v>
      </c>
      <c r="AB210">
        <v>-115.90071</v>
      </c>
      <c r="AC210">
        <v>0.92559999999999998</v>
      </c>
    </row>
    <row r="211" spans="1:29" x14ac:dyDescent="0.2">
      <c r="A211">
        <v>34</v>
      </c>
      <c r="B211">
        <v>8</v>
      </c>
      <c r="C211" t="s">
        <v>29</v>
      </c>
      <c r="D211">
        <v>2003</v>
      </c>
      <c r="E211">
        <v>66</v>
      </c>
      <c r="F211">
        <v>3</v>
      </c>
      <c r="G211" t="s">
        <v>57</v>
      </c>
      <c r="H211">
        <v>281.11</v>
      </c>
      <c r="I211">
        <v>43.32</v>
      </c>
      <c r="J211">
        <v>43.32</v>
      </c>
      <c r="K211">
        <v>3</v>
      </c>
      <c r="L211">
        <v>1.01</v>
      </c>
      <c r="M211">
        <v>1.01</v>
      </c>
      <c r="N211">
        <v>1.01</v>
      </c>
      <c r="O211">
        <v>1</v>
      </c>
      <c r="P211">
        <v>2</v>
      </c>
      <c r="Q211">
        <v>4.9000000000000004</v>
      </c>
      <c r="R211">
        <v>100.7</v>
      </c>
      <c r="S211" t="s">
        <v>36</v>
      </c>
      <c r="T211" t="s">
        <v>31</v>
      </c>
      <c r="U211" t="s">
        <v>33</v>
      </c>
      <c r="V211" t="s">
        <v>31</v>
      </c>
      <c r="W211" t="s">
        <v>33</v>
      </c>
      <c r="X211" t="s">
        <v>34</v>
      </c>
      <c r="Y211" t="s">
        <v>125</v>
      </c>
      <c r="Z211" t="s">
        <v>101</v>
      </c>
      <c r="AA211">
        <v>47.486849999999997</v>
      </c>
      <c r="AB211">
        <v>-115.90071</v>
      </c>
      <c r="AC211">
        <v>0.92559999999999998</v>
      </c>
    </row>
    <row r="212" spans="1:29" x14ac:dyDescent="0.2">
      <c r="A212">
        <v>34</v>
      </c>
      <c r="B212">
        <v>9</v>
      </c>
      <c r="C212" t="s">
        <v>29</v>
      </c>
      <c r="D212">
        <v>2003</v>
      </c>
      <c r="E212">
        <v>99</v>
      </c>
      <c r="F212">
        <v>3</v>
      </c>
      <c r="G212" t="s">
        <v>57</v>
      </c>
      <c r="H212">
        <v>181.36</v>
      </c>
      <c r="I212">
        <v>109.82</v>
      </c>
      <c r="J212">
        <v>109.82</v>
      </c>
      <c r="K212">
        <v>3</v>
      </c>
      <c r="L212">
        <v>1.01</v>
      </c>
      <c r="M212">
        <v>1.01</v>
      </c>
      <c r="N212">
        <v>1.01</v>
      </c>
      <c r="O212">
        <v>1</v>
      </c>
      <c r="P212">
        <v>2</v>
      </c>
      <c r="Q212">
        <v>4.9000000000000004</v>
      </c>
      <c r="R212">
        <v>100.7</v>
      </c>
      <c r="S212" t="s">
        <v>36</v>
      </c>
      <c r="T212" t="s">
        <v>31</v>
      </c>
      <c r="U212" t="s">
        <v>33</v>
      </c>
      <c r="V212" t="s">
        <v>31</v>
      </c>
      <c r="W212" t="s">
        <v>33</v>
      </c>
      <c r="X212" t="s">
        <v>34</v>
      </c>
      <c r="Y212" t="s">
        <v>125</v>
      </c>
      <c r="Z212" t="s">
        <v>101</v>
      </c>
      <c r="AA212">
        <v>47.486849999999997</v>
      </c>
      <c r="AB212">
        <v>-115.90071</v>
      </c>
      <c r="AC212">
        <v>0.92559999999999998</v>
      </c>
    </row>
    <row r="213" spans="1:29" x14ac:dyDescent="0.2">
      <c r="A213">
        <v>34</v>
      </c>
      <c r="B213">
        <v>10</v>
      </c>
      <c r="C213" t="s">
        <v>29</v>
      </c>
      <c r="D213">
        <v>2003</v>
      </c>
      <c r="E213">
        <v>99</v>
      </c>
      <c r="F213">
        <v>3</v>
      </c>
      <c r="G213" t="s">
        <v>57</v>
      </c>
      <c r="H213">
        <v>58.44</v>
      </c>
      <c r="I213">
        <v>34.26</v>
      </c>
      <c r="J213">
        <v>34.26</v>
      </c>
      <c r="K213">
        <v>3</v>
      </c>
      <c r="L213">
        <v>1.01</v>
      </c>
      <c r="M213">
        <v>1.01</v>
      </c>
      <c r="N213">
        <v>1.01</v>
      </c>
      <c r="O213">
        <v>1</v>
      </c>
      <c r="P213">
        <v>2</v>
      </c>
      <c r="Q213">
        <v>4.9000000000000004</v>
      </c>
      <c r="R213">
        <v>100.7</v>
      </c>
      <c r="S213" t="s">
        <v>36</v>
      </c>
      <c r="T213" t="s">
        <v>31</v>
      </c>
      <c r="U213" t="s">
        <v>33</v>
      </c>
      <c r="V213" t="s">
        <v>31</v>
      </c>
      <c r="W213" t="s">
        <v>33</v>
      </c>
      <c r="X213" t="s">
        <v>34</v>
      </c>
      <c r="Y213" t="s">
        <v>125</v>
      </c>
      <c r="Z213" t="s">
        <v>101</v>
      </c>
      <c r="AA213">
        <v>47.486849999999997</v>
      </c>
      <c r="AB213">
        <v>-115.90071</v>
      </c>
      <c r="AC213">
        <v>0.92559999999999998</v>
      </c>
    </row>
    <row r="214" spans="1:29" x14ac:dyDescent="0.2">
      <c r="A214">
        <v>34</v>
      </c>
      <c r="B214">
        <v>11</v>
      </c>
      <c r="C214" t="s">
        <v>29</v>
      </c>
      <c r="D214">
        <v>2003</v>
      </c>
      <c r="E214">
        <v>155</v>
      </c>
      <c r="F214">
        <v>3</v>
      </c>
      <c r="G214" t="s">
        <v>57</v>
      </c>
      <c r="H214">
        <v>92.7</v>
      </c>
      <c r="I214">
        <v>21.16</v>
      </c>
      <c r="J214">
        <v>21.16</v>
      </c>
      <c r="K214">
        <v>3</v>
      </c>
      <c r="L214">
        <v>1.01</v>
      </c>
      <c r="M214">
        <v>1.01</v>
      </c>
      <c r="N214">
        <v>1.01</v>
      </c>
      <c r="O214">
        <v>1</v>
      </c>
      <c r="P214">
        <v>2</v>
      </c>
      <c r="Q214">
        <v>4.9000000000000004</v>
      </c>
      <c r="R214">
        <v>100.7</v>
      </c>
      <c r="S214" t="s">
        <v>36</v>
      </c>
      <c r="T214" t="s">
        <v>31</v>
      </c>
      <c r="U214" t="s">
        <v>33</v>
      </c>
      <c r="V214" t="s">
        <v>31</v>
      </c>
      <c r="W214" t="s">
        <v>33</v>
      </c>
      <c r="X214" t="s">
        <v>34</v>
      </c>
      <c r="Y214" t="s">
        <v>125</v>
      </c>
      <c r="Z214" t="s">
        <v>101</v>
      </c>
      <c r="AA214">
        <v>47.486849999999997</v>
      </c>
      <c r="AB214">
        <v>-115.90071</v>
      </c>
      <c r="AC214">
        <v>0.92559999999999998</v>
      </c>
    </row>
    <row r="215" spans="1:29" x14ac:dyDescent="0.2">
      <c r="A215">
        <v>34</v>
      </c>
      <c r="B215">
        <v>12</v>
      </c>
      <c r="C215" t="s">
        <v>29</v>
      </c>
      <c r="D215">
        <v>2003</v>
      </c>
      <c r="E215">
        <v>44</v>
      </c>
      <c r="F215">
        <v>3</v>
      </c>
      <c r="G215" t="s">
        <v>57</v>
      </c>
      <c r="H215">
        <v>581.36</v>
      </c>
      <c r="I215">
        <v>20.149999999999999</v>
      </c>
      <c r="J215">
        <v>20.149999999999999</v>
      </c>
      <c r="K215">
        <v>3</v>
      </c>
      <c r="L215">
        <v>6.05</v>
      </c>
      <c r="M215">
        <v>8.06</v>
      </c>
      <c r="N215">
        <v>8.06</v>
      </c>
      <c r="O215">
        <v>2</v>
      </c>
      <c r="P215">
        <v>3</v>
      </c>
      <c r="Q215">
        <v>4.9000000000000004</v>
      </c>
      <c r="R215">
        <v>100.7</v>
      </c>
      <c r="S215" t="s">
        <v>36</v>
      </c>
      <c r="T215" t="s">
        <v>31</v>
      </c>
      <c r="U215" t="s">
        <v>33</v>
      </c>
      <c r="V215" t="s">
        <v>31</v>
      </c>
      <c r="W215" t="s">
        <v>33</v>
      </c>
      <c r="X215" t="s">
        <v>34</v>
      </c>
      <c r="Y215" t="s">
        <v>125</v>
      </c>
      <c r="Z215" t="s">
        <v>101</v>
      </c>
      <c r="AA215">
        <v>47.486849999999997</v>
      </c>
      <c r="AB215">
        <v>-115.90071</v>
      </c>
      <c r="AC215">
        <v>0.92559999999999998</v>
      </c>
    </row>
    <row r="216" spans="1:29" x14ac:dyDescent="0.2">
      <c r="A216">
        <v>34</v>
      </c>
      <c r="B216">
        <v>13</v>
      </c>
      <c r="C216" t="s">
        <v>29</v>
      </c>
      <c r="D216">
        <v>2003</v>
      </c>
      <c r="E216">
        <v>44</v>
      </c>
      <c r="F216">
        <v>3</v>
      </c>
      <c r="G216" t="s">
        <v>57</v>
      </c>
      <c r="H216">
        <v>363.73</v>
      </c>
      <c r="I216">
        <v>14.11</v>
      </c>
      <c r="J216">
        <v>14.11</v>
      </c>
      <c r="K216">
        <v>3</v>
      </c>
      <c r="L216">
        <v>6.05</v>
      </c>
      <c r="M216">
        <v>8.06</v>
      </c>
      <c r="N216">
        <v>8.06</v>
      </c>
      <c r="O216">
        <v>2</v>
      </c>
      <c r="P216">
        <v>3</v>
      </c>
      <c r="Q216">
        <v>4.9000000000000004</v>
      </c>
      <c r="R216">
        <v>100.7</v>
      </c>
      <c r="S216" t="s">
        <v>36</v>
      </c>
      <c r="T216" t="s">
        <v>31</v>
      </c>
      <c r="U216" t="s">
        <v>33</v>
      </c>
      <c r="V216" t="s">
        <v>31</v>
      </c>
      <c r="W216" t="s">
        <v>33</v>
      </c>
      <c r="X216" t="s">
        <v>34</v>
      </c>
      <c r="Y216" t="s">
        <v>125</v>
      </c>
      <c r="Z216" t="s">
        <v>101</v>
      </c>
      <c r="AA216">
        <v>47.486849999999997</v>
      </c>
      <c r="AB216">
        <v>-115.90071</v>
      </c>
      <c r="AC216">
        <v>0.92559999999999998</v>
      </c>
    </row>
    <row r="217" spans="1:29" x14ac:dyDescent="0.2">
      <c r="A217">
        <v>34</v>
      </c>
      <c r="B217">
        <v>14</v>
      </c>
      <c r="C217" t="s">
        <v>29</v>
      </c>
      <c r="D217">
        <v>2003</v>
      </c>
      <c r="E217">
        <v>44</v>
      </c>
      <c r="F217">
        <v>3</v>
      </c>
      <c r="G217" t="s">
        <v>57</v>
      </c>
      <c r="H217">
        <v>474.56</v>
      </c>
      <c r="I217">
        <v>176.32</v>
      </c>
      <c r="J217">
        <v>176.32</v>
      </c>
      <c r="K217">
        <v>3</v>
      </c>
      <c r="L217">
        <v>6.05</v>
      </c>
      <c r="M217">
        <v>8.06</v>
      </c>
      <c r="N217">
        <v>8.06</v>
      </c>
      <c r="O217">
        <v>2</v>
      </c>
      <c r="P217">
        <v>3</v>
      </c>
      <c r="Q217">
        <v>4.9000000000000004</v>
      </c>
      <c r="R217">
        <v>100.7</v>
      </c>
      <c r="S217" t="s">
        <v>36</v>
      </c>
      <c r="T217" t="s">
        <v>31</v>
      </c>
      <c r="U217" t="s">
        <v>33</v>
      </c>
      <c r="V217" t="s">
        <v>31</v>
      </c>
      <c r="W217" t="s">
        <v>33</v>
      </c>
      <c r="X217" t="s">
        <v>34</v>
      </c>
      <c r="Y217" t="s">
        <v>125</v>
      </c>
      <c r="Z217" t="s">
        <v>101</v>
      </c>
      <c r="AA217">
        <v>47.486849999999997</v>
      </c>
      <c r="AB217">
        <v>-115.90071</v>
      </c>
      <c r="AC217">
        <v>0.92559999999999998</v>
      </c>
    </row>
    <row r="218" spans="1:29" x14ac:dyDescent="0.2">
      <c r="A218">
        <v>34</v>
      </c>
      <c r="B218">
        <v>15</v>
      </c>
      <c r="C218" t="s">
        <v>29</v>
      </c>
      <c r="D218">
        <v>2003</v>
      </c>
      <c r="E218">
        <v>44</v>
      </c>
      <c r="F218">
        <v>3</v>
      </c>
      <c r="G218" t="s">
        <v>57</v>
      </c>
      <c r="H218">
        <v>136.02000000000001</v>
      </c>
      <c r="I218">
        <v>28.21</v>
      </c>
      <c r="J218">
        <v>28.21</v>
      </c>
      <c r="K218">
        <v>3</v>
      </c>
      <c r="L218">
        <v>6.05</v>
      </c>
      <c r="M218">
        <v>8.06</v>
      </c>
      <c r="N218">
        <v>8.06</v>
      </c>
      <c r="O218">
        <v>2</v>
      </c>
      <c r="P218">
        <v>3</v>
      </c>
      <c r="Q218">
        <v>4.9000000000000004</v>
      </c>
      <c r="R218">
        <v>100.7</v>
      </c>
      <c r="S218" t="s">
        <v>36</v>
      </c>
      <c r="T218" t="s">
        <v>31</v>
      </c>
      <c r="U218" t="s">
        <v>33</v>
      </c>
      <c r="V218" t="s">
        <v>31</v>
      </c>
      <c r="W218" t="s">
        <v>33</v>
      </c>
      <c r="X218" t="s">
        <v>34</v>
      </c>
      <c r="Y218" t="s">
        <v>125</v>
      </c>
      <c r="Z218" t="s">
        <v>101</v>
      </c>
      <c r="AA218">
        <v>47.486849999999997</v>
      </c>
      <c r="AB218">
        <v>-115.90071</v>
      </c>
      <c r="AC218">
        <v>0.92559999999999998</v>
      </c>
    </row>
    <row r="219" spans="1:29" x14ac:dyDescent="0.2">
      <c r="A219">
        <v>34</v>
      </c>
      <c r="B219">
        <v>16</v>
      </c>
      <c r="C219" t="s">
        <v>29</v>
      </c>
      <c r="D219">
        <v>2003</v>
      </c>
      <c r="E219">
        <v>66</v>
      </c>
      <c r="F219">
        <v>3</v>
      </c>
      <c r="G219" t="s">
        <v>57</v>
      </c>
      <c r="H219">
        <v>517.88</v>
      </c>
      <c r="I219">
        <v>57.43</v>
      </c>
      <c r="J219">
        <v>57.43</v>
      </c>
      <c r="K219">
        <v>3</v>
      </c>
      <c r="L219">
        <v>6.05</v>
      </c>
      <c r="M219">
        <v>8.06</v>
      </c>
      <c r="N219">
        <v>8.06</v>
      </c>
      <c r="O219">
        <v>2</v>
      </c>
      <c r="P219">
        <v>3</v>
      </c>
      <c r="Q219">
        <v>4.9000000000000004</v>
      </c>
      <c r="R219">
        <v>100.7</v>
      </c>
      <c r="S219" t="s">
        <v>36</v>
      </c>
      <c r="T219" t="s">
        <v>31</v>
      </c>
      <c r="U219" t="s">
        <v>33</v>
      </c>
      <c r="V219" t="s">
        <v>31</v>
      </c>
      <c r="W219" t="s">
        <v>33</v>
      </c>
      <c r="X219" t="s">
        <v>34</v>
      </c>
      <c r="Y219" t="s">
        <v>125</v>
      </c>
      <c r="Z219" t="s">
        <v>101</v>
      </c>
      <c r="AA219">
        <v>47.486849999999997</v>
      </c>
      <c r="AB219">
        <v>-115.90071</v>
      </c>
      <c r="AC219">
        <v>0.92559999999999998</v>
      </c>
    </row>
    <row r="220" spans="1:29" x14ac:dyDescent="0.2">
      <c r="A220">
        <v>34</v>
      </c>
      <c r="B220">
        <v>17</v>
      </c>
      <c r="C220" t="s">
        <v>29</v>
      </c>
      <c r="D220">
        <v>2003</v>
      </c>
      <c r="E220">
        <v>66</v>
      </c>
      <c r="F220">
        <v>3</v>
      </c>
      <c r="G220" t="s">
        <v>57</v>
      </c>
      <c r="H220">
        <v>474.56</v>
      </c>
      <c r="I220">
        <v>92.7</v>
      </c>
      <c r="J220">
        <v>92.7</v>
      </c>
      <c r="K220">
        <v>3</v>
      </c>
      <c r="L220">
        <v>6.05</v>
      </c>
      <c r="M220">
        <v>8.06</v>
      </c>
      <c r="N220">
        <v>8.06</v>
      </c>
      <c r="O220">
        <v>2</v>
      </c>
      <c r="P220">
        <v>3</v>
      </c>
      <c r="Q220">
        <v>4.9000000000000004</v>
      </c>
      <c r="R220">
        <v>100.7</v>
      </c>
      <c r="S220" t="s">
        <v>36</v>
      </c>
      <c r="T220" t="s">
        <v>31</v>
      </c>
      <c r="U220" t="s">
        <v>33</v>
      </c>
      <c r="V220" t="s">
        <v>31</v>
      </c>
      <c r="W220" t="s">
        <v>33</v>
      </c>
      <c r="X220" t="s">
        <v>34</v>
      </c>
      <c r="Y220" t="s">
        <v>125</v>
      </c>
      <c r="Z220" t="s">
        <v>101</v>
      </c>
      <c r="AA220">
        <v>47.486849999999997</v>
      </c>
      <c r="AB220">
        <v>-115.90071</v>
      </c>
      <c r="AC220">
        <v>0.92559999999999998</v>
      </c>
    </row>
    <row r="221" spans="1:29" x14ac:dyDescent="0.2">
      <c r="A221">
        <v>34</v>
      </c>
      <c r="B221">
        <v>18</v>
      </c>
      <c r="C221" t="s">
        <v>29</v>
      </c>
      <c r="D221">
        <v>2003</v>
      </c>
      <c r="E221">
        <v>66</v>
      </c>
      <c r="F221">
        <v>3</v>
      </c>
      <c r="G221" t="s">
        <v>57</v>
      </c>
      <c r="H221">
        <v>609.57000000000005</v>
      </c>
      <c r="I221">
        <v>141.06</v>
      </c>
      <c r="J221">
        <v>141.06</v>
      </c>
      <c r="K221">
        <v>3</v>
      </c>
      <c r="L221">
        <v>6.05</v>
      </c>
      <c r="M221">
        <v>8.06</v>
      </c>
      <c r="N221">
        <v>8.06</v>
      </c>
      <c r="O221">
        <v>2</v>
      </c>
      <c r="P221">
        <v>3</v>
      </c>
      <c r="Q221">
        <v>4.9000000000000004</v>
      </c>
      <c r="R221">
        <v>100.7</v>
      </c>
      <c r="S221" t="s">
        <v>36</v>
      </c>
      <c r="T221" t="s">
        <v>31</v>
      </c>
      <c r="U221" t="s">
        <v>33</v>
      </c>
      <c r="V221" t="s">
        <v>31</v>
      </c>
      <c r="W221" t="s">
        <v>33</v>
      </c>
      <c r="X221" t="s">
        <v>34</v>
      </c>
      <c r="Y221" t="s">
        <v>125</v>
      </c>
      <c r="Z221" t="s">
        <v>101</v>
      </c>
      <c r="AA221">
        <v>47.486849999999997</v>
      </c>
      <c r="AB221">
        <v>-115.90071</v>
      </c>
      <c r="AC221">
        <v>0.92559999999999998</v>
      </c>
    </row>
    <row r="222" spans="1:29" x14ac:dyDescent="0.2">
      <c r="A222">
        <v>34</v>
      </c>
      <c r="B222">
        <v>19</v>
      </c>
      <c r="C222" t="s">
        <v>29</v>
      </c>
      <c r="D222">
        <v>2003</v>
      </c>
      <c r="E222">
        <v>99</v>
      </c>
      <c r="F222">
        <v>3</v>
      </c>
      <c r="G222" t="s">
        <v>57</v>
      </c>
      <c r="H222">
        <v>235.77</v>
      </c>
      <c r="I222">
        <v>28.21</v>
      </c>
      <c r="J222">
        <v>28.21</v>
      </c>
      <c r="K222">
        <v>3</v>
      </c>
      <c r="L222">
        <v>6.05</v>
      </c>
      <c r="M222">
        <v>8.06</v>
      </c>
      <c r="N222">
        <v>8.06</v>
      </c>
      <c r="O222">
        <v>2</v>
      </c>
      <c r="P222">
        <v>3</v>
      </c>
      <c r="Q222">
        <v>4.9000000000000004</v>
      </c>
      <c r="R222">
        <v>100.7</v>
      </c>
      <c r="S222" t="s">
        <v>36</v>
      </c>
      <c r="T222" t="s">
        <v>31</v>
      </c>
      <c r="U222" t="s">
        <v>33</v>
      </c>
      <c r="V222" t="s">
        <v>31</v>
      </c>
      <c r="W222" t="s">
        <v>33</v>
      </c>
      <c r="X222" t="s">
        <v>34</v>
      </c>
      <c r="Y222" t="s">
        <v>125</v>
      </c>
      <c r="Z222" t="s">
        <v>101</v>
      </c>
      <c r="AA222">
        <v>47.486849999999997</v>
      </c>
      <c r="AB222">
        <v>-115.90071</v>
      </c>
      <c r="AC222">
        <v>0.92559999999999998</v>
      </c>
    </row>
    <row r="223" spans="1:29" x14ac:dyDescent="0.2">
      <c r="A223">
        <v>34</v>
      </c>
      <c r="B223">
        <v>20</v>
      </c>
      <c r="C223" t="s">
        <v>29</v>
      </c>
      <c r="D223">
        <v>2003</v>
      </c>
      <c r="E223">
        <v>99</v>
      </c>
      <c r="F223">
        <v>3</v>
      </c>
      <c r="G223" t="s">
        <v>57</v>
      </c>
      <c r="H223">
        <v>293.2</v>
      </c>
      <c r="I223">
        <v>149.12</v>
      </c>
      <c r="J223">
        <v>149.12</v>
      </c>
      <c r="K223">
        <v>3</v>
      </c>
      <c r="L223">
        <v>6.05</v>
      </c>
      <c r="M223">
        <v>8.06</v>
      </c>
      <c r="N223">
        <v>8.06</v>
      </c>
      <c r="O223">
        <v>2</v>
      </c>
      <c r="P223">
        <v>3</v>
      </c>
      <c r="Q223">
        <v>4.9000000000000004</v>
      </c>
      <c r="R223">
        <v>100.7</v>
      </c>
      <c r="S223" t="s">
        <v>36</v>
      </c>
      <c r="T223" t="s">
        <v>31</v>
      </c>
      <c r="U223" t="s">
        <v>33</v>
      </c>
      <c r="V223" t="s">
        <v>31</v>
      </c>
      <c r="W223" t="s">
        <v>33</v>
      </c>
      <c r="X223" t="s">
        <v>34</v>
      </c>
      <c r="Y223" t="s">
        <v>125</v>
      </c>
      <c r="Z223" t="s">
        <v>101</v>
      </c>
      <c r="AA223">
        <v>47.486849999999997</v>
      </c>
      <c r="AB223">
        <v>-115.90071</v>
      </c>
      <c r="AC223">
        <v>0.92559999999999998</v>
      </c>
    </row>
    <row r="224" spans="1:29" x14ac:dyDescent="0.2">
      <c r="A224">
        <v>34</v>
      </c>
      <c r="B224">
        <v>21</v>
      </c>
      <c r="C224" t="s">
        <v>29</v>
      </c>
      <c r="D224">
        <v>2003</v>
      </c>
      <c r="E224">
        <v>99</v>
      </c>
      <c r="F224">
        <v>3</v>
      </c>
      <c r="G224" t="s">
        <v>57</v>
      </c>
      <c r="H224">
        <v>257.93</v>
      </c>
      <c r="I224">
        <v>126.95</v>
      </c>
      <c r="J224">
        <v>126.95</v>
      </c>
      <c r="K224">
        <v>3</v>
      </c>
      <c r="L224">
        <v>6.05</v>
      </c>
      <c r="M224">
        <v>8.06</v>
      </c>
      <c r="N224">
        <v>8.06</v>
      </c>
      <c r="O224">
        <v>2</v>
      </c>
      <c r="P224">
        <v>3</v>
      </c>
      <c r="Q224">
        <v>4.9000000000000004</v>
      </c>
      <c r="R224">
        <v>100.7</v>
      </c>
      <c r="S224" t="s">
        <v>36</v>
      </c>
      <c r="T224" t="s">
        <v>31</v>
      </c>
      <c r="U224" t="s">
        <v>33</v>
      </c>
      <c r="V224" t="s">
        <v>31</v>
      </c>
      <c r="W224" t="s">
        <v>33</v>
      </c>
      <c r="X224" t="s">
        <v>34</v>
      </c>
      <c r="Y224" t="s">
        <v>125</v>
      </c>
      <c r="Z224" t="s">
        <v>101</v>
      </c>
      <c r="AA224">
        <v>47.486849999999997</v>
      </c>
      <c r="AB224">
        <v>-115.90071</v>
      </c>
      <c r="AC224">
        <v>0.92559999999999998</v>
      </c>
    </row>
    <row r="225" spans="1:29" x14ac:dyDescent="0.2">
      <c r="A225">
        <v>34</v>
      </c>
      <c r="B225">
        <v>22</v>
      </c>
      <c r="C225" t="s">
        <v>29</v>
      </c>
      <c r="D225">
        <v>2003</v>
      </c>
      <c r="E225">
        <v>155</v>
      </c>
      <c r="F225">
        <v>3</v>
      </c>
      <c r="G225" t="s">
        <v>57</v>
      </c>
      <c r="H225">
        <v>124.94</v>
      </c>
      <c r="I225">
        <v>49.37</v>
      </c>
      <c r="J225">
        <v>49.37</v>
      </c>
      <c r="K225">
        <v>3</v>
      </c>
      <c r="L225">
        <v>6.05</v>
      </c>
      <c r="M225">
        <v>8.06</v>
      </c>
      <c r="N225">
        <v>8.06</v>
      </c>
      <c r="O225">
        <v>2</v>
      </c>
      <c r="P225">
        <v>3</v>
      </c>
      <c r="Q225">
        <v>4.9000000000000004</v>
      </c>
      <c r="R225">
        <v>100.7</v>
      </c>
      <c r="S225" t="s">
        <v>36</v>
      </c>
      <c r="T225" t="s">
        <v>31</v>
      </c>
      <c r="U225" t="s">
        <v>33</v>
      </c>
      <c r="V225" t="s">
        <v>31</v>
      </c>
      <c r="W225" t="s">
        <v>33</v>
      </c>
      <c r="X225" t="s">
        <v>34</v>
      </c>
      <c r="Y225" t="s">
        <v>125</v>
      </c>
      <c r="Z225" t="s">
        <v>101</v>
      </c>
      <c r="AA225">
        <v>47.486849999999997</v>
      </c>
      <c r="AB225">
        <v>-115.90071</v>
      </c>
      <c r="AC225">
        <v>0.92559999999999998</v>
      </c>
    </row>
    <row r="226" spans="1:29" x14ac:dyDescent="0.2">
      <c r="A226">
        <v>41</v>
      </c>
      <c r="B226">
        <v>1</v>
      </c>
      <c r="C226" t="s">
        <v>135</v>
      </c>
      <c r="D226">
        <v>2019</v>
      </c>
      <c r="E226">
        <v>1</v>
      </c>
      <c r="F226">
        <v>4</v>
      </c>
      <c r="G226" t="s">
        <v>57</v>
      </c>
      <c r="H226">
        <v>555.29999999999995</v>
      </c>
      <c r="I226">
        <v>116.5</v>
      </c>
      <c r="J226">
        <v>116.5</v>
      </c>
      <c r="K226">
        <v>4</v>
      </c>
      <c r="L226">
        <v>242.46</v>
      </c>
      <c r="M226">
        <v>90.62</v>
      </c>
      <c r="N226">
        <v>90.62</v>
      </c>
      <c r="O226">
        <v>1</v>
      </c>
      <c r="P226">
        <v>2</v>
      </c>
      <c r="Q226">
        <v>12.5</v>
      </c>
      <c r="R226">
        <v>104.6</v>
      </c>
      <c r="S226" t="s">
        <v>36</v>
      </c>
      <c r="T226" t="s">
        <v>33</v>
      </c>
      <c r="U226" t="s">
        <v>33</v>
      </c>
      <c r="V226" t="s">
        <v>31</v>
      </c>
      <c r="W226" t="s">
        <v>33</v>
      </c>
      <c r="X226" t="s">
        <v>34</v>
      </c>
      <c r="Y226" t="s">
        <v>136</v>
      </c>
      <c r="Z226" t="s">
        <v>103</v>
      </c>
      <c r="AA226">
        <v>43.011246</v>
      </c>
      <c r="AB226">
        <v>-7.5602799999999997</v>
      </c>
      <c r="AC226">
        <v>1.2936000000000001</v>
      </c>
    </row>
    <row r="227" spans="1:29" x14ac:dyDescent="0.2">
      <c r="A227">
        <v>41</v>
      </c>
      <c r="B227">
        <v>2</v>
      </c>
      <c r="C227" t="s">
        <v>135</v>
      </c>
      <c r="D227">
        <v>2019</v>
      </c>
      <c r="E227">
        <v>1</v>
      </c>
      <c r="F227">
        <v>4</v>
      </c>
      <c r="G227" t="s">
        <v>57</v>
      </c>
      <c r="H227">
        <v>607.1</v>
      </c>
      <c r="I227">
        <v>116.5</v>
      </c>
      <c r="J227">
        <v>116.5</v>
      </c>
      <c r="K227">
        <v>4</v>
      </c>
      <c r="L227">
        <v>242.46</v>
      </c>
      <c r="M227">
        <v>90.62</v>
      </c>
      <c r="N227">
        <v>90.62</v>
      </c>
      <c r="O227">
        <v>1</v>
      </c>
      <c r="P227">
        <v>2</v>
      </c>
      <c r="Q227">
        <v>12.5</v>
      </c>
      <c r="R227">
        <v>104.6</v>
      </c>
      <c r="S227" t="s">
        <v>36</v>
      </c>
      <c r="T227" t="s">
        <v>33</v>
      </c>
      <c r="U227" t="s">
        <v>33</v>
      </c>
      <c r="V227" t="s">
        <v>31</v>
      </c>
      <c r="W227" t="s">
        <v>33</v>
      </c>
      <c r="X227" t="s">
        <v>34</v>
      </c>
      <c r="Y227" t="s">
        <v>136</v>
      </c>
      <c r="Z227" t="s">
        <v>103</v>
      </c>
      <c r="AA227">
        <v>43.011246</v>
      </c>
      <c r="AB227">
        <v>-7.5602799999999997</v>
      </c>
      <c r="AC227">
        <v>1.2936000000000001</v>
      </c>
    </row>
    <row r="228" spans="1:29" x14ac:dyDescent="0.2">
      <c r="A228">
        <v>41</v>
      </c>
      <c r="B228">
        <v>3</v>
      </c>
      <c r="C228" t="s">
        <v>135</v>
      </c>
      <c r="D228">
        <v>2019</v>
      </c>
      <c r="E228">
        <v>2.5</v>
      </c>
      <c r="F228">
        <v>4</v>
      </c>
      <c r="G228" t="s">
        <v>57</v>
      </c>
      <c r="H228">
        <v>568.29999999999995</v>
      </c>
      <c r="I228">
        <v>49.2</v>
      </c>
      <c r="J228">
        <v>49.2</v>
      </c>
      <c r="K228">
        <v>4</v>
      </c>
      <c r="L228">
        <v>242.46</v>
      </c>
      <c r="M228">
        <v>90.62</v>
      </c>
      <c r="N228">
        <v>90.62</v>
      </c>
      <c r="O228">
        <v>1</v>
      </c>
      <c r="P228">
        <v>2</v>
      </c>
      <c r="Q228">
        <v>12.5</v>
      </c>
      <c r="R228">
        <v>104.6</v>
      </c>
      <c r="S228" t="s">
        <v>36</v>
      </c>
      <c r="T228" t="s">
        <v>33</v>
      </c>
      <c r="U228" t="s">
        <v>33</v>
      </c>
      <c r="V228" t="s">
        <v>31</v>
      </c>
      <c r="W228" t="s">
        <v>33</v>
      </c>
      <c r="X228" t="s">
        <v>34</v>
      </c>
      <c r="Y228" t="s">
        <v>136</v>
      </c>
      <c r="Z228" t="s">
        <v>103</v>
      </c>
      <c r="AA228">
        <v>43.011246</v>
      </c>
      <c r="AB228">
        <v>-7.5602799999999997</v>
      </c>
      <c r="AC228">
        <v>1.2936000000000001</v>
      </c>
    </row>
    <row r="229" spans="1:29" x14ac:dyDescent="0.2">
      <c r="A229">
        <v>41</v>
      </c>
      <c r="B229">
        <v>4</v>
      </c>
      <c r="C229" t="s">
        <v>135</v>
      </c>
      <c r="D229">
        <v>2019</v>
      </c>
      <c r="E229">
        <v>2.5</v>
      </c>
      <c r="F229">
        <v>4</v>
      </c>
      <c r="G229" t="s">
        <v>57</v>
      </c>
      <c r="H229">
        <v>543.70000000000005</v>
      </c>
      <c r="I229">
        <v>108.7</v>
      </c>
      <c r="J229">
        <v>108.7</v>
      </c>
      <c r="K229">
        <v>4</v>
      </c>
      <c r="L229">
        <v>242.46</v>
      </c>
      <c r="M229">
        <v>90.62</v>
      </c>
      <c r="N229">
        <v>90.62</v>
      </c>
      <c r="O229">
        <v>1</v>
      </c>
      <c r="P229">
        <v>2</v>
      </c>
      <c r="Q229">
        <v>12.5</v>
      </c>
      <c r="R229">
        <v>104.6</v>
      </c>
      <c r="S229" t="s">
        <v>36</v>
      </c>
      <c r="T229" t="s">
        <v>33</v>
      </c>
      <c r="U229" t="s">
        <v>33</v>
      </c>
      <c r="V229" t="s">
        <v>31</v>
      </c>
      <c r="W229" t="s">
        <v>33</v>
      </c>
      <c r="X229" t="s">
        <v>34</v>
      </c>
      <c r="Y229" t="s">
        <v>136</v>
      </c>
      <c r="Z229" t="s">
        <v>103</v>
      </c>
      <c r="AA229">
        <v>43.011246</v>
      </c>
      <c r="AB229">
        <v>-7.5602799999999997</v>
      </c>
      <c r="AC229">
        <v>1.2936000000000001</v>
      </c>
    </row>
    <row r="230" spans="1:29" x14ac:dyDescent="0.2">
      <c r="A230">
        <v>41</v>
      </c>
      <c r="B230">
        <v>5</v>
      </c>
      <c r="C230" t="s">
        <v>135</v>
      </c>
      <c r="D230">
        <v>2019</v>
      </c>
      <c r="E230">
        <v>5</v>
      </c>
      <c r="F230">
        <v>4</v>
      </c>
      <c r="G230" t="s">
        <v>57</v>
      </c>
      <c r="H230">
        <v>564.4</v>
      </c>
      <c r="I230">
        <v>145</v>
      </c>
      <c r="J230">
        <v>145</v>
      </c>
      <c r="K230">
        <v>4</v>
      </c>
      <c r="L230">
        <v>242.46</v>
      </c>
      <c r="M230">
        <v>90.62</v>
      </c>
      <c r="N230">
        <v>90.62</v>
      </c>
      <c r="O230">
        <v>1</v>
      </c>
      <c r="P230">
        <v>2</v>
      </c>
      <c r="Q230">
        <v>12.5</v>
      </c>
      <c r="R230">
        <v>104.6</v>
      </c>
      <c r="S230" t="s">
        <v>36</v>
      </c>
      <c r="T230" t="s">
        <v>33</v>
      </c>
      <c r="U230" t="s">
        <v>33</v>
      </c>
      <c r="V230" t="s">
        <v>31</v>
      </c>
      <c r="W230" t="s">
        <v>33</v>
      </c>
      <c r="X230" t="s">
        <v>34</v>
      </c>
      <c r="Y230" t="s">
        <v>136</v>
      </c>
      <c r="Z230" t="s">
        <v>103</v>
      </c>
      <c r="AA230">
        <v>43.011246</v>
      </c>
      <c r="AB230">
        <v>-7.5602799999999997</v>
      </c>
      <c r="AC230">
        <v>1.2936000000000001</v>
      </c>
    </row>
    <row r="231" spans="1:29" x14ac:dyDescent="0.2">
      <c r="A231">
        <v>41</v>
      </c>
      <c r="B231">
        <v>6</v>
      </c>
      <c r="C231" t="s">
        <v>135</v>
      </c>
      <c r="D231">
        <v>2019</v>
      </c>
      <c r="E231">
        <v>5</v>
      </c>
      <c r="F231">
        <v>4</v>
      </c>
      <c r="G231" t="s">
        <v>57</v>
      </c>
      <c r="H231">
        <v>585.1</v>
      </c>
      <c r="I231">
        <v>62.1</v>
      </c>
      <c r="J231">
        <v>62.1</v>
      </c>
      <c r="K231">
        <v>4</v>
      </c>
      <c r="L231">
        <v>242.46</v>
      </c>
      <c r="M231">
        <v>90.62</v>
      </c>
      <c r="N231">
        <v>90.62</v>
      </c>
      <c r="O231">
        <v>1</v>
      </c>
      <c r="P231">
        <v>2</v>
      </c>
      <c r="Q231">
        <v>12.5</v>
      </c>
      <c r="R231">
        <v>104.6</v>
      </c>
      <c r="S231" t="s">
        <v>36</v>
      </c>
      <c r="T231" t="s">
        <v>33</v>
      </c>
      <c r="U231" t="s">
        <v>33</v>
      </c>
      <c r="V231" t="s">
        <v>31</v>
      </c>
      <c r="W231" t="s">
        <v>33</v>
      </c>
      <c r="X231" t="s">
        <v>34</v>
      </c>
      <c r="Y231" t="s">
        <v>136</v>
      </c>
      <c r="Z231" t="s">
        <v>103</v>
      </c>
      <c r="AA231">
        <v>43.011246</v>
      </c>
      <c r="AB231">
        <v>-7.5602799999999997</v>
      </c>
      <c r="AC231">
        <v>1.2936000000000001</v>
      </c>
    </row>
    <row r="232" spans="1:29" x14ac:dyDescent="0.2">
      <c r="A232">
        <v>41</v>
      </c>
      <c r="B232">
        <v>7</v>
      </c>
      <c r="C232" t="s">
        <v>135</v>
      </c>
      <c r="D232">
        <v>2019</v>
      </c>
      <c r="E232">
        <v>10</v>
      </c>
      <c r="F232">
        <v>4</v>
      </c>
      <c r="G232" t="s">
        <v>57</v>
      </c>
      <c r="H232">
        <v>735.3</v>
      </c>
      <c r="I232">
        <v>80.3</v>
      </c>
      <c r="J232">
        <v>80.3</v>
      </c>
      <c r="K232">
        <v>4</v>
      </c>
      <c r="L232">
        <v>242.46</v>
      </c>
      <c r="M232">
        <v>90.62</v>
      </c>
      <c r="N232">
        <v>90.62</v>
      </c>
      <c r="O232">
        <v>1</v>
      </c>
      <c r="P232">
        <v>2</v>
      </c>
      <c r="Q232">
        <v>12.5</v>
      </c>
      <c r="R232">
        <v>104.6</v>
      </c>
      <c r="S232" t="s">
        <v>36</v>
      </c>
      <c r="T232" t="s">
        <v>33</v>
      </c>
      <c r="U232" t="s">
        <v>33</v>
      </c>
      <c r="V232" t="s">
        <v>31</v>
      </c>
      <c r="W232" t="s">
        <v>33</v>
      </c>
      <c r="X232" t="s">
        <v>34</v>
      </c>
      <c r="Y232" t="s">
        <v>136</v>
      </c>
      <c r="Z232" t="s">
        <v>103</v>
      </c>
      <c r="AA232">
        <v>43.011246</v>
      </c>
      <c r="AB232">
        <v>-7.5602799999999997</v>
      </c>
      <c r="AC232">
        <v>1.2936000000000001</v>
      </c>
    </row>
    <row r="233" spans="1:29" x14ac:dyDescent="0.2">
      <c r="A233">
        <v>41</v>
      </c>
      <c r="B233">
        <v>8</v>
      </c>
      <c r="C233" t="s">
        <v>135</v>
      </c>
      <c r="D233">
        <v>2019</v>
      </c>
      <c r="E233">
        <v>10</v>
      </c>
      <c r="F233">
        <v>4</v>
      </c>
      <c r="G233" t="s">
        <v>57</v>
      </c>
      <c r="H233">
        <v>687.4</v>
      </c>
      <c r="I233">
        <v>178.6</v>
      </c>
      <c r="J233">
        <v>178.6</v>
      </c>
      <c r="K233">
        <v>4</v>
      </c>
      <c r="L233">
        <v>242.46</v>
      </c>
      <c r="M233">
        <v>90.62</v>
      </c>
      <c r="N233">
        <v>90.62</v>
      </c>
      <c r="O233">
        <v>1</v>
      </c>
      <c r="P233">
        <v>2</v>
      </c>
      <c r="Q233">
        <v>12.5</v>
      </c>
      <c r="R233">
        <v>104.6</v>
      </c>
      <c r="S233" t="s">
        <v>36</v>
      </c>
      <c r="T233" t="s">
        <v>33</v>
      </c>
      <c r="U233" t="s">
        <v>33</v>
      </c>
      <c r="V233" t="s">
        <v>31</v>
      </c>
      <c r="W233" t="s">
        <v>33</v>
      </c>
      <c r="X233" t="s">
        <v>34</v>
      </c>
      <c r="Y233" t="s">
        <v>136</v>
      </c>
      <c r="Z233" t="s">
        <v>103</v>
      </c>
      <c r="AA233">
        <v>43.011246</v>
      </c>
      <c r="AB233">
        <v>-7.5602799999999997</v>
      </c>
      <c r="AC233">
        <v>1.2936000000000001</v>
      </c>
    </row>
    <row r="234" spans="1:29" x14ac:dyDescent="0.2">
      <c r="A234">
        <v>41</v>
      </c>
      <c r="B234">
        <v>9</v>
      </c>
      <c r="C234" t="s">
        <v>135</v>
      </c>
      <c r="D234">
        <v>2019</v>
      </c>
      <c r="E234">
        <v>1</v>
      </c>
      <c r="F234">
        <v>4</v>
      </c>
      <c r="G234" t="s">
        <v>57</v>
      </c>
      <c r="H234">
        <v>397.4</v>
      </c>
      <c r="I234">
        <v>44</v>
      </c>
      <c r="J234">
        <v>44</v>
      </c>
      <c r="K234">
        <v>4</v>
      </c>
      <c r="L234">
        <v>138.74</v>
      </c>
      <c r="M234">
        <v>51.78</v>
      </c>
      <c r="N234">
        <v>51.78</v>
      </c>
      <c r="O234">
        <v>2</v>
      </c>
      <c r="P234">
        <v>3</v>
      </c>
      <c r="Q234">
        <v>12.5</v>
      </c>
      <c r="R234">
        <v>104.6</v>
      </c>
      <c r="S234" t="s">
        <v>36</v>
      </c>
      <c r="T234" t="s">
        <v>33</v>
      </c>
      <c r="U234" t="s">
        <v>33</v>
      </c>
      <c r="V234" t="s">
        <v>31</v>
      </c>
      <c r="W234" t="s">
        <v>33</v>
      </c>
      <c r="X234" t="s">
        <v>34</v>
      </c>
      <c r="Y234" t="s">
        <v>136</v>
      </c>
      <c r="Z234" t="s">
        <v>103</v>
      </c>
      <c r="AA234">
        <v>43.011246</v>
      </c>
      <c r="AB234">
        <v>-7.5602799999999997</v>
      </c>
      <c r="AC234">
        <v>1.2936000000000001</v>
      </c>
    </row>
    <row r="235" spans="1:29" x14ac:dyDescent="0.2">
      <c r="A235">
        <v>41</v>
      </c>
      <c r="B235">
        <v>10</v>
      </c>
      <c r="C235" t="s">
        <v>135</v>
      </c>
      <c r="D235">
        <v>2019</v>
      </c>
      <c r="E235">
        <v>1</v>
      </c>
      <c r="F235">
        <v>4</v>
      </c>
      <c r="G235" t="s">
        <v>57</v>
      </c>
      <c r="H235">
        <v>407.8</v>
      </c>
      <c r="I235">
        <v>98.4</v>
      </c>
      <c r="J235">
        <v>98.4</v>
      </c>
      <c r="K235">
        <v>4</v>
      </c>
      <c r="L235">
        <v>138.74</v>
      </c>
      <c r="M235">
        <v>51.78</v>
      </c>
      <c r="N235">
        <v>51.78</v>
      </c>
      <c r="O235">
        <v>2</v>
      </c>
      <c r="P235">
        <v>3</v>
      </c>
      <c r="Q235">
        <v>12.5</v>
      </c>
      <c r="R235">
        <v>104.6</v>
      </c>
      <c r="S235" t="s">
        <v>36</v>
      </c>
      <c r="T235" t="s">
        <v>33</v>
      </c>
      <c r="U235" t="s">
        <v>33</v>
      </c>
      <c r="V235" t="s">
        <v>31</v>
      </c>
      <c r="W235" t="s">
        <v>33</v>
      </c>
      <c r="X235" t="s">
        <v>34</v>
      </c>
      <c r="Y235" t="s">
        <v>136</v>
      </c>
      <c r="Z235" t="s">
        <v>103</v>
      </c>
      <c r="AA235">
        <v>43.011246</v>
      </c>
      <c r="AB235">
        <v>-7.5602799999999997</v>
      </c>
      <c r="AC235">
        <v>1.2936000000000001</v>
      </c>
    </row>
    <row r="236" spans="1:29" x14ac:dyDescent="0.2">
      <c r="A236">
        <v>41</v>
      </c>
      <c r="B236">
        <v>11</v>
      </c>
      <c r="C236" t="s">
        <v>135</v>
      </c>
      <c r="D236">
        <v>2019</v>
      </c>
      <c r="E236">
        <v>2.5</v>
      </c>
      <c r="F236">
        <v>4</v>
      </c>
      <c r="G236" t="s">
        <v>57</v>
      </c>
      <c r="H236">
        <v>363.8</v>
      </c>
      <c r="I236">
        <v>75.099999999999994</v>
      </c>
      <c r="J236">
        <v>75.099999999999994</v>
      </c>
      <c r="K236">
        <v>4</v>
      </c>
      <c r="L236">
        <v>138.74</v>
      </c>
      <c r="M236">
        <v>51.78</v>
      </c>
      <c r="N236">
        <v>51.78</v>
      </c>
      <c r="O236">
        <v>2</v>
      </c>
      <c r="P236">
        <v>3</v>
      </c>
      <c r="Q236">
        <v>12.5</v>
      </c>
      <c r="R236">
        <v>104.6</v>
      </c>
      <c r="S236" t="s">
        <v>36</v>
      </c>
      <c r="T236" t="s">
        <v>33</v>
      </c>
      <c r="U236" t="s">
        <v>33</v>
      </c>
      <c r="V236" t="s">
        <v>31</v>
      </c>
      <c r="W236" t="s">
        <v>33</v>
      </c>
      <c r="X236" t="s">
        <v>34</v>
      </c>
      <c r="Y236" t="s">
        <v>136</v>
      </c>
      <c r="Z236" t="s">
        <v>103</v>
      </c>
      <c r="AA236">
        <v>43.011246</v>
      </c>
      <c r="AB236">
        <v>-7.5602799999999997</v>
      </c>
      <c r="AC236">
        <v>1.2936000000000001</v>
      </c>
    </row>
    <row r="237" spans="1:29" x14ac:dyDescent="0.2">
      <c r="A237">
        <v>41</v>
      </c>
      <c r="B237">
        <v>12</v>
      </c>
      <c r="C237" t="s">
        <v>135</v>
      </c>
      <c r="D237">
        <v>2019</v>
      </c>
      <c r="E237">
        <v>2.5</v>
      </c>
      <c r="F237">
        <v>4</v>
      </c>
      <c r="G237" t="s">
        <v>57</v>
      </c>
      <c r="H237">
        <v>401.3</v>
      </c>
      <c r="I237">
        <v>82.8</v>
      </c>
      <c r="J237">
        <v>82.8</v>
      </c>
      <c r="K237">
        <v>4</v>
      </c>
      <c r="L237">
        <v>138.74</v>
      </c>
      <c r="M237">
        <v>51.78</v>
      </c>
      <c r="N237">
        <v>51.78</v>
      </c>
      <c r="O237">
        <v>2</v>
      </c>
      <c r="P237">
        <v>3</v>
      </c>
      <c r="Q237">
        <v>12.5</v>
      </c>
      <c r="R237">
        <v>104.6</v>
      </c>
      <c r="S237" t="s">
        <v>36</v>
      </c>
      <c r="T237" t="s">
        <v>33</v>
      </c>
      <c r="U237" t="s">
        <v>33</v>
      </c>
      <c r="V237" t="s">
        <v>31</v>
      </c>
      <c r="W237" t="s">
        <v>33</v>
      </c>
      <c r="X237" t="s">
        <v>34</v>
      </c>
      <c r="Y237" t="s">
        <v>136</v>
      </c>
      <c r="Z237" t="s">
        <v>103</v>
      </c>
      <c r="AA237">
        <v>43.011246</v>
      </c>
      <c r="AB237">
        <v>-7.5602799999999997</v>
      </c>
      <c r="AC237">
        <v>1.2936000000000001</v>
      </c>
    </row>
    <row r="238" spans="1:29" x14ac:dyDescent="0.2">
      <c r="A238">
        <v>41</v>
      </c>
      <c r="B238">
        <v>13</v>
      </c>
      <c r="C238" t="s">
        <v>135</v>
      </c>
      <c r="D238">
        <v>2019</v>
      </c>
      <c r="E238">
        <v>5</v>
      </c>
      <c r="F238">
        <v>4</v>
      </c>
      <c r="G238" t="s">
        <v>57</v>
      </c>
      <c r="H238">
        <v>357.3</v>
      </c>
      <c r="I238">
        <v>101</v>
      </c>
      <c r="J238">
        <v>101</v>
      </c>
      <c r="K238">
        <v>4</v>
      </c>
      <c r="L238">
        <v>138.74</v>
      </c>
      <c r="M238">
        <v>51.78</v>
      </c>
      <c r="N238">
        <v>51.78</v>
      </c>
      <c r="O238">
        <v>2</v>
      </c>
      <c r="P238">
        <v>3</v>
      </c>
      <c r="Q238">
        <v>12.5</v>
      </c>
      <c r="R238">
        <v>104.6</v>
      </c>
      <c r="S238" t="s">
        <v>36</v>
      </c>
      <c r="T238" t="s">
        <v>33</v>
      </c>
      <c r="U238" t="s">
        <v>33</v>
      </c>
      <c r="V238" t="s">
        <v>31</v>
      </c>
      <c r="W238" t="s">
        <v>33</v>
      </c>
      <c r="X238" t="s">
        <v>34</v>
      </c>
      <c r="Y238" t="s">
        <v>136</v>
      </c>
      <c r="Z238" t="s">
        <v>103</v>
      </c>
      <c r="AA238">
        <v>43.011246</v>
      </c>
      <c r="AB238">
        <v>-7.5602799999999997</v>
      </c>
      <c r="AC238">
        <v>1.2936000000000001</v>
      </c>
    </row>
    <row r="239" spans="1:29" x14ac:dyDescent="0.2">
      <c r="A239">
        <v>41</v>
      </c>
      <c r="B239">
        <v>14</v>
      </c>
      <c r="C239" t="s">
        <v>135</v>
      </c>
      <c r="D239">
        <v>2019</v>
      </c>
      <c r="E239">
        <v>5</v>
      </c>
      <c r="F239">
        <v>4</v>
      </c>
      <c r="G239" t="s">
        <v>57</v>
      </c>
      <c r="H239">
        <v>331.4</v>
      </c>
      <c r="I239">
        <v>57</v>
      </c>
      <c r="J239">
        <v>57</v>
      </c>
      <c r="K239">
        <v>4</v>
      </c>
      <c r="L239">
        <v>138.74</v>
      </c>
      <c r="M239">
        <v>51.78</v>
      </c>
      <c r="N239">
        <v>51.78</v>
      </c>
      <c r="O239">
        <v>2</v>
      </c>
      <c r="P239">
        <v>3</v>
      </c>
      <c r="Q239">
        <v>12.5</v>
      </c>
      <c r="R239">
        <v>104.6</v>
      </c>
      <c r="S239" t="s">
        <v>36</v>
      </c>
      <c r="T239" t="s">
        <v>33</v>
      </c>
      <c r="U239" t="s">
        <v>33</v>
      </c>
      <c r="V239" t="s">
        <v>31</v>
      </c>
      <c r="W239" t="s">
        <v>33</v>
      </c>
      <c r="X239" t="s">
        <v>34</v>
      </c>
      <c r="Y239" t="s">
        <v>136</v>
      </c>
      <c r="Z239" t="s">
        <v>103</v>
      </c>
      <c r="AA239">
        <v>43.011246</v>
      </c>
      <c r="AB239">
        <v>-7.5602799999999997</v>
      </c>
      <c r="AC239">
        <v>1.2936000000000001</v>
      </c>
    </row>
    <row r="240" spans="1:29" x14ac:dyDescent="0.2">
      <c r="A240">
        <v>41</v>
      </c>
      <c r="B240">
        <v>15</v>
      </c>
      <c r="C240" t="s">
        <v>135</v>
      </c>
      <c r="D240">
        <v>2019</v>
      </c>
      <c r="E240">
        <v>10</v>
      </c>
      <c r="F240">
        <v>4</v>
      </c>
      <c r="G240" t="s">
        <v>57</v>
      </c>
      <c r="H240">
        <v>313.3</v>
      </c>
      <c r="I240">
        <v>82.8</v>
      </c>
      <c r="J240">
        <v>82.8</v>
      </c>
      <c r="K240">
        <v>4</v>
      </c>
      <c r="L240">
        <v>138.74</v>
      </c>
      <c r="M240">
        <v>51.78</v>
      </c>
      <c r="N240">
        <v>51.78</v>
      </c>
      <c r="O240">
        <v>2</v>
      </c>
      <c r="P240">
        <v>3</v>
      </c>
      <c r="Q240">
        <v>12.5</v>
      </c>
      <c r="R240">
        <v>104.6</v>
      </c>
      <c r="S240" t="s">
        <v>36</v>
      </c>
      <c r="T240" t="s">
        <v>33</v>
      </c>
      <c r="U240" t="s">
        <v>33</v>
      </c>
      <c r="V240" t="s">
        <v>31</v>
      </c>
      <c r="W240" t="s">
        <v>33</v>
      </c>
      <c r="X240" t="s">
        <v>34</v>
      </c>
      <c r="Y240" t="s">
        <v>136</v>
      </c>
      <c r="Z240" t="s">
        <v>103</v>
      </c>
      <c r="AA240">
        <v>43.011246</v>
      </c>
      <c r="AB240">
        <v>-7.5602799999999997</v>
      </c>
      <c r="AC240">
        <v>1.2936000000000001</v>
      </c>
    </row>
    <row r="241" spans="1:29" x14ac:dyDescent="0.2">
      <c r="A241">
        <v>41</v>
      </c>
      <c r="B241">
        <v>16</v>
      </c>
      <c r="C241" t="s">
        <v>135</v>
      </c>
      <c r="D241">
        <v>2019</v>
      </c>
      <c r="E241">
        <v>10</v>
      </c>
      <c r="F241">
        <v>4</v>
      </c>
      <c r="G241" t="s">
        <v>57</v>
      </c>
      <c r="H241">
        <v>319.7</v>
      </c>
      <c r="I241">
        <v>113.9</v>
      </c>
      <c r="J241">
        <v>113.9</v>
      </c>
      <c r="K241">
        <v>4</v>
      </c>
      <c r="L241">
        <v>138.74</v>
      </c>
      <c r="M241">
        <v>51.78</v>
      </c>
      <c r="N241">
        <v>51.78</v>
      </c>
      <c r="O241">
        <v>2</v>
      </c>
      <c r="P241">
        <v>3</v>
      </c>
      <c r="Q241">
        <v>12.5</v>
      </c>
      <c r="R241">
        <v>104.6</v>
      </c>
      <c r="S241" t="s">
        <v>36</v>
      </c>
      <c r="T241" t="s">
        <v>33</v>
      </c>
      <c r="U241" t="s">
        <v>33</v>
      </c>
      <c r="V241" t="s">
        <v>31</v>
      </c>
      <c r="W241" t="s">
        <v>33</v>
      </c>
      <c r="X241" t="s">
        <v>34</v>
      </c>
      <c r="Y241" t="s">
        <v>136</v>
      </c>
      <c r="Z241" t="s">
        <v>103</v>
      </c>
      <c r="AA241">
        <v>43.011246</v>
      </c>
      <c r="AB241">
        <v>-7.5602799999999997</v>
      </c>
      <c r="AC241">
        <v>1.2936000000000001</v>
      </c>
    </row>
    <row r="242" spans="1:29" x14ac:dyDescent="0.2">
      <c r="A242">
        <v>39</v>
      </c>
      <c r="B242">
        <v>1</v>
      </c>
      <c r="C242" t="s">
        <v>131</v>
      </c>
      <c r="D242">
        <v>2001</v>
      </c>
      <c r="E242">
        <v>0.4</v>
      </c>
      <c r="F242">
        <v>3</v>
      </c>
      <c r="G242" t="s">
        <v>30</v>
      </c>
      <c r="H242">
        <v>212.07</v>
      </c>
      <c r="I242">
        <v>22.17</v>
      </c>
      <c r="J242">
        <v>22.17</v>
      </c>
      <c r="K242">
        <v>3</v>
      </c>
      <c r="L242">
        <v>37.799999999999997</v>
      </c>
      <c r="M242">
        <v>19.5</v>
      </c>
      <c r="N242">
        <v>19.5</v>
      </c>
      <c r="O242">
        <v>9.2999999999999999E-2</v>
      </c>
      <c r="P242">
        <v>1</v>
      </c>
      <c r="Q242">
        <v>8.6</v>
      </c>
      <c r="R242">
        <v>116.5</v>
      </c>
      <c r="S242" t="s">
        <v>46</v>
      </c>
      <c r="T242" t="s">
        <v>33</v>
      </c>
      <c r="U242" t="s">
        <v>33</v>
      </c>
      <c r="V242" t="s">
        <v>31</v>
      </c>
      <c r="W242" t="s">
        <v>33</v>
      </c>
      <c r="X242" t="s">
        <v>34</v>
      </c>
      <c r="Y242" t="s">
        <v>132</v>
      </c>
      <c r="Z242" t="s">
        <v>174</v>
      </c>
      <c r="AA242">
        <v>54.010399999999997</v>
      </c>
      <c r="AB242">
        <v>-2.7877000000000001</v>
      </c>
      <c r="AC242">
        <v>1.7728999999999999</v>
      </c>
    </row>
    <row r="243" spans="1:29" x14ac:dyDescent="0.2">
      <c r="A243">
        <v>28</v>
      </c>
      <c r="B243">
        <v>1</v>
      </c>
      <c r="C243" t="s">
        <v>98</v>
      </c>
      <c r="D243">
        <v>1998</v>
      </c>
      <c r="E243">
        <v>22.4</v>
      </c>
      <c r="F243">
        <v>4</v>
      </c>
      <c r="G243" t="s">
        <v>33</v>
      </c>
      <c r="H243">
        <v>1528</v>
      </c>
      <c r="J243" s="2">
        <f t="shared" ref="J243:J256" si="14">0.400619702*H243</f>
        <v>612.14690465600006</v>
      </c>
      <c r="K243">
        <v>4</v>
      </c>
      <c r="L243">
        <v>69</v>
      </c>
      <c r="N243" s="2">
        <f t="shared" ref="N243:N256" si="15">0.478752551*L243</f>
        <v>33.033926018999999</v>
      </c>
      <c r="O243">
        <v>1</v>
      </c>
      <c r="P243">
        <v>2</v>
      </c>
      <c r="Q243">
        <v>10.3</v>
      </c>
      <c r="R243">
        <v>45.1</v>
      </c>
      <c r="S243" t="s">
        <v>36</v>
      </c>
      <c r="T243" t="s">
        <v>31</v>
      </c>
      <c r="U243" t="s">
        <v>33</v>
      </c>
      <c r="V243" t="s">
        <v>31</v>
      </c>
      <c r="W243" t="s">
        <v>33</v>
      </c>
      <c r="Y243" t="s">
        <v>99</v>
      </c>
      <c r="Z243" t="s">
        <v>101</v>
      </c>
      <c r="AA243">
        <v>40.700000000000003</v>
      </c>
      <c r="AB243">
        <v>-112.1</v>
      </c>
      <c r="AC243">
        <v>0.2482</v>
      </c>
    </row>
    <row r="244" spans="1:29" x14ac:dyDescent="0.2">
      <c r="A244">
        <v>28</v>
      </c>
      <c r="B244">
        <v>2</v>
      </c>
      <c r="C244" t="s">
        <v>98</v>
      </c>
      <c r="D244">
        <v>1998</v>
      </c>
      <c r="E244">
        <v>44.8</v>
      </c>
      <c r="F244">
        <v>4</v>
      </c>
      <c r="G244" t="s">
        <v>33</v>
      </c>
      <c r="H244">
        <v>1639</v>
      </c>
      <c r="J244" s="2">
        <f t="shared" si="14"/>
        <v>656.615691578</v>
      </c>
      <c r="K244">
        <v>4</v>
      </c>
      <c r="L244">
        <v>69</v>
      </c>
      <c r="N244" s="2">
        <f t="shared" si="15"/>
        <v>33.033926018999999</v>
      </c>
      <c r="O244">
        <v>1</v>
      </c>
      <c r="P244">
        <v>2</v>
      </c>
      <c r="Q244">
        <v>10.3</v>
      </c>
      <c r="R244">
        <v>45.1</v>
      </c>
      <c r="S244" t="s">
        <v>36</v>
      </c>
      <c r="T244" t="s">
        <v>31</v>
      </c>
      <c r="U244" t="s">
        <v>33</v>
      </c>
      <c r="V244" t="s">
        <v>31</v>
      </c>
      <c r="W244" t="s">
        <v>33</v>
      </c>
      <c r="Y244" t="s">
        <v>99</v>
      </c>
      <c r="Z244" t="s">
        <v>101</v>
      </c>
      <c r="AA244">
        <v>40.700000000000003</v>
      </c>
      <c r="AB244">
        <v>-112.1</v>
      </c>
      <c r="AC244">
        <v>0.2482</v>
      </c>
    </row>
    <row r="245" spans="1:29" x14ac:dyDescent="0.2">
      <c r="A245">
        <v>28</v>
      </c>
      <c r="B245">
        <v>3</v>
      </c>
      <c r="C245" t="s">
        <v>98</v>
      </c>
      <c r="D245">
        <v>1998</v>
      </c>
      <c r="E245">
        <v>67.2</v>
      </c>
      <c r="F245">
        <v>4</v>
      </c>
      <c r="G245" t="s">
        <v>33</v>
      </c>
      <c r="H245">
        <v>1669</v>
      </c>
      <c r="J245" s="2">
        <f t="shared" si="14"/>
        <v>668.63428263800006</v>
      </c>
      <c r="K245">
        <v>4</v>
      </c>
      <c r="L245">
        <v>69</v>
      </c>
      <c r="N245" s="2">
        <f t="shared" si="15"/>
        <v>33.033926018999999</v>
      </c>
      <c r="O245">
        <v>1</v>
      </c>
      <c r="P245">
        <v>2</v>
      </c>
      <c r="Q245">
        <v>10.3</v>
      </c>
      <c r="R245">
        <v>45.1</v>
      </c>
      <c r="S245" t="s">
        <v>36</v>
      </c>
      <c r="T245" t="s">
        <v>31</v>
      </c>
      <c r="U245" t="s">
        <v>33</v>
      </c>
      <c r="V245" t="s">
        <v>31</v>
      </c>
      <c r="W245" t="s">
        <v>33</v>
      </c>
      <c r="Y245" t="s">
        <v>99</v>
      </c>
      <c r="Z245" t="s">
        <v>101</v>
      </c>
      <c r="AA245">
        <v>40.700000000000003</v>
      </c>
      <c r="AB245">
        <v>-112.1</v>
      </c>
      <c r="AC245">
        <v>0.2482</v>
      </c>
    </row>
    <row r="246" spans="1:29" x14ac:dyDescent="0.2">
      <c r="A246">
        <v>28</v>
      </c>
      <c r="B246">
        <v>4</v>
      </c>
      <c r="C246" t="s">
        <v>98</v>
      </c>
      <c r="D246">
        <v>1998</v>
      </c>
      <c r="E246">
        <v>22.4</v>
      </c>
      <c r="F246">
        <v>8</v>
      </c>
      <c r="G246" t="s">
        <v>33</v>
      </c>
      <c r="H246">
        <v>1275</v>
      </c>
      <c r="J246" s="2">
        <f t="shared" si="14"/>
        <v>510.79012005000004</v>
      </c>
      <c r="K246">
        <v>4</v>
      </c>
      <c r="L246">
        <v>105</v>
      </c>
      <c r="N246" s="2">
        <f t="shared" si="15"/>
        <v>50.269017855000001</v>
      </c>
      <c r="O246">
        <v>1</v>
      </c>
      <c r="P246">
        <v>2</v>
      </c>
      <c r="Q246">
        <v>10.3</v>
      </c>
      <c r="R246">
        <v>45.1</v>
      </c>
      <c r="S246" t="s">
        <v>46</v>
      </c>
      <c r="T246" t="s">
        <v>31</v>
      </c>
      <c r="U246" t="s">
        <v>33</v>
      </c>
      <c r="V246" t="s">
        <v>31</v>
      </c>
      <c r="W246" t="s">
        <v>33</v>
      </c>
      <c r="Y246" t="s">
        <v>99</v>
      </c>
      <c r="Z246" t="s">
        <v>101</v>
      </c>
      <c r="AA246">
        <v>40.700000000000003</v>
      </c>
      <c r="AB246">
        <v>-112.1</v>
      </c>
      <c r="AC246">
        <v>0.2482</v>
      </c>
    </row>
    <row r="247" spans="1:29" x14ac:dyDescent="0.2">
      <c r="A247">
        <v>28</v>
      </c>
      <c r="B247">
        <v>5</v>
      </c>
      <c r="C247" t="s">
        <v>98</v>
      </c>
      <c r="D247">
        <v>1998</v>
      </c>
      <c r="E247">
        <v>44.8</v>
      </c>
      <c r="F247">
        <v>8</v>
      </c>
      <c r="G247" t="s">
        <v>33</v>
      </c>
      <c r="H247">
        <v>1606</v>
      </c>
      <c r="J247" s="2">
        <f t="shared" si="14"/>
        <v>643.39524141200002</v>
      </c>
      <c r="K247">
        <v>4</v>
      </c>
      <c r="L247">
        <v>105</v>
      </c>
      <c r="N247" s="2">
        <f t="shared" si="15"/>
        <v>50.269017855000001</v>
      </c>
      <c r="O247">
        <v>1</v>
      </c>
      <c r="P247">
        <v>2</v>
      </c>
      <c r="Q247">
        <v>5</v>
      </c>
      <c r="R247">
        <v>67.8</v>
      </c>
      <c r="S247" t="s">
        <v>46</v>
      </c>
      <c r="T247" t="s">
        <v>31</v>
      </c>
      <c r="U247" t="s">
        <v>33</v>
      </c>
      <c r="V247" t="s">
        <v>31</v>
      </c>
      <c r="W247" t="s">
        <v>33</v>
      </c>
      <c r="Y247" t="s">
        <v>99</v>
      </c>
      <c r="Z247" t="s">
        <v>101</v>
      </c>
      <c r="AA247">
        <v>40.700000000000003</v>
      </c>
      <c r="AB247">
        <v>-112.1</v>
      </c>
      <c r="AC247">
        <v>0.34649999999999997</v>
      </c>
    </row>
    <row r="248" spans="1:29" x14ac:dyDescent="0.2">
      <c r="A248">
        <v>28</v>
      </c>
      <c r="B248">
        <v>6</v>
      </c>
      <c r="C248" t="s">
        <v>98</v>
      </c>
      <c r="D248">
        <v>1998</v>
      </c>
      <c r="E248">
        <v>67.2</v>
      </c>
      <c r="F248">
        <v>8</v>
      </c>
      <c r="G248" t="s">
        <v>33</v>
      </c>
      <c r="H248">
        <v>2077</v>
      </c>
      <c r="J248" s="2">
        <f t="shared" si="14"/>
        <v>832.08712105400002</v>
      </c>
      <c r="K248">
        <v>4</v>
      </c>
      <c r="L248">
        <v>105</v>
      </c>
      <c r="N248" s="2">
        <f t="shared" si="15"/>
        <v>50.269017855000001</v>
      </c>
      <c r="O248">
        <v>1</v>
      </c>
      <c r="P248">
        <v>2</v>
      </c>
      <c r="Q248">
        <v>5</v>
      </c>
      <c r="R248">
        <v>67.8</v>
      </c>
      <c r="S248" t="s">
        <v>46</v>
      </c>
      <c r="T248" t="s">
        <v>31</v>
      </c>
      <c r="U248" t="s">
        <v>33</v>
      </c>
      <c r="V248" t="s">
        <v>31</v>
      </c>
      <c r="W248" t="s">
        <v>33</v>
      </c>
      <c r="Y248" t="s">
        <v>99</v>
      </c>
      <c r="Z248" t="s">
        <v>101</v>
      </c>
      <c r="AA248">
        <v>40.700000000000003</v>
      </c>
      <c r="AB248">
        <v>-112.1</v>
      </c>
      <c r="AC248">
        <v>0.34649999999999997</v>
      </c>
    </row>
    <row r="249" spans="1:29" x14ac:dyDescent="0.2">
      <c r="A249">
        <v>28</v>
      </c>
      <c r="B249">
        <v>7</v>
      </c>
      <c r="C249" t="s">
        <v>98</v>
      </c>
      <c r="D249">
        <v>1998</v>
      </c>
      <c r="E249">
        <v>22.4</v>
      </c>
      <c r="F249">
        <v>4</v>
      </c>
      <c r="G249" t="s">
        <v>33</v>
      </c>
      <c r="H249">
        <v>1085</v>
      </c>
      <c r="J249" s="2">
        <f t="shared" si="14"/>
        <v>434.67237667000001</v>
      </c>
      <c r="K249">
        <v>4</v>
      </c>
      <c r="L249">
        <v>232</v>
      </c>
      <c r="N249" s="2">
        <f t="shared" si="15"/>
        <v>111.07059183200001</v>
      </c>
      <c r="O249">
        <v>1</v>
      </c>
      <c r="P249">
        <v>2</v>
      </c>
      <c r="Q249">
        <v>5</v>
      </c>
      <c r="R249">
        <v>67.8</v>
      </c>
      <c r="S249" t="s">
        <v>36</v>
      </c>
      <c r="T249" t="s">
        <v>31</v>
      </c>
      <c r="U249" t="s">
        <v>33</v>
      </c>
      <c r="V249" t="s">
        <v>31</v>
      </c>
      <c r="W249" t="s">
        <v>33</v>
      </c>
      <c r="Y249" t="s">
        <v>99</v>
      </c>
      <c r="Z249" t="s">
        <v>101</v>
      </c>
      <c r="AA249">
        <v>40.700000000000003</v>
      </c>
      <c r="AB249">
        <v>-112.1</v>
      </c>
      <c r="AC249">
        <v>0.34649999999999997</v>
      </c>
    </row>
    <row r="250" spans="1:29" x14ac:dyDescent="0.2">
      <c r="A250">
        <v>28</v>
      </c>
      <c r="B250">
        <v>8</v>
      </c>
      <c r="C250" t="s">
        <v>98</v>
      </c>
      <c r="D250">
        <v>1998</v>
      </c>
      <c r="E250">
        <v>44.8</v>
      </c>
      <c r="F250">
        <v>4</v>
      </c>
      <c r="G250" t="s">
        <v>33</v>
      </c>
      <c r="H250">
        <v>1119</v>
      </c>
      <c r="J250" s="2">
        <f t="shared" si="14"/>
        <v>448.29344653800001</v>
      </c>
      <c r="K250">
        <v>4</v>
      </c>
      <c r="L250">
        <v>232</v>
      </c>
      <c r="N250" s="2">
        <f t="shared" si="15"/>
        <v>111.07059183200001</v>
      </c>
      <c r="O250">
        <v>1</v>
      </c>
      <c r="P250">
        <v>2</v>
      </c>
      <c r="Q250">
        <v>5</v>
      </c>
      <c r="R250">
        <v>67.8</v>
      </c>
      <c r="S250" t="s">
        <v>36</v>
      </c>
      <c r="T250" t="s">
        <v>31</v>
      </c>
      <c r="U250" t="s">
        <v>33</v>
      </c>
      <c r="V250" t="s">
        <v>31</v>
      </c>
      <c r="W250" t="s">
        <v>33</v>
      </c>
      <c r="Y250" t="s">
        <v>99</v>
      </c>
      <c r="Z250" t="s">
        <v>101</v>
      </c>
      <c r="AA250">
        <v>40.700000000000003</v>
      </c>
      <c r="AB250">
        <v>-112.1</v>
      </c>
      <c r="AC250">
        <v>0.34649999999999997</v>
      </c>
    </row>
    <row r="251" spans="1:29" x14ac:dyDescent="0.2">
      <c r="A251">
        <v>28</v>
      </c>
      <c r="B251">
        <v>9</v>
      </c>
      <c r="C251" t="s">
        <v>98</v>
      </c>
      <c r="D251">
        <v>1998</v>
      </c>
      <c r="E251">
        <v>67.2</v>
      </c>
      <c r="F251">
        <v>4</v>
      </c>
      <c r="G251" t="s">
        <v>33</v>
      </c>
      <c r="H251">
        <v>1448</v>
      </c>
      <c r="J251" s="2">
        <f t="shared" si="14"/>
        <v>580.09732849600005</v>
      </c>
      <c r="K251">
        <v>4</v>
      </c>
      <c r="L251">
        <v>232</v>
      </c>
      <c r="N251" s="2">
        <f t="shared" si="15"/>
        <v>111.07059183200001</v>
      </c>
      <c r="O251">
        <v>1</v>
      </c>
      <c r="P251">
        <v>2</v>
      </c>
      <c r="Q251">
        <v>9.9</v>
      </c>
      <c r="R251">
        <v>50.4</v>
      </c>
      <c r="S251" t="s">
        <v>36</v>
      </c>
      <c r="T251" t="s">
        <v>31</v>
      </c>
      <c r="U251" t="s">
        <v>33</v>
      </c>
      <c r="V251" t="s">
        <v>31</v>
      </c>
      <c r="W251" t="s">
        <v>33</v>
      </c>
      <c r="Y251" t="s">
        <v>99</v>
      </c>
      <c r="Z251" t="s">
        <v>101</v>
      </c>
      <c r="AA251">
        <v>40.700000000000003</v>
      </c>
      <c r="AB251">
        <v>-112.1</v>
      </c>
      <c r="AC251">
        <v>0.26140000000000002</v>
      </c>
    </row>
    <row r="252" spans="1:29" x14ac:dyDescent="0.2">
      <c r="A252">
        <v>28</v>
      </c>
      <c r="B252">
        <v>10</v>
      </c>
      <c r="C252" t="s">
        <v>98</v>
      </c>
      <c r="D252">
        <v>1998</v>
      </c>
      <c r="E252">
        <v>22.4</v>
      </c>
      <c r="F252">
        <v>4</v>
      </c>
      <c r="G252" t="s">
        <v>33</v>
      </c>
      <c r="H252">
        <v>416</v>
      </c>
      <c r="J252" s="2">
        <f t="shared" si="14"/>
        <v>166.65779603200002</v>
      </c>
      <c r="K252">
        <v>4</v>
      </c>
      <c r="L252">
        <v>47</v>
      </c>
      <c r="N252" s="2">
        <f t="shared" si="15"/>
        <v>22.501369897</v>
      </c>
      <c r="O252">
        <v>1</v>
      </c>
      <c r="P252">
        <v>2</v>
      </c>
      <c r="Q252">
        <v>9.9</v>
      </c>
      <c r="R252">
        <v>50.4</v>
      </c>
      <c r="S252" t="s">
        <v>46</v>
      </c>
      <c r="T252" t="s">
        <v>31</v>
      </c>
      <c r="U252" t="s">
        <v>33</v>
      </c>
      <c r="V252" t="s">
        <v>31</v>
      </c>
      <c r="W252" t="s">
        <v>33</v>
      </c>
      <c r="Y252" t="s">
        <v>99</v>
      </c>
      <c r="Z252" t="s">
        <v>101</v>
      </c>
      <c r="AA252">
        <v>40.700000000000003</v>
      </c>
      <c r="AB252">
        <v>-112.1</v>
      </c>
      <c r="AC252">
        <v>0.26140000000000002</v>
      </c>
    </row>
    <row r="253" spans="1:29" x14ac:dyDescent="0.2">
      <c r="A253">
        <v>28</v>
      </c>
      <c r="B253">
        <v>11</v>
      </c>
      <c r="C253" t="s">
        <v>98</v>
      </c>
      <c r="D253">
        <v>1998</v>
      </c>
      <c r="E253">
        <v>44.8</v>
      </c>
      <c r="F253">
        <v>4</v>
      </c>
      <c r="G253" t="s">
        <v>33</v>
      </c>
      <c r="H253">
        <v>966</v>
      </c>
      <c r="J253" s="2">
        <f t="shared" si="14"/>
        <v>386.99863213200001</v>
      </c>
      <c r="K253">
        <v>4</v>
      </c>
      <c r="L253">
        <v>47</v>
      </c>
      <c r="N253" s="2">
        <f t="shared" si="15"/>
        <v>22.501369897</v>
      </c>
      <c r="O253">
        <v>1</v>
      </c>
      <c r="P253">
        <v>2</v>
      </c>
      <c r="Q253">
        <v>9.9</v>
      </c>
      <c r="R253">
        <v>50.4</v>
      </c>
      <c r="S253" t="s">
        <v>46</v>
      </c>
      <c r="T253" t="s">
        <v>31</v>
      </c>
      <c r="U253" t="s">
        <v>33</v>
      </c>
      <c r="V253" t="s">
        <v>31</v>
      </c>
      <c r="W253" t="s">
        <v>33</v>
      </c>
      <c r="Y253" t="s">
        <v>99</v>
      </c>
      <c r="Z253" t="s">
        <v>101</v>
      </c>
      <c r="AA253">
        <v>40.700000000000003</v>
      </c>
      <c r="AB253">
        <v>-112.1</v>
      </c>
      <c r="AC253">
        <v>0.26140000000000002</v>
      </c>
    </row>
    <row r="254" spans="1:29" x14ac:dyDescent="0.2">
      <c r="A254">
        <v>28</v>
      </c>
      <c r="B254">
        <v>12</v>
      </c>
      <c r="C254" t="s">
        <v>98</v>
      </c>
      <c r="D254">
        <v>1998</v>
      </c>
      <c r="E254">
        <v>67.2</v>
      </c>
      <c r="F254">
        <v>4</v>
      </c>
      <c r="G254" t="s">
        <v>33</v>
      </c>
      <c r="H254">
        <v>1446</v>
      </c>
      <c r="J254" s="2">
        <f t="shared" si="14"/>
        <v>579.29608909199999</v>
      </c>
      <c r="K254">
        <v>4</v>
      </c>
      <c r="L254">
        <v>47</v>
      </c>
      <c r="N254" s="2">
        <f t="shared" si="15"/>
        <v>22.501369897</v>
      </c>
      <c r="O254">
        <v>1</v>
      </c>
      <c r="P254">
        <v>2</v>
      </c>
      <c r="Q254">
        <v>9.9</v>
      </c>
      <c r="R254">
        <v>50.4</v>
      </c>
      <c r="S254" t="s">
        <v>46</v>
      </c>
      <c r="T254" t="s">
        <v>31</v>
      </c>
      <c r="U254" t="s">
        <v>33</v>
      </c>
      <c r="V254" t="s">
        <v>31</v>
      </c>
      <c r="W254" t="s">
        <v>33</v>
      </c>
      <c r="Y254" t="s">
        <v>99</v>
      </c>
      <c r="Z254" t="s">
        <v>101</v>
      </c>
      <c r="AA254">
        <v>40.700000000000003</v>
      </c>
      <c r="AB254">
        <v>-112.1</v>
      </c>
      <c r="AC254">
        <v>0.26140000000000002</v>
      </c>
    </row>
    <row r="255" spans="1:29" x14ac:dyDescent="0.2">
      <c r="A255">
        <v>48</v>
      </c>
      <c r="B255">
        <v>1</v>
      </c>
      <c r="C255" t="s">
        <v>144</v>
      </c>
      <c r="D255">
        <v>1994</v>
      </c>
      <c r="E255">
        <v>224</v>
      </c>
      <c r="F255">
        <v>3</v>
      </c>
      <c r="G255" t="s">
        <v>33</v>
      </c>
      <c r="H255">
        <v>91.3</v>
      </c>
      <c r="J255" s="2">
        <f t="shared" si="14"/>
        <v>36.576578792600003</v>
      </c>
      <c r="K255">
        <v>3</v>
      </c>
      <c r="L255">
        <v>19.5</v>
      </c>
      <c r="N255" s="2">
        <f t="shared" si="15"/>
        <v>9.3356747445000003</v>
      </c>
      <c r="O255">
        <v>5</v>
      </c>
      <c r="P255">
        <v>6</v>
      </c>
      <c r="Q255">
        <v>10.7</v>
      </c>
      <c r="R255">
        <v>19.3</v>
      </c>
      <c r="S255" t="s">
        <v>46</v>
      </c>
      <c r="T255" t="s">
        <v>31</v>
      </c>
      <c r="U255" t="s">
        <v>33</v>
      </c>
      <c r="V255" t="s">
        <v>31</v>
      </c>
      <c r="W255" t="s">
        <v>33</v>
      </c>
      <c r="Y255" t="s">
        <v>145</v>
      </c>
      <c r="Z255" t="s">
        <v>101</v>
      </c>
      <c r="AA255">
        <v>39.700000000000003</v>
      </c>
      <c r="AB255">
        <v>-81.11</v>
      </c>
      <c r="AC255">
        <v>9.5600000000000004E-2</v>
      </c>
    </row>
    <row r="256" spans="1:29" x14ac:dyDescent="0.2">
      <c r="A256">
        <v>48</v>
      </c>
      <c r="B256">
        <v>2</v>
      </c>
      <c r="C256" t="s">
        <v>144</v>
      </c>
      <c r="D256">
        <v>1994</v>
      </c>
      <c r="E256">
        <v>224</v>
      </c>
      <c r="F256">
        <v>3</v>
      </c>
      <c r="G256" t="s">
        <v>33</v>
      </c>
      <c r="H256">
        <v>95.6</v>
      </c>
      <c r="J256" s="2">
        <f t="shared" si="14"/>
        <v>38.299243511199997</v>
      </c>
      <c r="K256">
        <v>3</v>
      </c>
      <c r="L256">
        <v>14.7</v>
      </c>
      <c r="N256" s="2">
        <f t="shared" si="15"/>
        <v>7.0376624996999997</v>
      </c>
      <c r="O256">
        <v>9</v>
      </c>
      <c r="P256">
        <v>10</v>
      </c>
      <c r="Q256">
        <v>10.7</v>
      </c>
      <c r="R256">
        <v>19.3</v>
      </c>
      <c r="S256" t="s">
        <v>46</v>
      </c>
      <c r="T256" t="s">
        <v>31</v>
      </c>
      <c r="U256" t="s">
        <v>33</v>
      </c>
      <c r="V256" t="s">
        <v>31</v>
      </c>
      <c r="W256" t="s">
        <v>33</v>
      </c>
      <c r="Y256" t="s">
        <v>145</v>
      </c>
      <c r="Z256" t="s">
        <v>101</v>
      </c>
      <c r="AA256">
        <v>39.700000000000003</v>
      </c>
      <c r="AB256">
        <v>-81.11</v>
      </c>
      <c r="AC256">
        <v>9.5600000000000004E-2</v>
      </c>
    </row>
    <row r="257" spans="1:29" x14ac:dyDescent="0.2">
      <c r="A257">
        <v>56</v>
      </c>
      <c r="B257">
        <v>1</v>
      </c>
      <c r="C257" t="s">
        <v>192</v>
      </c>
      <c r="D257">
        <v>2019</v>
      </c>
      <c r="E257">
        <v>60</v>
      </c>
      <c r="F257">
        <v>2</v>
      </c>
      <c r="G257" t="s">
        <v>30</v>
      </c>
      <c r="H257">
        <v>367</v>
      </c>
      <c r="I257" s="2">
        <v>327.1075969768969</v>
      </c>
      <c r="J257" s="2">
        <v>327.1075969768969</v>
      </c>
      <c r="K257">
        <v>2</v>
      </c>
      <c r="L257">
        <v>12.4</v>
      </c>
      <c r="M257">
        <v>21.9</v>
      </c>
      <c r="N257">
        <v>21.9</v>
      </c>
      <c r="O257">
        <v>1</v>
      </c>
      <c r="P257">
        <v>2</v>
      </c>
      <c r="Q257">
        <v>10.7</v>
      </c>
      <c r="R257">
        <v>19.3</v>
      </c>
      <c r="S257" t="s">
        <v>36</v>
      </c>
      <c r="T257" t="s">
        <v>33</v>
      </c>
      <c r="U257" t="s">
        <v>33</v>
      </c>
      <c r="V257" t="s">
        <v>31</v>
      </c>
      <c r="W257" t="s">
        <v>33</v>
      </c>
      <c r="Y257" t="s">
        <v>199</v>
      </c>
      <c r="Z257" t="s">
        <v>102</v>
      </c>
      <c r="AA257">
        <v>-40.99</v>
      </c>
      <c r="AB257">
        <v>-71.496300000000005</v>
      </c>
      <c r="AC257">
        <v>9.5600000000000004E-2</v>
      </c>
    </row>
    <row r="258" spans="1:29" x14ac:dyDescent="0.2">
      <c r="A258">
        <v>25</v>
      </c>
      <c r="B258">
        <v>1</v>
      </c>
      <c r="C258" t="s">
        <v>89</v>
      </c>
      <c r="D258">
        <v>2010</v>
      </c>
      <c r="E258">
        <f>3.37</f>
        <v>3.37</v>
      </c>
      <c r="F258">
        <v>6</v>
      </c>
      <c r="G258" t="s">
        <v>57</v>
      </c>
      <c r="H258">
        <v>224.2</v>
      </c>
      <c r="I258" s="2">
        <f>71.1*SQRT(6)</f>
        <v>174.15872071188394</v>
      </c>
      <c r="J258" s="2">
        <f>71.1*SQRT(6)</f>
        <v>174.15872071188394</v>
      </c>
      <c r="K258">
        <v>6</v>
      </c>
      <c r="L258">
        <v>118.2</v>
      </c>
      <c r="M258">
        <v>83.7</v>
      </c>
      <c r="N258">
        <v>83.7</v>
      </c>
      <c r="O258">
        <v>1</v>
      </c>
      <c r="P258">
        <v>2</v>
      </c>
      <c r="Q258">
        <v>10.6</v>
      </c>
      <c r="R258">
        <v>41.8</v>
      </c>
      <c r="S258" t="s">
        <v>46</v>
      </c>
      <c r="T258" t="s">
        <v>33</v>
      </c>
      <c r="U258" t="s">
        <v>33</v>
      </c>
      <c r="V258" t="s">
        <v>33</v>
      </c>
      <c r="W258" t="s">
        <v>33</v>
      </c>
      <c r="Y258" t="s">
        <v>90</v>
      </c>
      <c r="Z258" t="s">
        <v>101</v>
      </c>
      <c r="AA258">
        <v>40.700000000000003</v>
      </c>
      <c r="AB258">
        <v>-111.916</v>
      </c>
      <c r="AC258">
        <v>0.248</v>
      </c>
    </row>
    <row r="259" spans="1:29" x14ac:dyDescent="0.2">
      <c r="A259">
        <v>25</v>
      </c>
      <c r="B259">
        <v>2</v>
      </c>
      <c r="C259" t="s">
        <v>89</v>
      </c>
      <c r="D259">
        <v>2010</v>
      </c>
      <c r="E259">
        <f>3.37*5</f>
        <v>16.850000000000001</v>
      </c>
      <c r="F259">
        <v>6</v>
      </c>
      <c r="G259" t="s">
        <v>57</v>
      </c>
      <c r="H259">
        <v>441.3</v>
      </c>
      <c r="I259" s="2">
        <f>89.1*SQRT(6)</f>
        <v>218.24953608198115</v>
      </c>
      <c r="J259" s="2">
        <f>89.1*SQRT(6)</f>
        <v>218.24953608198115</v>
      </c>
      <c r="K259">
        <v>6</v>
      </c>
      <c r="L259">
        <v>118.2</v>
      </c>
      <c r="M259">
        <v>83.7</v>
      </c>
      <c r="N259">
        <v>83.7</v>
      </c>
      <c r="O259">
        <v>1</v>
      </c>
      <c r="P259">
        <v>2</v>
      </c>
      <c r="Q259">
        <v>10.6</v>
      </c>
      <c r="R259">
        <v>41.8</v>
      </c>
      <c r="S259" t="s">
        <v>46</v>
      </c>
      <c r="T259" t="s">
        <v>33</v>
      </c>
      <c r="U259" t="s">
        <v>33</v>
      </c>
      <c r="V259" t="s">
        <v>33</v>
      </c>
      <c r="W259" t="s">
        <v>33</v>
      </c>
      <c r="Y259" t="s">
        <v>90</v>
      </c>
      <c r="Z259" t="s">
        <v>101</v>
      </c>
      <c r="AA259">
        <v>40.700000000000003</v>
      </c>
      <c r="AB259">
        <v>-111.916</v>
      </c>
      <c r="AC259">
        <v>0.248</v>
      </c>
    </row>
    <row r="260" spans="1:29" x14ac:dyDescent="0.2">
      <c r="A260">
        <v>25</v>
      </c>
      <c r="B260">
        <v>3</v>
      </c>
      <c r="C260" t="s">
        <v>89</v>
      </c>
      <c r="D260">
        <v>2010</v>
      </c>
      <c r="E260">
        <f>3.37*10</f>
        <v>33.700000000000003</v>
      </c>
      <c r="F260">
        <v>6</v>
      </c>
      <c r="G260" t="s">
        <v>57</v>
      </c>
      <c r="H260">
        <v>411.7</v>
      </c>
      <c r="I260" s="2">
        <f>89.1*SQRT(6)</f>
        <v>218.24953608198115</v>
      </c>
      <c r="J260" s="2">
        <f>89.1*SQRT(6)</f>
        <v>218.24953608198115</v>
      </c>
      <c r="K260">
        <v>6</v>
      </c>
      <c r="L260">
        <v>118.2</v>
      </c>
      <c r="M260">
        <v>83.7</v>
      </c>
      <c r="N260">
        <v>83.7</v>
      </c>
      <c r="O260">
        <v>1</v>
      </c>
      <c r="P260">
        <v>2</v>
      </c>
      <c r="Q260">
        <v>10.6</v>
      </c>
      <c r="R260">
        <v>41.8</v>
      </c>
      <c r="S260" t="s">
        <v>46</v>
      </c>
      <c r="T260" t="s">
        <v>33</v>
      </c>
      <c r="U260" t="s">
        <v>33</v>
      </c>
      <c r="V260" t="s">
        <v>33</v>
      </c>
      <c r="W260" t="s">
        <v>33</v>
      </c>
      <c r="Y260" t="s">
        <v>90</v>
      </c>
      <c r="Z260" t="s">
        <v>101</v>
      </c>
      <c r="AA260">
        <v>40.700000000000003</v>
      </c>
      <c r="AB260">
        <v>-111.916</v>
      </c>
      <c r="AC260">
        <v>0.248</v>
      </c>
    </row>
    <row r="261" spans="1:29" x14ac:dyDescent="0.2">
      <c r="A261">
        <v>25</v>
      </c>
      <c r="B261">
        <v>4</v>
      </c>
      <c r="C261" t="s">
        <v>89</v>
      </c>
      <c r="D261">
        <v>2010</v>
      </c>
      <c r="E261" s="1">
        <f>3.37*20</f>
        <v>67.400000000000006</v>
      </c>
      <c r="F261">
        <v>6</v>
      </c>
      <c r="G261" t="s">
        <v>57</v>
      </c>
      <c r="H261">
        <v>648.6</v>
      </c>
      <c r="I261" s="2">
        <f>178.7*SQRT(6)</f>
        <v>437.72381703535387</v>
      </c>
      <c r="J261" s="2">
        <f>178.7*SQRT(6)</f>
        <v>437.72381703535387</v>
      </c>
      <c r="K261">
        <v>6</v>
      </c>
      <c r="L261">
        <v>118.2</v>
      </c>
      <c r="M261">
        <v>83.7</v>
      </c>
      <c r="N261">
        <v>83.7</v>
      </c>
      <c r="O261">
        <v>1</v>
      </c>
      <c r="P261">
        <v>2</v>
      </c>
      <c r="Q261">
        <v>10.6</v>
      </c>
      <c r="R261">
        <v>41.8</v>
      </c>
      <c r="S261" t="s">
        <v>46</v>
      </c>
      <c r="T261" t="s">
        <v>33</v>
      </c>
      <c r="U261" t="s">
        <v>33</v>
      </c>
      <c r="V261" t="s">
        <v>33</v>
      </c>
      <c r="W261" t="s">
        <v>33</v>
      </c>
      <c r="Y261" t="s">
        <v>90</v>
      </c>
      <c r="Z261" t="s">
        <v>101</v>
      </c>
      <c r="AA261">
        <v>40.700000000000003</v>
      </c>
      <c r="AB261">
        <v>-111.916</v>
      </c>
      <c r="AC261">
        <v>0.248</v>
      </c>
    </row>
    <row r="262" spans="1:29" x14ac:dyDescent="0.2">
      <c r="A262">
        <v>25</v>
      </c>
      <c r="B262">
        <v>5</v>
      </c>
      <c r="C262" t="s">
        <v>89</v>
      </c>
      <c r="D262">
        <v>2010</v>
      </c>
      <c r="E262">
        <v>1.8</v>
      </c>
      <c r="F262">
        <v>6</v>
      </c>
      <c r="G262" t="s">
        <v>57</v>
      </c>
      <c r="H262">
        <v>620.9</v>
      </c>
      <c r="I262" s="2">
        <f>151.2*SQRT(6)</f>
        <v>370.36284910881648</v>
      </c>
      <c r="J262" s="2">
        <f>151.2*SQRT(6)</f>
        <v>370.36284910881648</v>
      </c>
      <c r="K262">
        <v>6</v>
      </c>
      <c r="L262">
        <v>118.2</v>
      </c>
      <c r="M262">
        <v>83.7</v>
      </c>
      <c r="N262">
        <v>83.7</v>
      </c>
      <c r="O262">
        <v>1</v>
      </c>
      <c r="P262">
        <v>2</v>
      </c>
      <c r="Q262">
        <v>10.6</v>
      </c>
      <c r="R262">
        <v>41.8</v>
      </c>
      <c r="S262" t="s">
        <v>46</v>
      </c>
      <c r="T262" t="s">
        <v>33</v>
      </c>
      <c r="U262" t="s">
        <v>33</v>
      </c>
      <c r="V262" t="s">
        <v>33</v>
      </c>
      <c r="W262" t="s">
        <v>33</v>
      </c>
      <c r="Y262" t="s">
        <v>91</v>
      </c>
      <c r="Z262" t="s">
        <v>101</v>
      </c>
      <c r="AA262">
        <v>40.799999999999997</v>
      </c>
      <c r="AB262">
        <v>-111.6</v>
      </c>
      <c r="AC262">
        <v>0.248</v>
      </c>
    </row>
    <row r="263" spans="1:29" x14ac:dyDescent="0.2">
      <c r="A263">
        <v>25</v>
      </c>
      <c r="B263">
        <v>6</v>
      </c>
      <c r="C263" t="s">
        <v>89</v>
      </c>
      <c r="D263">
        <v>2010</v>
      </c>
      <c r="E263">
        <f>E262*5</f>
        <v>9</v>
      </c>
      <c r="F263">
        <v>6</v>
      </c>
      <c r="G263" t="s">
        <v>57</v>
      </c>
      <c r="H263">
        <v>692.9</v>
      </c>
      <c r="I263" s="2">
        <f>142*SQRT(6)</f>
        <v>347.82754347521126</v>
      </c>
      <c r="J263" s="2">
        <f>142*SQRT(6)</f>
        <v>347.82754347521126</v>
      </c>
      <c r="K263">
        <v>6</v>
      </c>
      <c r="L263">
        <v>118.2</v>
      </c>
      <c r="M263">
        <v>83.7</v>
      </c>
      <c r="N263">
        <v>83.7</v>
      </c>
      <c r="O263">
        <v>1</v>
      </c>
      <c r="P263">
        <v>2</v>
      </c>
      <c r="Q263">
        <v>10.6</v>
      </c>
      <c r="R263">
        <v>41.8</v>
      </c>
      <c r="S263" t="s">
        <v>46</v>
      </c>
      <c r="T263" t="s">
        <v>33</v>
      </c>
      <c r="U263" t="s">
        <v>33</v>
      </c>
      <c r="V263" t="s">
        <v>33</v>
      </c>
      <c r="W263" t="s">
        <v>33</v>
      </c>
      <c r="Y263" t="s">
        <v>91</v>
      </c>
      <c r="Z263" t="s">
        <v>101</v>
      </c>
      <c r="AA263">
        <v>40.799999999999997</v>
      </c>
      <c r="AB263">
        <v>-111.6</v>
      </c>
      <c r="AC263">
        <v>0.248</v>
      </c>
    </row>
    <row r="264" spans="1:29" x14ac:dyDescent="0.2">
      <c r="A264">
        <v>25</v>
      </c>
      <c r="B264">
        <v>7</v>
      </c>
      <c r="C264" t="s">
        <v>89</v>
      </c>
      <c r="D264">
        <v>2010</v>
      </c>
      <c r="E264">
        <f>E262*10</f>
        <v>18</v>
      </c>
      <c r="F264">
        <v>6</v>
      </c>
      <c r="G264" t="s">
        <v>57</v>
      </c>
      <c r="H264">
        <v>687.6</v>
      </c>
      <c r="I264" s="2">
        <f>91.8*SQRT(6)</f>
        <v>224.86315838749573</v>
      </c>
      <c r="J264" s="2">
        <f>91.8*SQRT(6)</f>
        <v>224.86315838749573</v>
      </c>
      <c r="K264">
        <v>6</v>
      </c>
      <c r="L264">
        <v>118.2</v>
      </c>
      <c r="M264">
        <v>83.7</v>
      </c>
      <c r="N264">
        <v>83.7</v>
      </c>
      <c r="O264">
        <v>1</v>
      </c>
      <c r="P264">
        <v>2</v>
      </c>
      <c r="Q264">
        <v>10.6</v>
      </c>
      <c r="R264">
        <v>41.8</v>
      </c>
      <c r="S264" t="s">
        <v>46</v>
      </c>
      <c r="T264" t="s">
        <v>33</v>
      </c>
      <c r="U264" t="s">
        <v>33</v>
      </c>
      <c r="V264" t="s">
        <v>33</v>
      </c>
      <c r="W264" t="s">
        <v>33</v>
      </c>
      <c r="Y264" t="s">
        <v>91</v>
      </c>
      <c r="Z264" t="s">
        <v>101</v>
      </c>
      <c r="AA264">
        <v>40.799999999999997</v>
      </c>
      <c r="AB264">
        <v>-111.6</v>
      </c>
      <c r="AC264">
        <v>0.248</v>
      </c>
    </row>
    <row r="265" spans="1:29" x14ac:dyDescent="0.2">
      <c r="A265">
        <v>25</v>
      </c>
      <c r="B265">
        <v>8</v>
      </c>
      <c r="C265" t="s">
        <v>89</v>
      </c>
      <c r="D265">
        <v>2010</v>
      </c>
      <c r="E265">
        <f>E262*20</f>
        <v>36</v>
      </c>
      <c r="F265">
        <v>6</v>
      </c>
      <c r="G265" t="s">
        <v>57</v>
      </c>
      <c r="H265">
        <v>1052.8</v>
      </c>
      <c r="I265" s="2">
        <f>303.6*SQRT(6)</f>
        <v>743.66508590897286</v>
      </c>
      <c r="J265" s="2">
        <f>303.6*SQRT(6)</f>
        <v>743.66508590897286</v>
      </c>
      <c r="K265">
        <v>6</v>
      </c>
      <c r="L265">
        <v>118.2</v>
      </c>
      <c r="M265">
        <v>83.7</v>
      </c>
      <c r="N265">
        <v>83.7</v>
      </c>
      <c r="O265">
        <v>1</v>
      </c>
      <c r="P265">
        <v>2</v>
      </c>
      <c r="Q265">
        <v>10.6</v>
      </c>
      <c r="R265">
        <v>41.8</v>
      </c>
      <c r="S265" t="s">
        <v>46</v>
      </c>
      <c r="T265" t="s">
        <v>33</v>
      </c>
      <c r="U265" t="s">
        <v>33</v>
      </c>
      <c r="V265" t="s">
        <v>33</v>
      </c>
      <c r="W265" t="s">
        <v>33</v>
      </c>
      <c r="Y265" t="s">
        <v>91</v>
      </c>
      <c r="Z265" t="s">
        <v>101</v>
      </c>
      <c r="AA265">
        <v>40.799999999999997</v>
      </c>
      <c r="AB265">
        <v>-111.6</v>
      </c>
      <c r="AC265">
        <v>0.248</v>
      </c>
    </row>
    <row r="266" spans="1:29" x14ac:dyDescent="0.2">
      <c r="A266">
        <v>25</v>
      </c>
      <c r="B266">
        <v>9</v>
      </c>
      <c r="C266" t="s">
        <v>89</v>
      </c>
      <c r="D266">
        <v>2010</v>
      </c>
      <c r="E266">
        <v>7.63</v>
      </c>
      <c r="F266">
        <v>6</v>
      </c>
      <c r="G266" t="s">
        <v>57</v>
      </c>
      <c r="H266">
        <v>127</v>
      </c>
      <c r="I266" s="2">
        <f>150.5*SQRT(6)</f>
        <v>368.64820628886827</v>
      </c>
      <c r="J266" s="2">
        <f>150.5*SQRT(6)</f>
        <v>368.64820628886827</v>
      </c>
      <c r="K266">
        <v>6</v>
      </c>
      <c r="L266">
        <v>118.2</v>
      </c>
      <c r="M266">
        <v>83.7</v>
      </c>
      <c r="N266">
        <v>83.7</v>
      </c>
      <c r="O266">
        <v>1</v>
      </c>
      <c r="P266">
        <v>2</v>
      </c>
      <c r="Q266">
        <v>10.6</v>
      </c>
      <c r="R266">
        <v>41.8</v>
      </c>
      <c r="S266" t="s">
        <v>46</v>
      </c>
      <c r="T266" t="s">
        <v>33</v>
      </c>
      <c r="U266" t="s">
        <v>33</v>
      </c>
      <c r="V266" t="s">
        <v>33</v>
      </c>
      <c r="W266" t="s">
        <v>33</v>
      </c>
      <c r="Y266" t="s">
        <v>92</v>
      </c>
      <c r="Z266" t="s">
        <v>101</v>
      </c>
      <c r="AA266">
        <v>41</v>
      </c>
      <c r="AB266">
        <v>-112</v>
      </c>
      <c r="AC266">
        <v>0.248</v>
      </c>
    </row>
    <row r="267" spans="1:29" x14ac:dyDescent="0.2">
      <c r="A267">
        <v>25</v>
      </c>
      <c r="B267">
        <v>10</v>
      </c>
      <c r="C267" t="s">
        <v>89</v>
      </c>
      <c r="D267">
        <v>2010</v>
      </c>
      <c r="E267">
        <f>E266*5</f>
        <v>38.15</v>
      </c>
      <c r="F267">
        <v>6</v>
      </c>
      <c r="G267" t="s">
        <v>57</v>
      </c>
      <c r="H267">
        <v>306.5</v>
      </c>
      <c r="I267" s="2">
        <f>72.5*SQRT(6)</f>
        <v>177.58800635178039</v>
      </c>
      <c r="J267" s="2">
        <f>72.5*SQRT(6)</f>
        <v>177.58800635178039</v>
      </c>
      <c r="K267">
        <v>6</v>
      </c>
      <c r="L267">
        <v>118.2</v>
      </c>
      <c r="M267">
        <v>83.7</v>
      </c>
      <c r="N267">
        <v>83.7</v>
      </c>
      <c r="O267">
        <v>1</v>
      </c>
      <c r="P267">
        <v>2</v>
      </c>
      <c r="Q267">
        <v>10.6</v>
      </c>
      <c r="R267">
        <v>41.8</v>
      </c>
      <c r="S267" t="s">
        <v>46</v>
      </c>
      <c r="T267" t="s">
        <v>33</v>
      </c>
      <c r="U267" t="s">
        <v>33</v>
      </c>
      <c r="V267" t="s">
        <v>33</v>
      </c>
      <c r="W267" t="s">
        <v>33</v>
      </c>
      <c r="Y267" t="s">
        <v>92</v>
      </c>
      <c r="Z267" t="s">
        <v>101</v>
      </c>
      <c r="AA267">
        <v>41</v>
      </c>
      <c r="AB267">
        <v>-112</v>
      </c>
      <c r="AC267">
        <v>0.248</v>
      </c>
    </row>
    <row r="268" spans="1:29" x14ac:dyDescent="0.2">
      <c r="A268">
        <v>25</v>
      </c>
      <c r="B268">
        <v>11</v>
      </c>
      <c r="C268" t="s">
        <v>89</v>
      </c>
      <c r="D268">
        <v>2010</v>
      </c>
      <c r="E268">
        <f>E266*10</f>
        <v>76.3</v>
      </c>
      <c r="F268">
        <v>6</v>
      </c>
      <c r="G268" t="s">
        <v>57</v>
      </c>
      <c r="H268">
        <v>326.7</v>
      </c>
      <c r="I268" s="2">
        <f>141.9*SQRT(6)</f>
        <v>347.58259450093294</v>
      </c>
      <c r="J268" s="2">
        <f>141.9*SQRT(6)</f>
        <v>347.58259450093294</v>
      </c>
      <c r="K268">
        <v>6</v>
      </c>
      <c r="L268">
        <v>118.2</v>
      </c>
      <c r="M268">
        <v>83.7</v>
      </c>
      <c r="N268">
        <v>83.7</v>
      </c>
      <c r="O268">
        <v>1</v>
      </c>
      <c r="P268">
        <v>2</v>
      </c>
      <c r="Q268">
        <v>10.6</v>
      </c>
      <c r="R268">
        <v>41.8</v>
      </c>
      <c r="S268" t="s">
        <v>46</v>
      </c>
      <c r="T268" t="s">
        <v>33</v>
      </c>
      <c r="U268" t="s">
        <v>33</v>
      </c>
      <c r="V268" t="s">
        <v>33</v>
      </c>
      <c r="W268" t="s">
        <v>33</v>
      </c>
      <c r="Y268" t="s">
        <v>92</v>
      </c>
      <c r="Z268" t="s">
        <v>101</v>
      </c>
      <c r="AA268">
        <v>41</v>
      </c>
      <c r="AB268">
        <v>-112</v>
      </c>
      <c r="AC268">
        <v>0.248</v>
      </c>
    </row>
    <row r="269" spans="1:29" x14ac:dyDescent="0.2">
      <c r="A269">
        <v>25</v>
      </c>
      <c r="B269">
        <v>12</v>
      </c>
      <c r="C269" t="s">
        <v>89</v>
      </c>
      <c r="D269">
        <v>2010</v>
      </c>
      <c r="E269">
        <f>E266*20</f>
        <v>152.6</v>
      </c>
      <c r="F269">
        <v>6</v>
      </c>
      <c r="G269" t="s">
        <v>57</v>
      </c>
      <c r="H269">
        <v>564.79999999999995</v>
      </c>
      <c r="I269" s="2">
        <f>265.2*SQRT(6)</f>
        <v>649.6046797860987</v>
      </c>
      <c r="J269" s="2">
        <f>265.2*SQRT(6)</f>
        <v>649.6046797860987</v>
      </c>
      <c r="K269">
        <v>6</v>
      </c>
      <c r="L269">
        <v>118.2</v>
      </c>
      <c r="M269">
        <v>83.7</v>
      </c>
      <c r="N269">
        <v>83.7</v>
      </c>
      <c r="O269">
        <v>1</v>
      </c>
      <c r="P269">
        <v>2</v>
      </c>
      <c r="Q269">
        <v>10.6</v>
      </c>
      <c r="R269">
        <v>41.8</v>
      </c>
      <c r="S269" t="s">
        <v>46</v>
      </c>
      <c r="T269" t="s">
        <v>33</v>
      </c>
      <c r="U269" t="s">
        <v>33</v>
      </c>
      <c r="V269" t="s">
        <v>33</v>
      </c>
      <c r="W269" t="s">
        <v>33</v>
      </c>
      <c r="Y269" t="s">
        <v>92</v>
      </c>
      <c r="Z269" t="s">
        <v>101</v>
      </c>
      <c r="AA269">
        <v>41</v>
      </c>
      <c r="AB269">
        <v>-112</v>
      </c>
      <c r="AC269">
        <v>0.248</v>
      </c>
    </row>
    <row r="270" spans="1:29" x14ac:dyDescent="0.2">
      <c r="A270">
        <v>25</v>
      </c>
      <c r="B270">
        <v>13</v>
      </c>
      <c r="C270" t="s">
        <v>89</v>
      </c>
      <c r="D270">
        <v>2010</v>
      </c>
      <c r="E270">
        <v>19.760000000000002</v>
      </c>
      <c r="F270">
        <v>6</v>
      </c>
      <c r="G270" t="s">
        <v>57</v>
      </c>
      <c r="H270">
        <v>1040.8</v>
      </c>
      <c r="I270" s="2">
        <f>200.1*SQRT(6)</f>
        <v>490.1428975309139</v>
      </c>
      <c r="J270" s="2">
        <f>200.1*SQRT(6)</f>
        <v>490.1428975309139</v>
      </c>
      <c r="K270">
        <v>6</v>
      </c>
      <c r="L270">
        <v>118.2</v>
      </c>
      <c r="M270">
        <v>83.7</v>
      </c>
      <c r="N270">
        <v>83.7</v>
      </c>
      <c r="O270">
        <v>1</v>
      </c>
      <c r="P270">
        <v>2</v>
      </c>
      <c r="Q270">
        <v>10.3</v>
      </c>
      <c r="R270">
        <v>106.4</v>
      </c>
      <c r="S270" t="s">
        <v>36</v>
      </c>
      <c r="T270" t="s">
        <v>33</v>
      </c>
      <c r="U270" t="s">
        <v>33</v>
      </c>
      <c r="V270" t="s">
        <v>33</v>
      </c>
      <c r="W270" t="s">
        <v>33</v>
      </c>
      <c r="Y270" t="s">
        <v>93</v>
      </c>
      <c r="Z270" t="s">
        <v>101</v>
      </c>
      <c r="AA270">
        <v>40.4</v>
      </c>
      <c r="AB270">
        <v>-113.2</v>
      </c>
      <c r="AC270">
        <v>0.87990000000000002</v>
      </c>
    </row>
    <row r="271" spans="1:29" x14ac:dyDescent="0.2">
      <c r="A271">
        <v>25</v>
      </c>
      <c r="B271">
        <v>14</v>
      </c>
      <c r="C271" t="s">
        <v>89</v>
      </c>
      <c r="D271">
        <v>2010</v>
      </c>
      <c r="E271">
        <f>19.76*5</f>
        <v>98.800000000000011</v>
      </c>
      <c r="F271">
        <v>6</v>
      </c>
      <c r="G271" t="s">
        <v>57</v>
      </c>
      <c r="H271">
        <v>563.5</v>
      </c>
      <c r="I271" s="2">
        <f>166.9*SQRT(6)</f>
        <v>408.81983807051239</v>
      </c>
      <c r="J271" s="2">
        <f>166.9*SQRT(6)</f>
        <v>408.81983807051239</v>
      </c>
      <c r="K271">
        <v>6</v>
      </c>
      <c r="L271">
        <v>118.2</v>
      </c>
      <c r="M271">
        <v>83.7</v>
      </c>
      <c r="N271">
        <v>83.7</v>
      </c>
      <c r="O271">
        <v>1</v>
      </c>
      <c r="P271">
        <v>2</v>
      </c>
      <c r="Q271">
        <v>10.3</v>
      </c>
      <c r="R271">
        <v>106.4</v>
      </c>
      <c r="S271" t="s">
        <v>36</v>
      </c>
      <c r="T271" t="s">
        <v>33</v>
      </c>
      <c r="U271" t="s">
        <v>33</v>
      </c>
      <c r="V271" t="s">
        <v>33</v>
      </c>
      <c r="W271" t="s">
        <v>33</v>
      </c>
      <c r="Y271" t="s">
        <v>93</v>
      </c>
      <c r="Z271" t="s">
        <v>101</v>
      </c>
      <c r="AA271">
        <v>40.4</v>
      </c>
      <c r="AB271">
        <v>-113.2</v>
      </c>
      <c r="AC271">
        <v>0.87990000000000002</v>
      </c>
    </row>
    <row r="272" spans="1:29" x14ac:dyDescent="0.2">
      <c r="A272">
        <v>25</v>
      </c>
      <c r="B272">
        <v>15</v>
      </c>
      <c r="C272" t="s">
        <v>89</v>
      </c>
      <c r="D272">
        <v>2010</v>
      </c>
      <c r="E272">
        <f>19.76*10</f>
        <v>197.60000000000002</v>
      </c>
      <c r="F272">
        <v>6</v>
      </c>
      <c r="G272" t="s">
        <v>57</v>
      </c>
      <c r="H272">
        <v>536.6</v>
      </c>
      <c r="I272" s="2">
        <f>54.4*SQRT(6)</f>
        <v>133.25224200740487</v>
      </c>
      <c r="J272" s="2">
        <f>54.4*SQRT(6)</f>
        <v>133.25224200740487</v>
      </c>
      <c r="K272">
        <v>6</v>
      </c>
      <c r="L272">
        <v>118.2</v>
      </c>
      <c r="M272">
        <v>83.7</v>
      </c>
      <c r="N272">
        <v>83.7</v>
      </c>
      <c r="O272">
        <v>1</v>
      </c>
      <c r="P272">
        <v>2</v>
      </c>
      <c r="Q272">
        <v>6.4</v>
      </c>
      <c r="R272">
        <v>96</v>
      </c>
      <c r="S272" t="s">
        <v>36</v>
      </c>
      <c r="T272" t="s">
        <v>33</v>
      </c>
      <c r="U272" t="s">
        <v>33</v>
      </c>
      <c r="V272" t="s">
        <v>33</v>
      </c>
      <c r="W272" t="s">
        <v>33</v>
      </c>
      <c r="Y272" t="s">
        <v>93</v>
      </c>
      <c r="Z272" t="s">
        <v>101</v>
      </c>
      <c r="AA272">
        <v>40.4</v>
      </c>
      <c r="AB272">
        <v>-113.2</v>
      </c>
      <c r="AC272">
        <v>0.99150000000000005</v>
      </c>
    </row>
  </sheetData>
  <sortState ref="A2:AC272">
    <sortCondition ref="AC2:AC27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9FBF-19EC-D146-ACA8-683A33E0AFBC}">
  <dimension ref="A1:AE165"/>
  <sheetViews>
    <sheetView tabSelected="1" workbookViewId="0">
      <pane ySplit="1" topLeftCell="A2" activePane="bottomLeft" state="frozen"/>
      <selection pane="bottomLeft" activeCell="N13" sqref="N13"/>
    </sheetView>
  </sheetViews>
  <sheetFormatPr baseColWidth="10" defaultRowHeight="16" x14ac:dyDescent="0.2"/>
  <sheetData>
    <row r="1" spans="1:31" x14ac:dyDescent="0.2">
      <c r="A1" t="s">
        <v>146</v>
      </c>
      <c r="B1" t="s">
        <v>1</v>
      </c>
      <c r="C1" t="s">
        <v>2</v>
      </c>
      <c r="D1" t="s">
        <v>3</v>
      </c>
      <c r="E1" t="s">
        <v>147</v>
      </c>
      <c r="F1" t="s">
        <v>5</v>
      </c>
      <c r="G1" t="s">
        <v>148</v>
      </c>
      <c r="H1" t="s">
        <v>7</v>
      </c>
      <c r="I1" t="s">
        <v>8</v>
      </c>
      <c r="J1" t="s">
        <v>149</v>
      </c>
      <c r="K1" t="s">
        <v>10</v>
      </c>
      <c r="L1" t="s">
        <v>150</v>
      </c>
      <c r="M1" t="s">
        <v>151</v>
      </c>
      <c r="N1" t="s">
        <v>152</v>
      </c>
      <c r="O1" t="s">
        <v>14</v>
      </c>
      <c r="P1" t="s">
        <v>15</v>
      </c>
      <c r="Q1" t="s">
        <v>24</v>
      </c>
      <c r="R1" t="s">
        <v>100</v>
      </c>
      <c r="S1" t="s">
        <v>153</v>
      </c>
      <c r="T1" t="s">
        <v>154</v>
      </c>
      <c r="U1" t="s">
        <v>155</v>
      </c>
      <c r="V1" t="s">
        <v>21</v>
      </c>
      <c r="W1" t="s">
        <v>156</v>
      </c>
      <c r="X1" t="s">
        <v>157</v>
      </c>
      <c r="Y1" t="s">
        <v>158</v>
      </c>
      <c r="Z1" t="s">
        <v>16</v>
      </c>
      <c r="AA1" t="s">
        <v>17</v>
      </c>
      <c r="AB1" t="s">
        <v>159</v>
      </c>
      <c r="AC1" t="s">
        <v>18</v>
      </c>
      <c r="AD1" t="s">
        <v>160</v>
      </c>
      <c r="AE1" t="s">
        <v>28</v>
      </c>
    </row>
    <row r="2" spans="1:31" x14ac:dyDescent="0.2">
      <c r="A2">
        <v>5</v>
      </c>
      <c r="B2">
        <v>1</v>
      </c>
      <c r="C2" t="s">
        <v>161</v>
      </c>
      <c r="D2">
        <v>2004</v>
      </c>
      <c r="E2">
        <v>350</v>
      </c>
      <c r="F2">
        <v>12</v>
      </c>
      <c r="G2" t="s">
        <v>30</v>
      </c>
      <c r="H2">
        <v>30.8</v>
      </c>
      <c r="I2">
        <v>9.5</v>
      </c>
      <c r="J2">
        <v>9.5</v>
      </c>
      <c r="K2">
        <v>12</v>
      </c>
      <c r="L2">
        <v>41.5</v>
      </c>
      <c r="M2">
        <v>14.2</v>
      </c>
      <c r="N2">
        <v>14.2</v>
      </c>
      <c r="O2">
        <v>2.58</v>
      </c>
      <c r="P2">
        <v>3</v>
      </c>
      <c r="Q2" t="s">
        <v>48</v>
      </c>
      <c r="R2" t="s">
        <v>103</v>
      </c>
      <c r="S2">
        <v>42.036110000000001</v>
      </c>
      <c r="T2">
        <v>2.8172199999999998</v>
      </c>
      <c r="U2" t="s">
        <v>36</v>
      </c>
      <c r="V2" t="s">
        <v>46</v>
      </c>
      <c r="W2" t="s">
        <v>36</v>
      </c>
      <c r="X2" t="s">
        <v>46</v>
      </c>
      <c r="Y2" t="s">
        <v>33</v>
      </c>
      <c r="Z2">
        <v>7.5</v>
      </c>
      <c r="AA2">
        <v>77</v>
      </c>
      <c r="AB2" t="s">
        <v>42</v>
      </c>
      <c r="AC2" t="s">
        <v>46</v>
      </c>
      <c r="AD2">
        <v>41.5</v>
      </c>
      <c r="AE2">
        <v>0.51649999999999996</v>
      </c>
    </row>
    <row r="3" spans="1:31" x14ac:dyDescent="0.2">
      <c r="A3" s="8">
        <v>58</v>
      </c>
      <c r="B3">
        <v>1</v>
      </c>
      <c r="C3" t="s">
        <v>194</v>
      </c>
      <c r="D3">
        <v>2018</v>
      </c>
      <c r="E3">
        <v>150</v>
      </c>
      <c r="F3">
        <v>15</v>
      </c>
      <c r="G3" t="s">
        <v>30</v>
      </c>
      <c r="H3">
        <v>17.600000000000001</v>
      </c>
      <c r="I3">
        <v>3.5</v>
      </c>
      <c r="J3">
        <v>3.5</v>
      </c>
      <c r="K3">
        <v>15</v>
      </c>
      <c r="L3">
        <v>2.6</v>
      </c>
      <c r="M3">
        <v>0.85</v>
      </c>
      <c r="N3">
        <v>0.85</v>
      </c>
      <c r="O3">
        <v>20</v>
      </c>
      <c r="P3">
        <f t="shared" ref="P3:P8" si="0">O3+1</f>
        <v>21</v>
      </c>
      <c r="Q3" s="14"/>
      <c r="R3" s="14" t="s">
        <v>167</v>
      </c>
      <c r="S3" s="14">
        <v>50.364505000000001</v>
      </c>
      <c r="T3" s="14">
        <v>18.968959999999999</v>
      </c>
      <c r="U3" t="s">
        <v>36</v>
      </c>
      <c r="V3" s="14" t="s">
        <v>36</v>
      </c>
      <c r="W3" t="s">
        <v>36</v>
      </c>
      <c r="X3" t="s">
        <v>46</v>
      </c>
      <c r="Y3" t="s">
        <v>33</v>
      </c>
      <c r="Z3">
        <v>8.3000000000000007</v>
      </c>
      <c r="AA3">
        <v>66.7</v>
      </c>
      <c r="AC3" t="s">
        <v>46</v>
      </c>
      <c r="AE3">
        <v>0.80020000000000002</v>
      </c>
    </row>
    <row r="4" spans="1:31" x14ac:dyDescent="0.2">
      <c r="A4" s="8">
        <v>58</v>
      </c>
      <c r="B4">
        <v>2</v>
      </c>
      <c r="C4" t="s">
        <v>194</v>
      </c>
      <c r="D4">
        <v>2018</v>
      </c>
      <c r="E4">
        <v>300</v>
      </c>
      <c r="F4">
        <v>15</v>
      </c>
      <c r="G4" t="s">
        <v>30</v>
      </c>
      <c r="H4">
        <v>13.8</v>
      </c>
      <c r="I4">
        <v>2.12</v>
      </c>
      <c r="J4">
        <v>2.12</v>
      </c>
      <c r="K4">
        <v>15</v>
      </c>
      <c r="L4">
        <v>2.6</v>
      </c>
      <c r="M4">
        <v>0.85</v>
      </c>
      <c r="N4">
        <v>0.85</v>
      </c>
      <c r="O4">
        <v>20</v>
      </c>
      <c r="P4">
        <f t="shared" si="0"/>
        <v>21</v>
      </c>
      <c r="Q4" s="14"/>
      <c r="R4" s="14" t="s">
        <v>167</v>
      </c>
      <c r="S4" s="14">
        <v>50.364505000000001</v>
      </c>
      <c r="T4" s="14">
        <v>18.968959999999999</v>
      </c>
      <c r="U4" t="s">
        <v>36</v>
      </c>
      <c r="V4" s="14" t="s">
        <v>36</v>
      </c>
      <c r="W4" t="s">
        <v>36</v>
      </c>
      <c r="X4" t="s">
        <v>46</v>
      </c>
      <c r="Y4" t="s">
        <v>33</v>
      </c>
      <c r="Z4">
        <v>8.3000000000000007</v>
      </c>
      <c r="AA4">
        <v>66.7</v>
      </c>
      <c r="AC4" t="s">
        <v>46</v>
      </c>
      <c r="AE4">
        <v>0.80020000000000002</v>
      </c>
    </row>
    <row r="5" spans="1:31" x14ac:dyDescent="0.2">
      <c r="A5" s="8">
        <v>58</v>
      </c>
      <c r="B5">
        <v>3</v>
      </c>
      <c r="C5" t="s">
        <v>194</v>
      </c>
      <c r="D5">
        <v>2018</v>
      </c>
      <c r="E5">
        <v>150</v>
      </c>
      <c r="F5">
        <v>15</v>
      </c>
      <c r="G5" t="s">
        <v>30</v>
      </c>
      <c r="H5">
        <v>13.8</v>
      </c>
      <c r="I5">
        <v>3.45</v>
      </c>
      <c r="J5">
        <v>3.45</v>
      </c>
      <c r="K5">
        <v>15</v>
      </c>
      <c r="L5">
        <v>2.6</v>
      </c>
      <c r="M5">
        <v>0.85</v>
      </c>
      <c r="N5">
        <v>0.85</v>
      </c>
      <c r="O5">
        <v>20</v>
      </c>
      <c r="P5">
        <f t="shared" si="0"/>
        <v>21</v>
      </c>
      <c r="Q5" s="14"/>
      <c r="R5" s="14" t="s">
        <v>167</v>
      </c>
      <c r="S5" s="14">
        <v>50.364505000000001</v>
      </c>
      <c r="T5" s="14">
        <v>18.968959999999999</v>
      </c>
      <c r="U5" t="s">
        <v>36</v>
      </c>
      <c r="V5" s="14" t="s">
        <v>36</v>
      </c>
      <c r="W5" t="s">
        <v>36</v>
      </c>
      <c r="X5" t="s">
        <v>46</v>
      </c>
      <c r="Y5" t="s">
        <v>33</v>
      </c>
      <c r="Z5">
        <v>8.3000000000000007</v>
      </c>
      <c r="AA5">
        <v>66.7</v>
      </c>
      <c r="AC5" t="s">
        <v>36</v>
      </c>
      <c r="AE5">
        <v>0.80020000000000002</v>
      </c>
    </row>
    <row r="6" spans="1:31" x14ac:dyDescent="0.2">
      <c r="A6" s="8">
        <v>58</v>
      </c>
      <c r="B6">
        <v>4</v>
      </c>
      <c r="C6" t="s">
        <v>194</v>
      </c>
      <c r="D6">
        <v>2018</v>
      </c>
      <c r="E6">
        <v>300</v>
      </c>
      <c r="F6">
        <v>15</v>
      </c>
      <c r="G6" t="s">
        <v>30</v>
      </c>
      <c r="H6">
        <v>14.8</v>
      </c>
      <c r="I6">
        <v>3.98</v>
      </c>
      <c r="J6">
        <v>3.98</v>
      </c>
      <c r="K6">
        <v>15</v>
      </c>
      <c r="L6">
        <v>2.6</v>
      </c>
      <c r="M6">
        <v>0.85</v>
      </c>
      <c r="N6">
        <v>0.85</v>
      </c>
      <c r="O6">
        <v>20</v>
      </c>
      <c r="P6">
        <f t="shared" si="0"/>
        <v>21</v>
      </c>
      <c r="Q6" s="14"/>
      <c r="R6" s="14" t="s">
        <v>167</v>
      </c>
      <c r="S6" s="14">
        <v>50.364505000000001</v>
      </c>
      <c r="T6" s="14">
        <v>18.968959999999999</v>
      </c>
      <c r="U6" t="s">
        <v>36</v>
      </c>
      <c r="V6" s="14" t="s">
        <v>36</v>
      </c>
      <c r="W6" t="s">
        <v>36</v>
      </c>
      <c r="X6" t="s">
        <v>46</v>
      </c>
      <c r="Y6" t="s">
        <v>33</v>
      </c>
      <c r="Z6">
        <v>8.3000000000000007</v>
      </c>
      <c r="AA6">
        <v>66.7</v>
      </c>
      <c r="AC6" t="s">
        <v>36</v>
      </c>
      <c r="AE6">
        <v>0.80020000000000002</v>
      </c>
    </row>
    <row r="7" spans="1:31" x14ac:dyDescent="0.2">
      <c r="A7" s="8">
        <v>58</v>
      </c>
      <c r="B7">
        <v>5</v>
      </c>
      <c r="C7" t="s">
        <v>194</v>
      </c>
      <c r="D7">
        <v>2018</v>
      </c>
      <c r="E7">
        <v>150</v>
      </c>
      <c r="F7">
        <v>15</v>
      </c>
      <c r="G7" t="s">
        <v>30</v>
      </c>
      <c r="H7">
        <v>17.3</v>
      </c>
      <c r="I7">
        <v>4.3499999999999996</v>
      </c>
      <c r="J7">
        <v>4.3499999999999996</v>
      </c>
      <c r="K7">
        <v>15</v>
      </c>
      <c r="L7">
        <v>2.6</v>
      </c>
      <c r="M7">
        <v>0.85</v>
      </c>
      <c r="N7">
        <v>0.85</v>
      </c>
      <c r="O7">
        <v>20</v>
      </c>
      <c r="P7">
        <f t="shared" si="0"/>
        <v>21</v>
      </c>
      <c r="Q7" s="14"/>
      <c r="R7" s="14" t="s">
        <v>167</v>
      </c>
      <c r="S7" s="14">
        <v>50.364505000000001</v>
      </c>
      <c r="T7" s="14">
        <v>18.968959999999999</v>
      </c>
      <c r="U7" t="s">
        <v>36</v>
      </c>
      <c r="V7" s="14" t="s">
        <v>36</v>
      </c>
      <c r="W7" t="s">
        <v>36</v>
      </c>
      <c r="X7" t="s">
        <v>46</v>
      </c>
      <c r="Y7" t="s">
        <v>33</v>
      </c>
      <c r="Z7">
        <v>8.3000000000000007</v>
      </c>
      <c r="AA7">
        <v>66.7</v>
      </c>
      <c r="AC7" t="s">
        <v>36</v>
      </c>
      <c r="AE7">
        <v>0.80020000000000002</v>
      </c>
    </row>
    <row r="8" spans="1:31" x14ac:dyDescent="0.2">
      <c r="A8" s="8">
        <v>58</v>
      </c>
      <c r="B8">
        <v>6</v>
      </c>
      <c r="C8" t="s">
        <v>194</v>
      </c>
      <c r="D8">
        <v>2018</v>
      </c>
      <c r="E8">
        <v>300</v>
      </c>
      <c r="F8">
        <v>15</v>
      </c>
      <c r="G8" t="s">
        <v>30</v>
      </c>
      <c r="H8">
        <v>16.600000000000001</v>
      </c>
      <c r="I8">
        <v>3.43</v>
      </c>
      <c r="J8">
        <v>3.43</v>
      </c>
      <c r="K8">
        <v>15</v>
      </c>
      <c r="L8">
        <v>2.6</v>
      </c>
      <c r="M8">
        <v>0.85</v>
      </c>
      <c r="N8">
        <v>0.85</v>
      </c>
      <c r="O8">
        <v>20</v>
      </c>
      <c r="P8">
        <f t="shared" si="0"/>
        <v>21</v>
      </c>
      <c r="Q8" s="14"/>
      <c r="R8" s="14" t="s">
        <v>167</v>
      </c>
      <c r="S8" s="14">
        <v>50.364505000000001</v>
      </c>
      <c r="T8" s="14">
        <v>18.968959999999999</v>
      </c>
      <c r="U8" t="s">
        <v>36</v>
      </c>
      <c r="V8" s="14" t="s">
        <v>36</v>
      </c>
      <c r="W8" t="s">
        <v>36</v>
      </c>
      <c r="X8" t="s">
        <v>46</v>
      </c>
      <c r="Y8" t="s">
        <v>33</v>
      </c>
      <c r="Z8">
        <v>8.3000000000000007</v>
      </c>
      <c r="AA8">
        <v>66.7</v>
      </c>
      <c r="AC8" t="s">
        <v>36</v>
      </c>
      <c r="AE8">
        <v>0.80020000000000002</v>
      </c>
    </row>
    <row r="9" spans="1:31" x14ac:dyDescent="0.2">
      <c r="A9" s="8">
        <v>54</v>
      </c>
      <c r="B9">
        <v>1</v>
      </c>
      <c r="C9" t="s">
        <v>189</v>
      </c>
      <c r="D9">
        <v>2011</v>
      </c>
      <c r="E9">
        <v>0.02</v>
      </c>
      <c r="F9">
        <v>10</v>
      </c>
      <c r="G9" t="s">
        <v>30</v>
      </c>
      <c r="H9">
        <v>3.5</v>
      </c>
      <c r="I9">
        <v>1.27</v>
      </c>
      <c r="J9">
        <v>1.27</v>
      </c>
      <c r="K9">
        <v>10</v>
      </c>
      <c r="L9">
        <v>3.4</v>
      </c>
      <c r="M9">
        <v>1.07</v>
      </c>
      <c r="N9">
        <v>1.07</v>
      </c>
      <c r="O9">
        <v>0.5</v>
      </c>
      <c r="P9">
        <v>1</v>
      </c>
      <c r="Q9" s="14" t="s">
        <v>190</v>
      </c>
      <c r="R9" s="14" t="s">
        <v>102</v>
      </c>
      <c r="S9" s="14">
        <v>-41.233333000000002</v>
      </c>
      <c r="T9" s="14">
        <v>-71.283332999999999</v>
      </c>
      <c r="U9" t="s">
        <v>46</v>
      </c>
      <c r="V9" s="14" t="s">
        <v>46</v>
      </c>
      <c r="W9" t="s">
        <v>46</v>
      </c>
      <c r="X9" t="s">
        <v>36</v>
      </c>
      <c r="Y9" t="s">
        <v>33</v>
      </c>
      <c r="Z9">
        <v>6.3</v>
      </c>
      <c r="AA9">
        <v>77.5</v>
      </c>
      <c r="AC9" t="s">
        <v>36</v>
      </c>
      <c r="AE9">
        <v>0.70909999999999995</v>
      </c>
    </row>
    <row r="10" spans="1:31" x14ac:dyDescent="0.2">
      <c r="A10" s="8">
        <v>54</v>
      </c>
      <c r="B10">
        <v>2</v>
      </c>
      <c r="C10" t="s">
        <v>189</v>
      </c>
      <c r="D10">
        <v>2011</v>
      </c>
      <c r="E10">
        <v>0.02</v>
      </c>
      <c r="F10">
        <v>10</v>
      </c>
      <c r="G10" t="s">
        <v>30</v>
      </c>
      <c r="H10">
        <v>3.5</v>
      </c>
      <c r="I10">
        <v>1.51</v>
      </c>
      <c r="J10">
        <v>1.51</v>
      </c>
      <c r="K10">
        <v>10</v>
      </c>
      <c r="L10">
        <v>4.7</v>
      </c>
      <c r="M10">
        <v>1.83</v>
      </c>
      <c r="N10">
        <v>1.83</v>
      </c>
      <c r="O10">
        <v>0.5</v>
      </c>
      <c r="P10">
        <v>1</v>
      </c>
      <c r="Q10" s="14" t="s">
        <v>190</v>
      </c>
      <c r="R10" s="14" t="s">
        <v>102</v>
      </c>
      <c r="S10" s="14">
        <v>-41.233333000000002</v>
      </c>
      <c r="T10" s="14">
        <v>-71.283332999999999</v>
      </c>
      <c r="U10" t="s">
        <v>46</v>
      </c>
      <c r="V10" s="14" t="s">
        <v>46</v>
      </c>
      <c r="W10" t="s">
        <v>46</v>
      </c>
      <c r="X10" t="s">
        <v>36</v>
      </c>
      <c r="Y10" t="s">
        <v>33</v>
      </c>
      <c r="Z10">
        <v>6.3</v>
      </c>
      <c r="AA10">
        <v>77.5</v>
      </c>
      <c r="AC10" t="s">
        <v>36</v>
      </c>
      <c r="AE10">
        <v>0.70909999999999995</v>
      </c>
    </row>
    <row r="11" spans="1:31" x14ac:dyDescent="0.2">
      <c r="A11" s="8">
        <v>54</v>
      </c>
      <c r="B11">
        <v>3</v>
      </c>
      <c r="C11" t="s">
        <v>189</v>
      </c>
      <c r="D11">
        <v>2011</v>
      </c>
      <c r="E11">
        <v>0.02</v>
      </c>
      <c r="F11">
        <v>10</v>
      </c>
      <c r="G11" t="s">
        <v>30</v>
      </c>
      <c r="H11">
        <v>3.57</v>
      </c>
      <c r="I11">
        <v>1.27</v>
      </c>
      <c r="J11">
        <v>1.27</v>
      </c>
      <c r="K11">
        <v>10</v>
      </c>
      <c r="L11">
        <v>3.86</v>
      </c>
      <c r="M11">
        <v>1.53</v>
      </c>
      <c r="N11">
        <v>1.53</v>
      </c>
      <c r="O11">
        <v>1.5</v>
      </c>
      <c r="P11">
        <v>2</v>
      </c>
      <c r="Q11" s="14" t="s">
        <v>190</v>
      </c>
      <c r="R11" s="14" t="s">
        <v>102</v>
      </c>
      <c r="S11" s="14">
        <v>-41.233333000000002</v>
      </c>
      <c r="T11" s="14">
        <v>-71.283332999999999</v>
      </c>
      <c r="U11" t="s">
        <v>46</v>
      </c>
      <c r="V11" s="14" t="s">
        <v>46</v>
      </c>
      <c r="W11" t="s">
        <v>46</v>
      </c>
      <c r="X11" t="s">
        <v>36</v>
      </c>
      <c r="Y11" t="s">
        <v>33</v>
      </c>
      <c r="Z11">
        <v>6.3</v>
      </c>
      <c r="AA11">
        <v>77.5</v>
      </c>
      <c r="AC11" t="s">
        <v>36</v>
      </c>
      <c r="AE11">
        <v>0.70909999999999995</v>
      </c>
    </row>
    <row r="12" spans="1:31" x14ac:dyDescent="0.2">
      <c r="A12" s="8">
        <v>54</v>
      </c>
      <c r="B12">
        <v>4</v>
      </c>
      <c r="C12" t="s">
        <v>189</v>
      </c>
      <c r="D12">
        <v>2011</v>
      </c>
      <c r="E12">
        <v>0.02</v>
      </c>
      <c r="F12">
        <v>10</v>
      </c>
      <c r="G12" t="s">
        <v>30</v>
      </c>
      <c r="H12">
        <v>4.43</v>
      </c>
      <c r="I12">
        <v>1.72</v>
      </c>
      <c r="J12">
        <v>1.72</v>
      </c>
      <c r="K12">
        <v>10</v>
      </c>
      <c r="L12">
        <v>4.8600000000000003</v>
      </c>
      <c r="M12">
        <v>1.46</v>
      </c>
      <c r="N12">
        <v>1.46</v>
      </c>
      <c r="O12">
        <v>1.5</v>
      </c>
      <c r="P12">
        <v>2</v>
      </c>
      <c r="Q12" s="14" t="s">
        <v>190</v>
      </c>
      <c r="R12" s="14" t="s">
        <v>102</v>
      </c>
      <c r="S12" s="14">
        <v>-41.233333000000002</v>
      </c>
      <c r="T12" s="14">
        <v>-71.283332999999999</v>
      </c>
      <c r="U12" t="s">
        <v>46</v>
      </c>
      <c r="V12" s="14" t="s">
        <v>46</v>
      </c>
      <c r="W12" t="s">
        <v>46</v>
      </c>
      <c r="X12" t="s">
        <v>36</v>
      </c>
      <c r="Y12" t="s">
        <v>33</v>
      </c>
      <c r="Z12">
        <v>6.3</v>
      </c>
      <c r="AA12">
        <v>77.5</v>
      </c>
      <c r="AC12" t="s">
        <v>36</v>
      </c>
      <c r="AE12">
        <v>0.70909999999999995</v>
      </c>
    </row>
    <row r="13" spans="1:31" x14ac:dyDescent="0.2">
      <c r="A13">
        <v>38</v>
      </c>
      <c r="B13">
        <v>2</v>
      </c>
      <c r="C13" t="s">
        <v>128</v>
      </c>
      <c r="D13">
        <v>2016</v>
      </c>
      <c r="E13">
        <v>50</v>
      </c>
      <c r="F13">
        <v>6</v>
      </c>
      <c r="G13" t="s">
        <v>57</v>
      </c>
      <c r="H13">
        <v>38.82</v>
      </c>
      <c r="I13">
        <v>2.19</v>
      </c>
      <c r="J13">
        <v>2.19</v>
      </c>
      <c r="K13">
        <v>5</v>
      </c>
      <c r="L13">
        <v>33.22</v>
      </c>
      <c r="M13">
        <v>1.96</v>
      </c>
      <c r="N13">
        <v>1.96</v>
      </c>
      <c r="O13">
        <v>2</v>
      </c>
      <c r="P13">
        <v>3</v>
      </c>
      <c r="Q13" t="s">
        <v>130</v>
      </c>
      <c r="R13" t="s">
        <v>103</v>
      </c>
      <c r="S13">
        <v>42.716670000000001</v>
      </c>
      <c r="T13">
        <v>1.2166699999999999</v>
      </c>
      <c r="U13" t="s">
        <v>46</v>
      </c>
      <c r="V13" t="s">
        <v>46</v>
      </c>
      <c r="W13" t="s">
        <v>46</v>
      </c>
      <c r="X13" t="s">
        <v>46</v>
      </c>
      <c r="Y13" t="s">
        <v>33</v>
      </c>
      <c r="Z13">
        <v>10.7</v>
      </c>
      <c r="AA13">
        <v>37.4</v>
      </c>
      <c r="AB13" t="s">
        <v>42</v>
      </c>
      <c r="AC13" t="s">
        <v>46</v>
      </c>
      <c r="AD13">
        <v>33.22</v>
      </c>
      <c r="AE13">
        <v>1.6335</v>
      </c>
    </row>
    <row r="14" spans="1:31" x14ac:dyDescent="0.2">
      <c r="A14">
        <v>38</v>
      </c>
      <c r="B14">
        <v>1</v>
      </c>
      <c r="C14" t="s">
        <v>128</v>
      </c>
      <c r="D14">
        <v>2016</v>
      </c>
      <c r="E14">
        <v>50</v>
      </c>
      <c r="F14">
        <v>6</v>
      </c>
      <c r="G14" t="s">
        <v>57</v>
      </c>
      <c r="H14">
        <v>36.17</v>
      </c>
      <c r="I14">
        <v>3.23</v>
      </c>
      <c r="J14">
        <v>3.23</v>
      </c>
      <c r="K14">
        <v>5</v>
      </c>
      <c r="L14">
        <v>35.76</v>
      </c>
      <c r="M14">
        <v>3.93</v>
      </c>
      <c r="N14">
        <v>3.93</v>
      </c>
      <c r="O14">
        <v>1</v>
      </c>
      <c r="P14">
        <v>2</v>
      </c>
      <c r="Q14" t="s">
        <v>130</v>
      </c>
      <c r="R14" t="s">
        <v>103</v>
      </c>
      <c r="S14">
        <v>42.716670000000001</v>
      </c>
      <c r="T14">
        <v>1.2166699999999999</v>
      </c>
      <c r="U14" t="s">
        <v>46</v>
      </c>
      <c r="V14" t="s">
        <v>46</v>
      </c>
      <c r="W14" t="s">
        <v>46</v>
      </c>
      <c r="X14" t="s">
        <v>46</v>
      </c>
      <c r="Y14" t="s">
        <v>33</v>
      </c>
      <c r="Z14">
        <v>10.7</v>
      </c>
      <c r="AA14">
        <v>37.4</v>
      </c>
      <c r="AB14" t="s">
        <v>42</v>
      </c>
      <c r="AC14" t="s">
        <v>46</v>
      </c>
      <c r="AD14">
        <v>35.76</v>
      </c>
      <c r="AE14">
        <v>1.6335</v>
      </c>
    </row>
    <row r="15" spans="1:31" x14ac:dyDescent="0.2">
      <c r="A15">
        <v>38</v>
      </c>
      <c r="B15">
        <v>3</v>
      </c>
      <c r="C15" t="s">
        <v>128</v>
      </c>
      <c r="D15">
        <v>2016</v>
      </c>
      <c r="E15">
        <v>50</v>
      </c>
      <c r="F15">
        <v>6</v>
      </c>
      <c r="G15" t="s">
        <v>57</v>
      </c>
      <c r="H15">
        <v>36.11</v>
      </c>
      <c r="I15">
        <v>4.7300000000000004</v>
      </c>
      <c r="J15">
        <v>4.7300000000000004</v>
      </c>
      <c r="K15">
        <v>5</v>
      </c>
      <c r="L15">
        <v>36.450000000000003</v>
      </c>
      <c r="M15">
        <v>4.97</v>
      </c>
      <c r="N15">
        <v>4.97</v>
      </c>
      <c r="O15">
        <v>3</v>
      </c>
      <c r="P15">
        <v>4</v>
      </c>
      <c r="Q15" t="s">
        <v>130</v>
      </c>
      <c r="R15" t="s">
        <v>103</v>
      </c>
      <c r="S15">
        <v>42.716670000000001</v>
      </c>
      <c r="T15">
        <v>1.2166699999999999</v>
      </c>
      <c r="U15" t="s">
        <v>46</v>
      </c>
      <c r="V15" t="s">
        <v>46</v>
      </c>
      <c r="W15" t="s">
        <v>46</v>
      </c>
      <c r="X15" t="s">
        <v>46</v>
      </c>
      <c r="Y15" t="s">
        <v>33</v>
      </c>
      <c r="Z15">
        <v>10.7</v>
      </c>
      <c r="AA15">
        <v>37.4</v>
      </c>
      <c r="AB15" t="s">
        <v>42</v>
      </c>
      <c r="AC15" t="s">
        <v>46</v>
      </c>
      <c r="AD15">
        <v>36.450000000000003</v>
      </c>
      <c r="AE15">
        <v>1.6335</v>
      </c>
    </row>
    <row r="16" spans="1:31" x14ac:dyDescent="0.2">
      <c r="A16">
        <v>38</v>
      </c>
      <c r="B16">
        <v>6</v>
      </c>
      <c r="C16" t="s">
        <v>128</v>
      </c>
      <c r="D16">
        <v>2016</v>
      </c>
      <c r="E16">
        <v>50</v>
      </c>
      <c r="F16">
        <v>6</v>
      </c>
      <c r="G16" t="s">
        <v>57</v>
      </c>
      <c r="H16">
        <v>27.27</v>
      </c>
      <c r="I16">
        <v>5.08</v>
      </c>
      <c r="J16">
        <v>5.08</v>
      </c>
      <c r="K16">
        <v>5</v>
      </c>
      <c r="L16">
        <v>35.18</v>
      </c>
      <c r="M16">
        <v>4.5</v>
      </c>
      <c r="N16">
        <v>4.5</v>
      </c>
      <c r="O16">
        <v>6</v>
      </c>
      <c r="P16">
        <v>7</v>
      </c>
      <c r="Q16" t="s">
        <v>130</v>
      </c>
      <c r="R16" t="s">
        <v>103</v>
      </c>
      <c r="S16">
        <v>42.716670000000001</v>
      </c>
      <c r="T16">
        <v>1.2166699999999999</v>
      </c>
      <c r="U16" t="s">
        <v>46</v>
      </c>
      <c r="V16" t="s">
        <v>46</v>
      </c>
      <c r="W16" t="s">
        <v>46</v>
      </c>
      <c r="X16" t="s">
        <v>46</v>
      </c>
      <c r="Y16" t="s">
        <v>33</v>
      </c>
      <c r="Z16">
        <v>10.7</v>
      </c>
      <c r="AA16">
        <v>37.4</v>
      </c>
      <c r="AB16" t="s">
        <v>42</v>
      </c>
      <c r="AC16" t="s">
        <v>46</v>
      </c>
      <c r="AD16">
        <v>35.18</v>
      </c>
      <c r="AE16">
        <v>1.6335</v>
      </c>
    </row>
    <row r="17" spans="1:31" x14ac:dyDescent="0.2">
      <c r="A17">
        <v>38</v>
      </c>
      <c r="B17">
        <v>7</v>
      </c>
      <c r="C17" t="s">
        <v>128</v>
      </c>
      <c r="D17">
        <v>2016</v>
      </c>
      <c r="E17">
        <v>50</v>
      </c>
      <c r="F17">
        <v>6</v>
      </c>
      <c r="G17" t="s">
        <v>57</v>
      </c>
      <c r="H17">
        <v>26.93</v>
      </c>
      <c r="I17">
        <v>5.2</v>
      </c>
      <c r="J17">
        <v>5.2</v>
      </c>
      <c r="K17">
        <v>5</v>
      </c>
      <c r="L17">
        <v>35.18</v>
      </c>
      <c r="M17">
        <v>4.8499999999999996</v>
      </c>
      <c r="N17">
        <v>4.8499999999999996</v>
      </c>
      <c r="O17">
        <v>7</v>
      </c>
      <c r="P17">
        <v>8</v>
      </c>
      <c r="Q17" t="s">
        <v>130</v>
      </c>
      <c r="R17" t="s">
        <v>103</v>
      </c>
      <c r="S17">
        <v>42.716670000000001</v>
      </c>
      <c r="T17">
        <v>1.2166699999999999</v>
      </c>
      <c r="U17" t="s">
        <v>46</v>
      </c>
      <c r="V17" t="s">
        <v>46</v>
      </c>
      <c r="W17" t="s">
        <v>46</v>
      </c>
      <c r="X17" t="s">
        <v>46</v>
      </c>
      <c r="Y17" t="s">
        <v>33</v>
      </c>
      <c r="Z17">
        <v>10.7</v>
      </c>
      <c r="AA17">
        <v>37.4</v>
      </c>
      <c r="AB17" t="s">
        <v>42</v>
      </c>
      <c r="AC17" t="s">
        <v>46</v>
      </c>
      <c r="AD17">
        <v>35.18</v>
      </c>
      <c r="AE17">
        <v>1.6335</v>
      </c>
    </row>
    <row r="18" spans="1:31" x14ac:dyDescent="0.2">
      <c r="A18">
        <v>38</v>
      </c>
      <c r="B18">
        <v>11</v>
      </c>
      <c r="C18" t="s">
        <v>128</v>
      </c>
      <c r="D18">
        <v>2016</v>
      </c>
      <c r="E18">
        <v>50</v>
      </c>
      <c r="F18">
        <v>6</v>
      </c>
      <c r="G18" t="s">
        <v>57</v>
      </c>
      <c r="H18">
        <v>23.12</v>
      </c>
      <c r="I18">
        <v>5.2</v>
      </c>
      <c r="J18">
        <v>5.2</v>
      </c>
      <c r="K18">
        <v>5</v>
      </c>
      <c r="L18">
        <v>36.57</v>
      </c>
      <c r="M18">
        <v>4.97</v>
      </c>
      <c r="N18">
        <v>4.97</v>
      </c>
      <c r="O18">
        <v>11</v>
      </c>
      <c r="P18">
        <v>12</v>
      </c>
      <c r="Q18" t="s">
        <v>130</v>
      </c>
      <c r="R18" t="s">
        <v>103</v>
      </c>
      <c r="S18">
        <v>42.716670000000001</v>
      </c>
      <c r="T18">
        <v>1.2166699999999999</v>
      </c>
      <c r="U18" t="s">
        <v>46</v>
      </c>
      <c r="V18" t="s">
        <v>46</v>
      </c>
      <c r="W18" t="s">
        <v>46</v>
      </c>
      <c r="X18" t="s">
        <v>46</v>
      </c>
      <c r="Y18" t="s">
        <v>33</v>
      </c>
      <c r="Z18">
        <v>10.7</v>
      </c>
      <c r="AA18">
        <v>37.4</v>
      </c>
      <c r="AB18" t="s">
        <v>42</v>
      </c>
      <c r="AC18" t="s">
        <v>46</v>
      </c>
      <c r="AD18">
        <v>36.57</v>
      </c>
      <c r="AE18">
        <v>1.6335</v>
      </c>
    </row>
    <row r="19" spans="1:31" x14ac:dyDescent="0.2">
      <c r="A19">
        <v>38</v>
      </c>
      <c r="B19">
        <v>9</v>
      </c>
      <c r="C19" t="s">
        <v>128</v>
      </c>
      <c r="D19">
        <v>2016</v>
      </c>
      <c r="E19">
        <v>50</v>
      </c>
      <c r="F19">
        <v>6</v>
      </c>
      <c r="G19" t="s">
        <v>57</v>
      </c>
      <c r="H19">
        <v>24.45</v>
      </c>
      <c r="I19">
        <v>5.43</v>
      </c>
      <c r="J19">
        <v>5.43</v>
      </c>
      <c r="K19">
        <v>5</v>
      </c>
      <c r="L19">
        <v>32.590000000000003</v>
      </c>
      <c r="M19">
        <v>5.54</v>
      </c>
      <c r="N19">
        <v>5.54</v>
      </c>
      <c r="O19">
        <v>9</v>
      </c>
      <c r="P19">
        <v>10</v>
      </c>
      <c r="Q19" t="s">
        <v>130</v>
      </c>
      <c r="R19" t="s">
        <v>103</v>
      </c>
      <c r="S19">
        <v>42.716670000000001</v>
      </c>
      <c r="T19">
        <v>1.2166699999999999</v>
      </c>
      <c r="U19" t="s">
        <v>46</v>
      </c>
      <c r="V19" t="s">
        <v>46</v>
      </c>
      <c r="W19" t="s">
        <v>46</v>
      </c>
      <c r="X19" t="s">
        <v>46</v>
      </c>
      <c r="Y19" t="s">
        <v>33</v>
      </c>
      <c r="Z19">
        <v>10.7</v>
      </c>
      <c r="AA19">
        <v>37.4</v>
      </c>
      <c r="AB19" t="s">
        <v>42</v>
      </c>
      <c r="AC19" t="s">
        <v>46</v>
      </c>
      <c r="AD19">
        <v>32.590000000000003</v>
      </c>
      <c r="AE19">
        <v>1.6335</v>
      </c>
    </row>
    <row r="20" spans="1:31" x14ac:dyDescent="0.2">
      <c r="A20">
        <v>38</v>
      </c>
      <c r="B20">
        <v>8</v>
      </c>
      <c r="C20" t="s">
        <v>128</v>
      </c>
      <c r="D20">
        <v>2016</v>
      </c>
      <c r="E20">
        <v>50</v>
      </c>
      <c r="F20">
        <v>6</v>
      </c>
      <c r="G20" t="s">
        <v>57</v>
      </c>
      <c r="H20">
        <v>22.83</v>
      </c>
      <c r="I20">
        <v>6.12</v>
      </c>
      <c r="J20">
        <v>6.12</v>
      </c>
      <c r="K20">
        <v>5</v>
      </c>
      <c r="L20">
        <v>31.37</v>
      </c>
      <c r="M20">
        <v>5.54</v>
      </c>
      <c r="N20">
        <v>5.54</v>
      </c>
      <c r="O20">
        <v>8</v>
      </c>
      <c r="P20">
        <v>9</v>
      </c>
      <c r="Q20" t="s">
        <v>130</v>
      </c>
      <c r="R20" t="s">
        <v>103</v>
      </c>
      <c r="S20">
        <v>42.716670000000001</v>
      </c>
      <c r="T20">
        <v>1.2166699999999999</v>
      </c>
      <c r="U20" t="s">
        <v>46</v>
      </c>
      <c r="V20" t="s">
        <v>46</v>
      </c>
      <c r="W20" t="s">
        <v>46</v>
      </c>
      <c r="X20" t="s">
        <v>46</v>
      </c>
      <c r="Y20" t="s">
        <v>33</v>
      </c>
      <c r="Z20">
        <v>10.7</v>
      </c>
      <c r="AA20">
        <v>37.4</v>
      </c>
      <c r="AB20" t="s">
        <v>42</v>
      </c>
      <c r="AC20" t="s">
        <v>46</v>
      </c>
      <c r="AD20">
        <v>31.37</v>
      </c>
      <c r="AE20">
        <v>1.6335</v>
      </c>
    </row>
    <row r="21" spans="1:31" x14ac:dyDescent="0.2">
      <c r="A21">
        <v>38</v>
      </c>
      <c r="B21">
        <v>10</v>
      </c>
      <c r="C21" t="s">
        <v>128</v>
      </c>
      <c r="D21">
        <v>2016</v>
      </c>
      <c r="E21">
        <v>50</v>
      </c>
      <c r="F21">
        <v>6</v>
      </c>
      <c r="G21" t="s">
        <v>57</v>
      </c>
      <c r="H21">
        <v>27.16</v>
      </c>
      <c r="I21">
        <v>6.35</v>
      </c>
      <c r="J21">
        <v>6.35</v>
      </c>
      <c r="K21">
        <v>5</v>
      </c>
      <c r="L21">
        <v>37.380000000000003</v>
      </c>
      <c r="M21">
        <v>5.66</v>
      </c>
      <c r="N21">
        <v>5.66</v>
      </c>
      <c r="O21">
        <v>10</v>
      </c>
      <c r="P21">
        <v>11</v>
      </c>
      <c r="Q21" t="s">
        <v>130</v>
      </c>
      <c r="R21" t="s">
        <v>103</v>
      </c>
      <c r="S21">
        <v>42.716670000000001</v>
      </c>
      <c r="T21">
        <v>1.2166699999999999</v>
      </c>
      <c r="U21" t="s">
        <v>46</v>
      </c>
      <c r="V21" t="s">
        <v>46</v>
      </c>
      <c r="W21" t="s">
        <v>46</v>
      </c>
      <c r="X21" t="s">
        <v>46</v>
      </c>
      <c r="Y21" t="s">
        <v>33</v>
      </c>
      <c r="Z21">
        <v>10.7</v>
      </c>
      <c r="AA21">
        <v>37.4</v>
      </c>
      <c r="AB21" t="s">
        <v>42</v>
      </c>
      <c r="AC21" t="s">
        <v>46</v>
      </c>
      <c r="AD21">
        <v>37.380000000000003</v>
      </c>
      <c r="AE21">
        <v>1.6335</v>
      </c>
    </row>
    <row r="22" spans="1:31" x14ac:dyDescent="0.2">
      <c r="A22">
        <v>38</v>
      </c>
      <c r="B22">
        <v>4</v>
      </c>
      <c r="C22" t="s">
        <v>128</v>
      </c>
      <c r="D22">
        <v>2016</v>
      </c>
      <c r="E22">
        <v>50</v>
      </c>
      <c r="F22">
        <v>6</v>
      </c>
      <c r="G22" t="s">
        <v>57</v>
      </c>
      <c r="H22">
        <v>36.11</v>
      </c>
      <c r="I22">
        <v>7.39</v>
      </c>
      <c r="J22">
        <v>7.39</v>
      </c>
      <c r="K22">
        <v>5</v>
      </c>
      <c r="L22">
        <v>40.840000000000003</v>
      </c>
      <c r="M22">
        <v>4.62</v>
      </c>
      <c r="N22">
        <v>4.62</v>
      </c>
      <c r="O22">
        <v>4</v>
      </c>
      <c r="P22">
        <v>5</v>
      </c>
      <c r="Q22" t="s">
        <v>130</v>
      </c>
      <c r="R22" t="s">
        <v>103</v>
      </c>
      <c r="S22">
        <v>42.716670000000001</v>
      </c>
      <c r="T22">
        <v>1.2166699999999999</v>
      </c>
      <c r="U22" t="s">
        <v>46</v>
      </c>
      <c r="V22" t="s">
        <v>46</v>
      </c>
      <c r="W22" t="s">
        <v>46</v>
      </c>
      <c r="X22" t="s">
        <v>46</v>
      </c>
      <c r="Y22" t="s">
        <v>33</v>
      </c>
      <c r="Z22">
        <v>10.7</v>
      </c>
      <c r="AA22">
        <v>37.4</v>
      </c>
      <c r="AB22" t="s">
        <v>42</v>
      </c>
      <c r="AC22" t="s">
        <v>46</v>
      </c>
      <c r="AD22">
        <v>40.840000000000003</v>
      </c>
      <c r="AE22">
        <v>1.6335</v>
      </c>
    </row>
    <row r="23" spans="1:31" x14ac:dyDescent="0.2">
      <c r="A23">
        <v>38</v>
      </c>
      <c r="B23">
        <v>5</v>
      </c>
      <c r="C23" t="s">
        <v>128</v>
      </c>
      <c r="D23">
        <v>2016</v>
      </c>
      <c r="E23">
        <v>50</v>
      </c>
      <c r="F23">
        <v>6</v>
      </c>
      <c r="G23" t="s">
        <v>57</v>
      </c>
      <c r="H23">
        <v>28.78</v>
      </c>
      <c r="I23">
        <v>7.62</v>
      </c>
      <c r="J23">
        <v>7.62</v>
      </c>
      <c r="K23">
        <v>5</v>
      </c>
      <c r="L23">
        <v>35.65</v>
      </c>
      <c r="M23">
        <v>4.2699999999999996</v>
      </c>
      <c r="N23">
        <v>4.2699999999999996</v>
      </c>
      <c r="O23">
        <v>5</v>
      </c>
      <c r="P23">
        <v>6</v>
      </c>
      <c r="Q23" t="s">
        <v>130</v>
      </c>
      <c r="R23" t="s">
        <v>103</v>
      </c>
      <c r="S23">
        <v>42.716670000000001</v>
      </c>
      <c r="T23">
        <v>1.2166699999999999</v>
      </c>
      <c r="U23" t="s">
        <v>46</v>
      </c>
      <c r="V23" t="s">
        <v>46</v>
      </c>
      <c r="W23" t="s">
        <v>46</v>
      </c>
      <c r="X23" t="s">
        <v>46</v>
      </c>
      <c r="Y23" t="s">
        <v>33</v>
      </c>
      <c r="Z23">
        <v>10.7</v>
      </c>
      <c r="AA23">
        <v>37.4</v>
      </c>
      <c r="AB23" t="s">
        <v>42</v>
      </c>
      <c r="AC23" t="s">
        <v>46</v>
      </c>
      <c r="AD23">
        <v>35.65</v>
      </c>
      <c r="AE23">
        <v>1.6335</v>
      </c>
    </row>
    <row r="24" spans="1:31" x14ac:dyDescent="0.2">
      <c r="A24">
        <v>41</v>
      </c>
      <c r="B24">
        <v>2</v>
      </c>
      <c r="C24" t="s">
        <v>135</v>
      </c>
      <c r="D24">
        <v>2019</v>
      </c>
      <c r="E24">
        <v>2.5</v>
      </c>
      <c r="F24">
        <v>4</v>
      </c>
      <c r="G24" t="s">
        <v>57</v>
      </c>
      <c r="H24">
        <v>12.74</v>
      </c>
      <c r="I24">
        <v>1.01</v>
      </c>
      <c r="J24">
        <v>1.01</v>
      </c>
      <c r="K24">
        <v>4</v>
      </c>
      <c r="L24">
        <v>34.99</v>
      </c>
      <c r="M24">
        <v>3.91</v>
      </c>
      <c r="N24">
        <v>3.91</v>
      </c>
      <c r="O24">
        <v>1</v>
      </c>
      <c r="P24">
        <v>2</v>
      </c>
      <c r="Q24" t="s">
        <v>136</v>
      </c>
      <c r="R24" t="s">
        <v>103</v>
      </c>
      <c r="S24">
        <v>43.011246</v>
      </c>
      <c r="T24">
        <v>-7.5602799999999997</v>
      </c>
      <c r="U24" t="s">
        <v>36</v>
      </c>
      <c r="V24" t="s">
        <v>36</v>
      </c>
      <c r="W24" t="s">
        <v>46</v>
      </c>
      <c r="X24" t="s">
        <v>46</v>
      </c>
      <c r="Y24" t="s">
        <v>33</v>
      </c>
      <c r="Z24">
        <v>12.5</v>
      </c>
      <c r="AA24">
        <v>37.4</v>
      </c>
      <c r="AB24" t="s">
        <v>34</v>
      </c>
      <c r="AC24" t="s">
        <v>36</v>
      </c>
      <c r="AD24">
        <v>34.99</v>
      </c>
      <c r="AE24">
        <v>1.2936000000000001</v>
      </c>
    </row>
    <row r="25" spans="1:31" x14ac:dyDescent="0.2">
      <c r="A25">
        <v>41</v>
      </c>
      <c r="B25">
        <v>16</v>
      </c>
      <c r="C25" t="s">
        <v>135</v>
      </c>
      <c r="D25">
        <v>2019</v>
      </c>
      <c r="E25">
        <v>10</v>
      </c>
      <c r="F25">
        <v>4</v>
      </c>
      <c r="G25" t="s">
        <v>57</v>
      </c>
      <c r="H25">
        <v>7.21</v>
      </c>
      <c r="I25">
        <v>1.21</v>
      </c>
      <c r="J25">
        <v>1.21</v>
      </c>
      <c r="K25">
        <v>4</v>
      </c>
      <c r="L25">
        <v>22.11</v>
      </c>
      <c r="M25">
        <v>4.3099999999999996</v>
      </c>
      <c r="N25">
        <v>4.3099999999999996</v>
      </c>
      <c r="O25">
        <v>2</v>
      </c>
      <c r="P25">
        <v>3</v>
      </c>
      <c r="Q25" t="s">
        <v>136</v>
      </c>
      <c r="R25" t="s">
        <v>103</v>
      </c>
      <c r="S25">
        <v>43.011246</v>
      </c>
      <c r="T25">
        <v>-7.5602799999999997</v>
      </c>
      <c r="U25" t="s">
        <v>36</v>
      </c>
      <c r="V25" t="s">
        <v>36</v>
      </c>
      <c r="W25" t="s">
        <v>46</v>
      </c>
      <c r="X25" t="s">
        <v>46</v>
      </c>
      <c r="Y25" t="s">
        <v>33</v>
      </c>
      <c r="Z25">
        <v>16.100000000000001</v>
      </c>
      <c r="AA25">
        <v>37.4</v>
      </c>
      <c r="AB25" t="s">
        <v>58</v>
      </c>
      <c r="AC25" t="s">
        <v>46</v>
      </c>
      <c r="AD25">
        <v>22.11</v>
      </c>
      <c r="AE25">
        <v>1.2936000000000001</v>
      </c>
    </row>
    <row r="26" spans="1:31" x14ac:dyDescent="0.2">
      <c r="A26">
        <v>41</v>
      </c>
      <c r="B26">
        <v>10</v>
      </c>
      <c r="C26" t="s">
        <v>135</v>
      </c>
      <c r="D26">
        <v>2019</v>
      </c>
      <c r="E26">
        <v>2.5</v>
      </c>
      <c r="F26">
        <v>4</v>
      </c>
      <c r="G26" t="s">
        <v>57</v>
      </c>
      <c r="H26">
        <v>8.06</v>
      </c>
      <c r="I26">
        <v>1.55</v>
      </c>
      <c r="J26">
        <v>1.55</v>
      </c>
      <c r="K26">
        <v>4</v>
      </c>
      <c r="L26">
        <v>22.11</v>
      </c>
      <c r="M26">
        <v>4.3099999999999996</v>
      </c>
      <c r="N26">
        <v>4.3099999999999996</v>
      </c>
      <c r="O26">
        <v>2</v>
      </c>
      <c r="P26">
        <v>3</v>
      </c>
      <c r="Q26" t="s">
        <v>136</v>
      </c>
      <c r="R26" t="s">
        <v>103</v>
      </c>
      <c r="S26">
        <v>43.011246</v>
      </c>
      <c r="T26">
        <v>-7.5602799999999997</v>
      </c>
      <c r="U26" t="s">
        <v>36</v>
      </c>
      <c r="V26" t="s">
        <v>36</v>
      </c>
      <c r="W26" t="s">
        <v>46</v>
      </c>
      <c r="X26" t="s">
        <v>46</v>
      </c>
      <c r="Y26" t="s">
        <v>33</v>
      </c>
      <c r="Z26">
        <v>12.5</v>
      </c>
      <c r="AA26">
        <v>37.4</v>
      </c>
      <c r="AB26" t="s">
        <v>34</v>
      </c>
      <c r="AC26" t="s">
        <v>36</v>
      </c>
      <c r="AD26">
        <v>22.11</v>
      </c>
      <c r="AE26">
        <v>1.2936000000000001</v>
      </c>
    </row>
    <row r="27" spans="1:31" x14ac:dyDescent="0.2">
      <c r="A27">
        <v>41</v>
      </c>
      <c r="B27">
        <v>12</v>
      </c>
      <c r="C27" t="s">
        <v>135</v>
      </c>
      <c r="D27">
        <v>2019</v>
      </c>
      <c r="E27">
        <v>10</v>
      </c>
      <c r="F27">
        <v>4</v>
      </c>
      <c r="G27" t="s">
        <v>57</v>
      </c>
      <c r="H27">
        <v>5.0599999999999996</v>
      </c>
      <c r="I27">
        <v>1.55</v>
      </c>
      <c r="J27">
        <v>1.55</v>
      </c>
      <c r="K27">
        <v>4</v>
      </c>
      <c r="L27">
        <v>22.11</v>
      </c>
      <c r="M27">
        <v>4.3099999999999996</v>
      </c>
      <c r="N27">
        <v>4.3099999999999996</v>
      </c>
      <c r="O27">
        <v>2</v>
      </c>
      <c r="P27">
        <v>3</v>
      </c>
      <c r="Q27" t="s">
        <v>136</v>
      </c>
      <c r="R27" t="s">
        <v>103</v>
      </c>
      <c r="S27">
        <v>43.011246</v>
      </c>
      <c r="T27">
        <v>-7.5602799999999997</v>
      </c>
      <c r="U27" t="s">
        <v>36</v>
      </c>
      <c r="V27" t="s">
        <v>36</v>
      </c>
      <c r="W27" t="s">
        <v>46</v>
      </c>
      <c r="X27" t="s">
        <v>46</v>
      </c>
      <c r="Y27" t="s">
        <v>33</v>
      </c>
      <c r="Z27">
        <v>12.5</v>
      </c>
      <c r="AA27">
        <v>37.4</v>
      </c>
      <c r="AB27" t="s">
        <v>34</v>
      </c>
      <c r="AC27" t="s">
        <v>36</v>
      </c>
      <c r="AD27">
        <v>22.11</v>
      </c>
      <c r="AE27">
        <v>1.2936000000000001</v>
      </c>
    </row>
    <row r="28" spans="1:31" x14ac:dyDescent="0.2">
      <c r="A28">
        <v>41</v>
      </c>
      <c r="B28">
        <v>8</v>
      </c>
      <c r="C28" t="s">
        <v>135</v>
      </c>
      <c r="D28">
        <v>2019</v>
      </c>
      <c r="E28">
        <v>10</v>
      </c>
      <c r="F28">
        <v>4</v>
      </c>
      <c r="G28" t="s">
        <v>57</v>
      </c>
      <c r="H28">
        <v>8.06</v>
      </c>
      <c r="I28">
        <v>1.62</v>
      </c>
      <c r="J28">
        <v>1.62</v>
      </c>
      <c r="K28">
        <v>4</v>
      </c>
      <c r="L28">
        <v>34.99</v>
      </c>
      <c r="M28">
        <v>3.91</v>
      </c>
      <c r="N28">
        <v>3.91</v>
      </c>
      <c r="O28">
        <v>1</v>
      </c>
      <c r="P28">
        <v>2</v>
      </c>
      <c r="Q28" t="s">
        <v>136</v>
      </c>
      <c r="R28" t="s">
        <v>103</v>
      </c>
      <c r="S28">
        <v>43.011246</v>
      </c>
      <c r="T28">
        <v>-7.5602799999999997</v>
      </c>
      <c r="U28" t="s">
        <v>36</v>
      </c>
      <c r="V28" t="s">
        <v>36</v>
      </c>
      <c r="W28" t="s">
        <v>46</v>
      </c>
      <c r="X28" t="s">
        <v>46</v>
      </c>
      <c r="Y28" t="s">
        <v>33</v>
      </c>
      <c r="Z28">
        <v>12.5</v>
      </c>
      <c r="AA28">
        <v>37.4</v>
      </c>
      <c r="AB28" t="s">
        <v>34</v>
      </c>
      <c r="AC28" t="s">
        <v>36</v>
      </c>
      <c r="AD28">
        <v>34.99</v>
      </c>
      <c r="AE28">
        <v>1.2936000000000001</v>
      </c>
    </row>
    <row r="29" spans="1:31" x14ac:dyDescent="0.2">
      <c r="A29">
        <v>41</v>
      </c>
      <c r="B29">
        <v>3</v>
      </c>
      <c r="C29" t="s">
        <v>135</v>
      </c>
      <c r="D29">
        <v>2019</v>
      </c>
      <c r="E29">
        <v>5</v>
      </c>
      <c r="F29">
        <v>4</v>
      </c>
      <c r="G29" t="s">
        <v>57</v>
      </c>
      <c r="H29">
        <v>10.28</v>
      </c>
      <c r="I29">
        <v>1.82</v>
      </c>
      <c r="J29">
        <v>1.82</v>
      </c>
      <c r="K29">
        <v>4</v>
      </c>
      <c r="L29">
        <v>34.99</v>
      </c>
      <c r="M29">
        <v>3.91</v>
      </c>
      <c r="N29">
        <v>3.91</v>
      </c>
      <c r="O29">
        <v>1</v>
      </c>
      <c r="P29">
        <v>2</v>
      </c>
      <c r="Q29" t="s">
        <v>136</v>
      </c>
      <c r="R29" t="s">
        <v>103</v>
      </c>
      <c r="S29">
        <v>43.011246</v>
      </c>
      <c r="T29">
        <v>-7.5602799999999997</v>
      </c>
      <c r="U29" t="s">
        <v>36</v>
      </c>
      <c r="V29" t="s">
        <v>36</v>
      </c>
      <c r="W29" t="s">
        <v>46</v>
      </c>
      <c r="X29" t="s">
        <v>46</v>
      </c>
      <c r="Y29" t="s">
        <v>33</v>
      </c>
      <c r="Z29">
        <v>12.5</v>
      </c>
      <c r="AA29">
        <v>37.4</v>
      </c>
      <c r="AB29" t="s">
        <v>34</v>
      </c>
      <c r="AC29" t="s">
        <v>36</v>
      </c>
      <c r="AD29">
        <v>34.99</v>
      </c>
      <c r="AE29">
        <v>1.2936000000000001</v>
      </c>
    </row>
    <row r="30" spans="1:31" x14ac:dyDescent="0.2">
      <c r="A30">
        <v>41</v>
      </c>
      <c r="B30">
        <v>5</v>
      </c>
      <c r="C30" t="s">
        <v>135</v>
      </c>
      <c r="D30">
        <v>2019</v>
      </c>
      <c r="E30">
        <v>1</v>
      </c>
      <c r="F30">
        <v>4</v>
      </c>
      <c r="G30" t="s">
        <v>57</v>
      </c>
      <c r="H30">
        <v>11.76</v>
      </c>
      <c r="I30">
        <v>1.89</v>
      </c>
      <c r="J30">
        <v>1.89</v>
      </c>
      <c r="K30">
        <v>4</v>
      </c>
      <c r="L30">
        <v>34.99</v>
      </c>
      <c r="M30">
        <v>3.91</v>
      </c>
      <c r="N30">
        <v>3.91</v>
      </c>
      <c r="O30">
        <v>1</v>
      </c>
      <c r="P30">
        <v>2</v>
      </c>
      <c r="Q30" t="s">
        <v>136</v>
      </c>
      <c r="R30" t="s">
        <v>103</v>
      </c>
      <c r="S30">
        <v>43.011246</v>
      </c>
      <c r="T30">
        <v>-7.5602799999999997</v>
      </c>
      <c r="U30" t="s">
        <v>36</v>
      </c>
      <c r="V30" t="s">
        <v>36</v>
      </c>
      <c r="W30" t="s">
        <v>46</v>
      </c>
      <c r="X30" t="s">
        <v>46</v>
      </c>
      <c r="Y30" t="s">
        <v>33</v>
      </c>
      <c r="Z30">
        <v>12.5</v>
      </c>
      <c r="AA30">
        <v>37.4</v>
      </c>
      <c r="AB30" t="s">
        <v>34</v>
      </c>
      <c r="AC30" t="s">
        <v>36</v>
      </c>
      <c r="AD30">
        <v>34.99</v>
      </c>
      <c r="AE30">
        <v>1.2936000000000001</v>
      </c>
    </row>
    <row r="31" spans="1:31" x14ac:dyDescent="0.2">
      <c r="A31">
        <v>41</v>
      </c>
      <c r="B31">
        <v>6</v>
      </c>
      <c r="C31" t="s">
        <v>135</v>
      </c>
      <c r="D31">
        <v>2019</v>
      </c>
      <c r="E31">
        <v>2.5</v>
      </c>
      <c r="F31">
        <v>4</v>
      </c>
      <c r="G31" t="s">
        <v>57</v>
      </c>
      <c r="H31">
        <v>12.24</v>
      </c>
      <c r="I31">
        <v>2.09</v>
      </c>
      <c r="J31">
        <v>2.09</v>
      </c>
      <c r="K31">
        <v>4</v>
      </c>
      <c r="L31">
        <v>34.99</v>
      </c>
      <c r="M31">
        <v>3.91</v>
      </c>
      <c r="N31">
        <v>3.91</v>
      </c>
      <c r="O31">
        <v>1</v>
      </c>
      <c r="P31">
        <v>2</v>
      </c>
      <c r="Q31" t="s">
        <v>136</v>
      </c>
      <c r="R31" t="s">
        <v>103</v>
      </c>
      <c r="S31">
        <v>43.011246</v>
      </c>
      <c r="T31">
        <v>-7.5602799999999997</v>
      </c>
      <c r="U31" t="s">
        <v>36</v>
      </c>
      <c r="V31" t="s">
        <v>36</v>
      </c>
      <c r="W31" t="s">
        <v>46</v>
      </c>
      <c r="X31" t="s">
        <v>46</v>
      </c>
      <c r="Y31" t="s">
        <v>33</v>
      </c>
      <c r="Z31">
        <v>12.5</v>
      </c>
      <c r="AA31">
        <v>37.4</v>
      </c>
      <c r="AB31" t="s">
        <v>34</v>
      </c>
      <c r="AC31" t="s">
        <v>36</v>
      </c>
      <c r="AD31">
        <v>34.99</v>
      </c>
      <c r="AE31">
        <v>1.2936000000000001</v>
      </c>
    </row>
    <row r="32" spans="1:31" x14ac:dyDescent="0.2">
      <c r="A32">
        <v>41</v>
      </c>
      <c r="B32">
        <v>1</v>
      </c>
      <c r="C32" t="s">
        <v>135</v>
      </c>
      <c r="D32">
        <v>2019</v>
      </c>
      <c r="E32">
        <v>1</v>
      </c>
      <c r="F32">
        <v>4</v>
      </c>
      <c r="G32" t="s">
        <v>57</v>
      </c>
      <c r="H32">
        <v>12.98</v>
      </c>
      <c r="I32">
        <v>2.2200000000000002</v>
      </c>
      <c r="J32">
        <v>2.2200000000000002</v>
      </c>
      <c r="K32">
        <v>4</v>
      </c>
      <c r="L32">
        <v>34.99</v>
      </c>
      <c r="M32">
        <v>3.91</v>
      </c>
      <c r="N32">
        <v>3.91</v>
      </c>
      <c r="O32">
        <v>1</v>
      </c>
      <c r="P32">
        <v>2</v>
      </c>
      <c r="Q32" t="s">
        <v>136</v>
      </c>
      <c r="R32" t="s">
        <v>103</v>
      </c>
      <c r="S32">
        <v>43.011246</v>
      </c>
      <c r="T32">
        <v>-7.5602799999999997</v>
      </c>
      <c r="U32" t="s">
        <v>36</v>
      </c>
      <c r="V32" t="s">
        <v>36</v>
      </c>
      <c r="W32" t="s">
        <v>46</v>
      </c>
      <c r="X32" t="s">
        <v>46</v>
      </c>
      <c r="Y32" t="s">
        <v>33</v>
      </c>
      <c r="Z32">
        <v>12.5</v>
      </c>
      <c r="AA32">
        <v>37.4</v>
      </c>
      <c r="AB32" t="s">
        <v>34</v>
      </c>
      <c r="AC32" t="s">
        <v>36</v>
      </c>
      <c r="AD32">
        <v>34.99</v>
      </c>
      <c r="AE32">
        <v>1.2936000000000001</v>
      </c>
    </row>
    <row r="33" spans="1:31" x14ac:dyDescent="0.2">
      <c r="A33">
        <v>41</v>
      </c>
      <c r="B33">
        <v>15</v>
      </c>
      <c r="C33" t="s">
        <v>135</v>
      </c>
      <c r="D33">
        <v>2019</v>
      </c>
      <c r="E33">
        <v>5</v>
      </c>
      <c r="F33">
        <v>4</v>
      </c>
      <c r="G33" t="s">
        <v>57</v>
      </c>
      <c r="H33">
        <v>9.07</v>
      </c>
      <c r="I33">
        <v>2.4300000000000002</v>
      </c>
      <c r="J33">
        <v>2.4300000000000002</v>
      </c>
      <c r="K33">
        <v>4</v>
      </c>
      <c r="L33">
        <v>22.11</v>
      </c>
      <c r="M33">
        <v>4.3099999999999996</v>
      </c>
      <c r="N33">
        <v>4.3099999999999996</v>
      </c>
      <c r="O33">
        <v>2</v>
      </c>
      <c r="P33">
        <v>3</v>
      </c>
      <c r="Q33" t="s">
        <v>136</v>
      </c>
      <c r="R33" t="s">
        <v>103</v>
      </c>
      <c r="S33">
        <v>43.011246</v>
      </c>
      <c r="T33">
        <v>-7.5602799999999997</v>
      </c>
      <c r="U33" t="s">
        <v>36</v>
      </c>
      <c r="V33" t="s">
        <v>36</v>
      </c>
      <c r="W33" t="s">
        <v>46</v>
      </c>
      <c r="X33" t="s">
        <v>46</v>
      </c>
      <c r="Y33" t="s">
        <v>33</v>
      </c>
      <c r="Z33">
        <v>12.5</v>
      </c>
      <c r="AA33">
        <v>37.4</v>
      </c>
      <c r="AB33" t="s">
        <v>34</v>
      </c>
      <c r="AC33" t="s">
        <v>36</v>
      </c>
      <c r="AD33">
        <v>22.11</v>
      </c>
      <c r="AE33">
        <v>1.2936000000000001</v>
      </c>
    </row>
    <row r="34" spans="1:31" x14ac:dyDescent="0.2">
      <c r="A34">
        <v>41</v>
      </c>
      <c r="B34">
        <v>7</v>
      </c>
      <c r="C34" t="s">
        <v>135</v>
      </c>
      <c r="D34">
        <v>2019</v>
      </c>
      <c r="E34">
        <v>5</v>
      </c>
      <c r="F34">
        <v>4</v>
      </c>
      <c r="G34" t="s">
        <v>57</v>
      </c>
      <c r="H34">
        <v>11.76</v>
      </c>
      <c r="I34">
        <v>2.56</v>
      </c>
      <c r="J34">
        <v>2.56</v>
      </c>
      <c r="K34">
        <v>4</v>
      </c>
      <c r="L34">
        <v>34.99</v>
      </c>
      <c r="M34">
        <v>3.91</v>
      </c>
      <c r="N34">
        <v>3.91</v>
      </c>
      <c r="O34">
        <v>1</v>
      </c>
      <c r="P34">
        <v>2</v>
      </c>
      <c r="Q34" t="s">
        <v>136</v>
      </c>
      <c r="R34" t="s">
        <v>103</v>
      </c>
      <c r="S34">
        <v>43.011246</v>
      </c>
      <c r="T34">
        <v>-7.5602799999999997</v>
      </c>
      <c r="U34" t="s">
        <v>36</v>
      </c>
      <c r="V34" t="s">
        <v>36</v>
      </c>
      <c r="W34" t="s">
        <v>46</v>
      </c>
      <c r="X34" t="s">
        <v>46</v>
      </c>
      <c r="Y34" t="s">
        <v>33</v>
      </c>
      <c r="Z34">
        <v>12.5</v>
      </c>
      <c r="AA34">
        <v>37.4</v>
      </c>
      <c r="AB34" t="s">
        <v>34</v>
      </c>
      <c r="AC34" t="s">
        <v>36</v>
      </c>
      <c r="AD34">
        <v>34.99</v>
      </c>
      <c r="AE34">
        <v>1.2936000000000001</v>
      </c>
    </row>
    <row r="35" spans="1:31" x14ac:dyDescent="0.2">
      <c r="A35">
        <v>41</v>
      </c>
      <c r="B35">
        <v>14</v>
      </c>
      <c r="C35" t="s">
        <v>135</v>
      </c>
      <c r="D35">
        <v>2019</v>
      </c>
      <c r="E35">
        <v>2.5</v>
      </c>
      <c r="F35">
        <v>4</v>
      </c>
      <c r="G35" t="s">
        <v>57</v>
      </c>
      <c r="H35">
        <v>8.06</v>
      </c>
      <c r="I35">
        <v>2.56</v>
      </c>
      <c r="J35">
        <v>2.56</v>
      </c>
      <c r="K35">
        <v>4</v>
      </c>
      <c r="L35">
        <v>22.11</v>
      </c>
      <c r="M35">
        <v>4.3099999999999996</v>
      </c>
      <c r="N35">
        <v>4.3099999999999996</v>
      </c>
      <c r="O35">
        <v>2</v>
      </c>
      <c r="P35">
        <v>3</v>
      </c>
      <c r="Q35" t="s">
        <v>136</v>
      </c>
      <c r="R35" t="s">
        <v>103</v>
      </c>
      <c r="S35">
        <v>43.011246</v>
      </c>
      <c r="T35">
        <v>-7.5602799999999997</v>
      </c>
      <c r="U35" t="s">
        <v>36</v>
      </c>
      <c r="V35" t="s">
        <v>36</v>
      </c>
      <c r="W35" t="s">
        <v>46</v>
      </c>
      <c r="X35" t="s">
        <v>46</v>
      </c>
      <c r="Y35" t="s">
        <v>33</v>
      </c>
      <c r="Z35">
        <v>12.5</v>
      </c>
      <c r="AA35">
        <v>37.4</v>
      </c>
      <c r="AB35" t="s">
        <v>34</v>
      </c>
      <c r="AC35" t="s">
        <v>36</v>
      </c>
      <c r="AD35">
        <v>22.11</v>
      </c>
      <c r="AE35">
        <v>1.2936000000000001</v>
      </c>
    </row>
    <row r="36" spans="1:31" x14ac:dyDescent="0.2">
      <c r="A36">
        <v>41</v>
      </c>
      <c r="B36">
        <v>13</v>
      </c>
      <c r="C36" t="s">
        <v>135</v>
      </c>
      <c r="D36">
        <v>2019</v>
      </c>
      <c r="E36">
        <v>1</v>
      </c>
      <c r="F36">
        <v>4</v>
      </c>
      <c r="G36" t="s">
        <v>57</v>
      </c>
      <c r="H36">
        <v>9.5399999999999991</v>
      </c>
      <c r="I36">
        <v>2.63</v>
      </c>
      <c r="J36">
        <v>2.63</v>
      </c>
      <c r="K36">
        <v>4</v>
      </c>
      <c r="L36">
        <v>22.11</v>
      </c>
      <c r="M36">
        <v>4.3099999999999996</v>
      </c>
      <c r="N36">
        <v>4.3099999999999996</v>
      </c>
      <c r="O36">
        <v>2</v>
      </c>
      <c r="P36">
        <v>3</v>
      </c>
      <c r="Q36" t="s">
        <v>136</v>
      </c>
      <c r="R36" t="s">
        <v>103</v>
      </c>
      <c r="S36">
        <v>43.011246</v>
      </c>
      <c r="T36">
        <v>-7.5602799999999997</v>
      </c>
      <c r="U36" t="s">
        <v>36</v>
      </c>
      <c r="V36" t="s">
        <v>36</v>
      </c>
      <c r="W36" t="s">
        <v>46</v>
      </c>
      <c r="X36" t="s">
        <v>46</v>
      </c>
      <c r="Y36" t="s">
        <v>33</v>
      </c>
      <c r="Z36">
        <v>12.5</v>
      </c>
      <c r="AA36">
        <v>37.4</v>
      </c>
      <c r="AB36" t="s">
        <v>34</v>
      </c>
      <c r="AC36" t="s">
        <v>36</v>
      </c>
      <c r="AD36">
        <v>22.11</v>
      </c>
      <c r="AE36">
        <v>1.2936000000000001</v>
      </c>
    </row>
    <row r="37" spans="1:31" x14ac:dyDescent="0.2">
      <c r="A37">
        <v>41</v>
      </c>
      <c r="B37">
        <v>9</v>
      </c>
      <c r="C37" t="s">
        <v>135</v>
      </c>
      <c r="D37">
        <v>2019</v>
      </c>
      <c r="E37">
        <v>1</v>
      </c>
      <c r="F37">
        <v>4</v>
      </c>
      <c r="G37" t="s">
        <v>57</v>
      </c>
      <c r="H37">
        <v>10.01</v>
      </c>
      <c r="I37">
        <v>2.7</v>
      </c>
      <c r="J37">
        <v>2.7</v>
      </c>
      <c r="K37">
        <v>4</v>
      </c>
      <c r="L37">
        <v>22.11</v>
      </c>
      <c r="M37">
        <v>4.3099999999999996</v>
      </c>
      <c r="N37">
        <v>4.3099999999999996</v>
      </c>
      <c r="O37">
        <v>2</v>
      </c>
      <c r="P37">
        <v>3</v>
      </c>
      <c r="Q37" t="s">
        <v>136</v>
      </c>
      <c r="R37" t="s">
        <v>103</v>
      </c>
      <c r="S37">
        <v>43.011246</v>
      </c>
      <c r="T37">
        <v>-7.5602799999999997</v>
      </c>
      <c r="U37" t="s">
        <v>36</v>
      </c>
      <c r="V37" t="s">
        <v>36</v>
      </c>
      <c r="W37" t="s">
        <v>46</v>
      </c>
      <c r="X37" t="s">
        <v>46</v>
      </c>
      <c r="Y37" t="s">
        <v>33</v>
      </c>
      <c r="Z37">
        <v>12.5</v>
      </c>
      <c r="AA37">
        <v>37.4</v>
      </c>
      <c r="AB37" t="s">
        <v>34</v>
      </c>
      <c r="AC37" t="s">
        <v>36</v>
      </c>
      <c r="AD37">
        <v>22.11</v>
      </c>
      <c r="AE37">
        <v>1.2936000000000001</v>
      </c>
    </row>
    <row r="38" spans="1:31" x14ac:dyDescent="0.2">
      <c r="A38">
        <v>41</v>
      </c>
      <c r="B38">
        <v>4</v>
      </c>
      <c r="C38" t="s">
        <v>135</v>
      </c>
      <c r="D38">
        <v>2019</v>
      </c>
      <c r="E38">
        <v>10</v>
      </c>
      <c r="F38">
        <v>4</v>
      </c>
      <c r="G38" t="s">
        <v>57</v>
      </c>
      <c r="H38">
        <v>8.56</v>
      </c>
      <c r="I38">
        <v>2.76</v>
      </c>
      <c r="J38">
        <v>2.76</v>
      </c>
      <c r="K38">
        <v>4</v>
      </c>
      <c r="L38">
        <v>34.99</v>
      </c>
      <c r="M38">
        <v>3.91</v>
      </c>
      <c r="N38">
        <v>3.91</v>
      </c>
      <c r="O38">
        <v>1</v>
      </c>
      <c r="P38">
        <v>2</v>
      </c>
      <c r="Q38" t="s">
        <v>136</v>
      </c>
      <c r="R38" t="s">
        <v>103</v>
      </c>
      <c r="S38">
        <v>43.011246</v>
      </c>
      <c r="T38">
        <v>-7.5602799999999997</v>
      </c>
      <c r="U38" t="s">
        <v>36</v>
      </c>
      <c r="V38" t="s">
        <v>36</v>
      </c>
      <c r="W38" t="s">
        <v>46</v>
      </c>
      <c r="X38" t="s">
        <v>46</v>
      </c>
      <c r="Y38" t="s">
        <v>33</v>
      </c>
      <c r="Z38">
        <v>12.5</v>
      </c>
      <c r="AA38">
        <v>37.4</v>
      </c>
      <c r="AB38" t="s">
        <v>34</v>
      </c>
      <c r="AC38" t="s">
        <v>36</v>
      </c>
      <c r="AD38">
        <v>34.99</v>
      </c>
      <c r="AE38">
        <v>1.2936000000000001</v>
      </c>
    </row>
    <row r="39" spans="1:31" x14ac:dyDescent="0.2">
      <c r="A39">
        <v>41</v>
      </c>
      <c r="B39">
        <v>11</v>
      </c>
      <c r="C39" t="s">
        <v>135</v>
      </c>
      <c r="D39">
        <v>2019</v>
      </c>
      <c r="E39">
        <v>5</v>
      </c>
      <c r="F39">
        <v>4</v>
      </c>
      <c r="G39" t="s">
        <v>57</v>
      </c>
      <c r="H39">
        <v>8.33</v>
      </c>
      <c r="I39">
        <v>3.57</v>
      </c>
      <c r="J39">
        <v>3.57</v>
      </c>
      <c r="K39">
        <v>4</v>
      </c>
      <c r="L39">
        <v>22.11</v>
      </c>
      <c r="M39">
        <v>4.3099999999999996</v>
      </c>
      <c r="N39">
        <v>4.3099999999999996</v>
      </c>
      <c r="O39">
        <v>2</v>
      </c>
      <c r="P39">
        <v>3</v>
      </c>
      <c r="Q39" t="s">
        <v>136</v>
      </c>
      <c r="R39" t="s">
        <v>103</v>
      </c>
      <c r="S39">
        <v>43.011246</v>
      </c>
      <c r="T39">
        <v>-7.5602799999999997</v>
      </c>
      <c r="U39" t="s">
        <v>36</v>
      </c>
      <c r="V39" t="s">
        <v>36</v>
      </c>
      <c r="W39" t="s">
        <v>46</v>
      </c>
      <c r="X39" t="s">
        <v>46</v>
      </c>
      <c r="Y39" t="s">
        <v>33</v>
      </c>
      <c r="Z39">
        <v>12.5</v>
      </c>
      <c r="AA39">
        <v>37.4</v>
      </c>
      <c r="AB39" t="s">
        <v>34</v>
      </c>
      <c r="AC39" t="s">
        <v>36</v>
      </c>
      <c r="AD39">
        <v>22.11</v>
      </c>
      <c r="AE39">
        <v>1.2936000000000001</v>
      </c>
    </row>
    <row r="40" spans="1:31" x14ac:dyDescent="0.2">
      <c r="A40">
        <v>11</v>
      </c>
      <c r="B40">
        <v>1</v>
      </c>
      <c r="C40" t="s">
        <v>165</v>
      </c>
      <c r="D40">
        <v>2015</v>
      </c>
      <c r="E40">
        <v>40</v>
      </c>
      <c r="F40">
        <v>4</v>
      </c>
      <c r="G40" t="s">
        <v>57</v>
      </c>
      <c r="H40">
        <v>2</v>
      </c>
      <c r="I40">
        <v>0.8</v>
      </c>
      <c r="J40">
        <v>0.8</v>
      </c>
      <c r="K40">
        <v>4</v>
      </c>
      <c r="L40">
        <v>1.5</v>
      </c>
      <c r="M40">
        <v>1.28</v>
      </c>
      <c r="N40">
        <v>1.28</v>
      </c>
      <c r="O40">
        <v>6</v>
      </c>
      <c r="P40">
        <v>7</v>
      </c>
      <c r="Q40" t="s">
        <v>63</v>
      </c>
      <c r="R40" t="s">
        <v>102</v>
      </c>
      <c r="S40">
        <v>40.573329999999999</v>
      </c>
      <c r="T40">
        <v>70.832499999999996</v>
      </c>
      <c r="U40" t="s">
        <v>36</v>
      </c>
      <c r="V40" t="s">
        <v>46</v>
      </c>
      <c r="W40" t="s">
        <v>36</v>
      </c>
      <c r="X40" t="s">
        <v>36</v>
      </c>
      <c r="Y40" t="s">
        <v>33</v>
      </c>
      <c r="Z40">
        <v>9.4</v>
      </c>
      <c r="AA40">
        <v>37.4</v>
      </c>
      <c r="AB40" t="s">
        <v>42</v>
      </c>
      <c r="AC40" t="s">
        <v>46</v>
      </c>
      <c r="AD40">
        <v>1.5</v>
      </c>
      <c r="AE40">
        <v>8.1600000000000006E-2</v>
      </c>
    </row>
    <row r="41" spans="1:31" x14ac:dyDescent="0.2">
      <c r="A41">
        <v>11</v>
      </c>
      <c r="B41">
        <v>2</v>
      </c>
      <c r="C41" t="s">
        <v>165</v>
      </c>
      <c r="D41">
        <v>2015</v>
      </c>
      <c r="E41">
        <v>40</v>
      </c>
      <c r="F41">
        <v>4</v>
      </c>
      <c r="G41" t="s">
        <v>57</v>
      </c>
      <c r="H41">
        <v>5.2</v>
      </c>
      <c r="I41">
        <v>0.94</v>
      </c>
      <c r="J41">
        <v>0.94</v>
      </c>
      <c r="K41">
        <v>4</v>
      </c>
      <c r="L41">
        <v>4.7</v>
      </c>
      <c r="M41">
        <v>3.3</v>
      </c>
      <c r="N41">
        <v>3.3</v>
      </c>
      <c r="O41">
        <v>6</v>
      </c>
      <c r="P41">
        <v>7</v>
      </c>
      <c r="Q41" t="s">
        <v>63</v>
      </c>
      <c r="R41" t="s">
        <v>102</v>
      </c>
      <c r="S41">
        <v>40.573329999999999</v>
      </c>
      <c r="T41">
        <v>70.832499999999996</v>
      </c>
      <c r="U41" t="s">
        <v>36</v>
      </c>
      <c r="V41" t="s">
        <v>46</v>
      </c>
      <c r="W41" t="s">
        <v>36</v>
      </c>
      <c r="X41" t="s">
        <v>36</v>
      </c>
      <c r="Y41" t="s">
        <v>33</v>
      </c>
      <c r="Z41">
        <v>9.4</v>
      </c>
      <c r="AA41">
        <v>37.4</v>
      </c>
      <c r="AB41" t="s">
        <v>42</v>
      </c>
      <c r="AC41" t="s">
        <v>46</v>
      </c>
      <c r="AD41">
        <v>4.7</v>
      </c>
      <c r="AE41">
        <v>8.1600000000000006E-2</v>
      </c>
    </row>
    <row r="42" spans="1:31" x14ac:dyDescent="0.2">
      <c r="A42">
        <v>10</v>
      </c>
      <c r="B42">
        <v>1</v>
      </c>
      <c r="C42" t="s">
        <v>107</v>
      </c>
      <c r="D42" t="s">
        <v>60</v>
      </c>
      <c r="E42">
        <v>50</v>
      </c>
      <c r="F42">
        <v>8</v>
      </c>
      <c r="G42" t="s">
        <v>57</v>
      </c>
      <c r="H42">
        <v>4.625</v>
      </c>
      <c r="I42">
        <v>0.74</v>
      </c>
      <c r="J42">
        <v>0.74</v>
      </c>
      <c r="K42">
        <v>8</v>
      </c>
      <c r="L42">
        <v>1</v>
      </c>
      <c r="M42">
        <v>0.93</v>
      </c>
      <c r="N42">
        <v>0.93</v>
      </c>
      <c r="O42">
        <v>17</v>
      </c>
      <c r="P42">
        <v>18</v>
      </c>
      <c r="Q42" t="s">
        <v>61</v>
      </c>
      <c r="R42" t="s">
        <v>104</v>
      </c>
      <c r="S42">
        <v>50.473109999999998</v>
      </c>
      <c r="T42">
        <v>-121.0218</v>
      </c>
      <c r="U42" t="s">
        <v>36</v>
      </c>
      <c r="V42" t="s">
        <v>46</v>
      </c>
      <c r="W42" t="s">
        <v>46</v>
      </c>
      <c r="X42" t="s">
        <v>46</v>
      </c>
      <c r="Y42" t="s">
        <v>33</v>
      </c>
      <c r="Z42">
        <v>3.4</v>
      </c>
      <c r="AA42">
        <v>37.4</v>
      </c>
      <c r="AB42" t="s">
        <v>42</v>
      </c>
      <c r="AC42" t="s">
        <v>46</v>
      </c>
      <c r="AD42">
        <v>1</v>
      </c>
      <c r="AE42">
        <v>0.46660000000000001</v>
      </c>
    </row>
    <row r="43" spans="1:31" x14ac:dyDescent="0.2">
      <c r="A43">
        <v>10</v>
      </c>
      <c r="B43">
        <v>5</v>
      </c>
      <c r="C43" t="s">
        <v>107</v>
      </c>
      <c r="D43" t="s">
        <v>60</v>
      </c>
      <c r="E43">
        <v>250</v>
      </c>
      <c r="F43">
        <v>8</v>
      </c>
      <c r="G43" t="s">
        <v>57</v>
      </c>
      <c r="H43">
        <v>3.71</v>
      </c>
      <c r="I43">
        <v>1.02</v>
      </c>
      <c r="J43">
        <v>1.02</v>
      </c>
      <c r="K43">
        <v>8</v>
      </c>
      <c r="L43">
        <v>1</v>
      </c>
      <c r="M43">
        <v>0.93</v>
      </c>
      <c r="N43">
        <v>0.93</v>
      </c>
      <c r="O43">
        <v>17</v>
      </c>
      <c r="P43">
        <v>18</v>
      </c>
      <c r="Q43" t="s">
        <v>61</v>
      </c>
      <c r="R43" t="s">
        <v>104</v>
      </c>
      <c r="S43">
        <v>50.473109999999998</v>
      </c>
      <c r="T43">
        <v>-121.0218</v>
      </c>
      <c r="U43" t="s">
        <v>36</v>
      </c>
      <c r="V43" t="s">
        <v>46</v>
      </c>
      <c r="W43" t="s">
        <v>46</v>
      </c>
      <c r="X43" t="s">
        <v>46</v>
      </c>
      <c r="Y43" t="s">
        <v>33</v>
      </c>
      <c r="Z43">
        <v>3.4</v>
      </c>
      <c r="AA43">
        <v>37.4</v>
      </c>
      <c r="AB43" t="s">
        <v>42</v>
      </c>
      <c r="AC43" t="s">
        <v>46</v>
      </c>
      <c r="AD43">
        <v>1</v>
      </c>
      <c r="AE43">
        <v>0.46660000000000001</v>
      </c>
    </row>
    <row r="44" spans="1:31" x14ac:dyDescent="0.2">
      <c r="A44">
        <v>10</v>
      </c>
      <c r="B44">
        <v>3</v>
      </c>
      <c r="C44" t="s">
        <v>107</v>
      </c>
      <c r="D44" t="s">
        <v>60</v>
      </c>
      <c r="E44">
        <v>150</v>
      </c>
      <c r="F44">
        <v>8</v>
      </c>
      <c r="G44" t="s">
        <v>57</v>
      </c>
      <c r="H44">
        <v>4.875</v>
      </c>
      <c r="I44">
        <v>1.1299999999999999</v>
      </c>
      <c r="J44">
        <v>1.1299999999999999</v>
      </c>
      <c r="K44">
        <v>8</v>
      </c>
      <c r="L44">
        <v>1</v>
      </c>
      <c r="M44">
        <v>0.93</v>
      </c>
      <c r="N44">
        <v>0.93</v>
      </c>
      <c r="O44">
        <v>17</v>
      </c>
      <c r="P44">
        <v>18</v>
      </c>
      <c r="Q44" t="s">
        <v>61</v>
      </c>
      <c r="R44" t="s">
        <v>104</v>
      </c>
      <c r="S44">
        <v>50.473109999999998</v>
      </c>
      <c r="T44">
        <v>-121.0218</v>
      </c>
      <c r="U44" t="s">
        <v>36</v>
      </c>
      <c r="V44" t="s">
        <v>46</v>
      </c>
      <c r="W44" t="s">
        <v>46</v>
      </c>
      <c r="X44" t="s">
        <v>46</v>
      </c>
      <c r="Y44" t="s">
        <v>33</v>
      </c>
      <c r="Z44">
        <v>3.4</v>
      </c>
      <c r="AA44">
        <v>37.4</v>
      </c>
      <c r="AB44" t="s">
        <v>42</v>
      </c>
      <c r="AC44" t="s">
        <v>46</v>
      </c>
      <c r="AD44">
        <v>1</v>
      </c>
      <c r="AE44">
        <v>0.46660000000000001</v>
      </c>
    </row>
    <row r="45" spans="1:31" x14ac:dyDescent="0.2">
      <c r="A45">
        <v>10</v>
      </c>
      <c r="B45">
        <v>10</v>
      </c>
      <c r="C45" t="s">
        <v>107</v>
      </c>
      <c r="D45" t="s">
        <v>60</v>
      </c>
      <c r="E45">
        <v>250</v>
      </c>
      <c r="F45">
        <v>8</v>
      </c>
      <c r="G45" t="s">
        <v>57</v>
      </c>
      <c r="H45">
        <v>4.625</v>
      </c>
      <c r="I45">
        <v>1.19</v>
      </c>
      <c r="J45">
        <v>1.19</v>
      </c>
      <c r="K45">
        <v>8</v>
      </c>
      <c r="L45">
        <v>5.5</v>
      </c>
      <c r="M45">
        <v>0.93</v>
      </c>
      <c r="N45">
        <v>0.93</v>
      </c>
      <c r="O45">
        <v>17</v>
      </c>
      <c r="P45">
        <v>18</v>
      </c>
      <c r="Q45" t="s">
        <v>61</v>
      </c>
      <c r="R45" t="s">
        <v>104</v>
      </c>
      <c r="S45">
        <v>50.473109999999998</v>
      </c>
      <c r="T45">
        <v>-121.0218</v>
      </c>
      <c r="U45" t="s">
        <v>36</v>
      </c>
      <c r="V45" t="s">
        <v>46</v>
      </c>
      <c r="W45" t="s">
        <v>46</v>
      </c>
      <c r="X45" t="s">
        <v>46</v>
      </c>
      <c r="Y45" t="s">
        <v>33</v>
      </c>
      <c r="Z45">
        <v>3.4</v>
      </c>
      <c r="AA45">
        <v>37.4</v>
      </c>
      <c r="AB45" t="s">
        <v>42</v>
      </c>
      <c r="AC45" t="s">
        <v>46</v>
      </c>
      <c r="AD45">
        <v>5.5</v>
      </c>
      <c r="AE45">
        <v>0.46660000000000001</v>
      </c>
    </row>
    <row r="46" spans="1:31" x14ac:dyDescent="0.2">
      <c r="A46">
        <v>10</v>
      </c>
      <c r="B46">
        <v>4</v>
      </c>
      <c r="C46" t="s">
        <v>107</v>
      </c>
      <c r="D46" t="s">
        <v>60</v>
      </c>
      <c r="E46">
        <v>200</v>
      </c>
      <c r="F46">
        <v>8</v>
      </c>
      <c r="G46" t="s">
        <v>57</v>
      </c>
      <c r="H46">
        <v>4.75</v>
      </c>
      <c r="I46">
        <v>1.28</v>
      </c>
      <c r="J46">
        <v>1.28</v>
      </c>
      <c r="K46">
        <v>8</v>
      </c>
      <c r="L46">
        <v>1</v>
      </c>
      <c r="M46">
        <v>0.93</v>
      </c>
      <c r="N46">
        <v>0.93</v>
      </c>
      <c r="O46">
        <v>17</v>
      </c>
      <c r="P46">
        <v>18</v>
      </c>
      <c r="Q46" t="s">
        <v>61</v>
      </c>
      <c r="R46" t="s">
        <v>104</v>
      </c>
      <c r="S46">
        <v>50.473109999999998</v>
      </c>
      <c r="T46">
        <v>-121.0218</v>
      </c>
      <c r="U46" t="s">
        <v>36</v>
      </c>
      <c r="V46" t="s">
        <v>46</v>
      </c>
      <c r="W46" t="s">
        <v>46</v>
      </c>
      <c r="X46" t="s">
        <v>46</v>
      </c>
      <c r="Y46" t="s">
        <v>33</v>
      </c>
      <c r="Z46">
        <v>3.4</v>
      </c>
      <c r="AA46">
        <v>37.4</v>
      </c>
      <c r="AB46" t="s">
        <v>42</v>
      </c>
      <c r="AC46" t="s">
        <v>46</v>
      </c>
      <c r="AD46">
        <v>1</v>
      </c>
      <c r="AE46">
        <v>0.46660000000000001</v>
      </c>
    </row>
    <row r="47" spans="1:31" x14ac:dyDescent="0.2">
      <c r="A47">
        <v>10</v>
      </c>
      <c r="B47">
        <v>2</v>
      </c>
      <c r="C47" t="s">
        <v>107</v>
      </c>
      <c r="D47" t="s">
        <v>60</v>
      </c>
      <c r="E47">
        <v>100</v>
      </c>
      <c r="F47">
        <v>8</v>
      </c>
      <c r="G47" t="s">
        <v>57</v>
      </c>
      <c r="H47">
        <v>4.25</v>
      </c>
      <c r="I47">
        <v>1.58</v>
      </c>
      <c r="J47">
        <v>1.58</v>
      </c>
      <c r="K47">
        <v>8</v>
      </c>
      <c r="L47">
        <v>1</v>
      </c>
      <c r="M47">
        <v>0.93</v>
      </c>
      <c r="N47">
        <v>0.93</v>
      </c>
      <c r="O47">
        <v>17</v>
      </c>
      <c r="P47">
        <v>18</v>
      </c>
      <c r="Q47" t="s">
        <v>61</v>
      </c>
      <c r="R47" t="s">
        <v>104</v>
      </c>
      <c r="S47">
        <v>50.473109999999998</v>
      </c>
      <c r="T47">
        <v>-121.0218</v>
      </c>
      <c r="U47" t="s">
        <v>36</v>
      </c>
      <c r="V47" t="s">
        <v>46</v>
      </c>
      <c r="W47" t="s">
        <v>46</v>
      </c>
      <c r="X47" t="s">
        <v>46</v>
      </c>
      <c r="Y47" t="s">
        <v>33</v>
      </c>
      <c r="Z47">
        <v>3.4</v>
      </c>
      <c r="AA47">
        <v>37.4</v>
      </c>
      <c r="AB47" t="s">
        <v>42</v>
      </c>
      <c r="AC47" t="s">
        <v>46</v>
      </c>
      <c r="AD47">
        <v>1</v>
      </c>
      <c r="AE47">
        <v>0.46660000000000001</v>
      </c>
    </row>
    <row r="48" spans="1:31" x14ac:dyDescent="0.2">
      <c r="A48">
        <v>10</v>
      </c>
      <c r="B48">
        <v>9</v>
      </c>
      <c r="C48" t="s">
        <v>107</v>
      </c>
      <c r="D48" t="s">
        <v>60</v>
      </c>
      <c r="E48">
        <v>200</v>
      </c>
      <c r="F48">
        <v>8</v>
      </c>
      <c r="G48" t="s">
        <v>57</v>
      </c>
      <c r="H48">
        <v>4.5</v>
      </c>
      <c r="I48">
        <v>1.77</v>
      </c>
      <c r="J48">
        <v>1.77</v>
      </c>
      <c r="K48">
        <v>8</v>
      </c>
      <c r="L48">
        <v>5.5</v>
      </c>
      <c r="M48">
        <v>0.93</v>
      </c>
      <c r="N48">
        <v>0.93</v>
      </c>
      <c r="O48">
        <v>17</v>
      </c>
      <c r="P48">
        <v>18</v>
      </c>
      <c r="Q48" t="s">
        <v>61</v>
      </c>
      <c r="R48" t="s">
        <v>104</v>
      </c>
      <c r="S48">
        <v>50.473109999999998</v>
      </c>
      <c r="T48">
        <v>-121.0218</v>
      </c>
      <c r="U48" t="s">
        <v>36</v>
      </c>
      <c r="V48" t="s">
        <v>46</v>
      </c>
      <c r="W48" t="s">
        <v>46</v>
      </c>
      <c r="X48" t="s">
        <v>46</v>
      </c>
      <c r="Y48" t="s">
        <v>33</v>
      </c>
      <c r="Z48">
        <v>3.4</v>
      </c>
      <c r="AA48">
        <v>37.4</v>
      </c>
      <c r="AB48" t="s">
        <v>42</v>
      </c>
      <c r="AC48" t="s">
        <v>46</v>
      </c>
      <c r="AD48">
        <v>5.5</v>
      </c>
      <c r="AE48">
        <v>0.46660000000000001</v>
      </c>
    </row>
    <row r="49" spans="1:31" x14ac:dyDescent="0.2">
      <c r="A49">
        <v>10</v>
      </c>
      <c r="B49">
        <v>6</v>
      </c>
      <c r="C49" t="s">
        <v>107</v>
      </c>
      <c r="D49" t="s">
        <v>60</v>
      </c>
      <c r="E49">
        <v>50</v>
      </c>
      <c r="F49">
        <v>8</v>
      </c>
      <c r="G49" t="s">
        <v>57</v>
      </c>
      <c r="H49">
        <v>5.75</v>
      </c>
      <c r="I49">
        <v>1.98</v>
      </c>
      <c r="J49">
        <v>1.98</v>
      </c>
      <c r="K49">
        <v>8</v>
      </c>
      <c r="L49">
        <v>5.5</v>
      </c>
      <c r="M49">
        <v>0.93</v>
      </c>
      <c r="N49">
        <v>0.93</v>
      </c>
      <c r="O49">
        <v>17</v>
      </c>
      <c r="P49">
        <v>18</v>
      </c>
      <c r="Q49" t="s">
        <v>61</v>
      </c>
      <c r="R49" t="s">
        <v>104</v>
      </c>
      <c r="S49">
        <v>50.473109999999998</v>
      </c>
      <c r="T49">
        <v>-121.0218</v>
      </c>
      <c r="U49" t="s">
        <v>36</v>
      </c>
      <c r="V49" t="s">
        <v>46</v>
      </c>
      <c r="W49" t="s">
        <v>46</v>
      </c>
      <c r="X49" t="s">
        <v>46</v>
      </c>
      <c r="Y49" t="s">
        <v>33</v>
      </c>
      <c r="Z49">
        <v>3.4</v>
      </c>
      <c r="AA49">
        <v>37.4</v>
      </c>
      <c r="AB49" t="s">
        <v>42</v>
      </c>
      <c r="AC49" t="s">
        <v>46</v>
      </c>
      <c r="AD49">
        <v>5.5</v>
      </c>
      <c r="AE49">
        <v>0.46660000000000001</v>
      </c>
    </row>
    <row r="50" spans="1:31" x14ac:dyDescent="0.2">
      <c r="A50">
        <v>10</v>
      </c>
      <c r="B50">
        <v>8</v>
      </c>
      <c r="C50" t="s">
        <v>107</v>
      </c>
      <c r="D50" t="s">
        <v>60</v>
      </c>
      <c r="E50">
        <v>150</v>
      </c>
      <c r="F50">
        <v>8</v>
      </c>
      <c r="G50" t="s">
        <v>57</v>
      </c>
      <c r="H50">
        <v>5.75</v>
      </c>
      <c r="I50">
        <v>1.98</v>
      </c>
      <c r="J50">
        <v>1.98</v>
      </c>
      <c r="K50">
        <v>8</v>
      </c>
      <c r="L50">
        <v>5.5</v>
      </c>
      <c r="M50">
        <v>0.93</v>
      </c>
      <c r="N50">
        <v>0.93</v>
      </c>
      <c r="O50">
        <v>17</v>
      </c>
      <c r="P50">
        <v>18</v>
      </c>
      <c r="Q50" t="s">
        <v>61</v>
      </c>
      <c r="R50" t="s">
        <v>104</v>
      </c>
      <c r="S50">
        <v>50.473109999999998</v>
      </c>
      <c r="T50">
        <v>-121.0218</v>
      </c>
      <c r="U50" t="s">
        <v>36</v>
      </c>
      <c r="V50" t="s">
        <v>46</v>
      </c>
      <c r="W50" t="s">
        <v>46</v>
      </c>
      <c r="X50" t="s">
        <v>46</v>
      </c>
      <c r="Y50" t="s">
        <v>33</v>
      </c>
      <c r="Z50">
        <v>3.4</v>
      </c>
      <c r="AA50">
        <v>37.4</v>
      </c>
      <c r="AB50" t="s">
        <v>42</v>
      </c>
      <c r="AC50" t="s">
        <v>46</v>
      </c>
      <c r="AD50">
        <v>5.5</v>
      </c>
      <c r="AE50">
        <v>0.46660000000000001</v>
      </c>
    </row>
    <row r="51" spans="1:31" x14ac:dyDescent="0.2">
      <c r="A51">
        <v>10</v>
      </c>
      <c r="B51">
        <v>7</v>
      </c>
      <c r="C51" t="s">
        <v>107</v>
      </c>
      <c r="D51" t="s">
        <v>60</v>
      </c>
      <c r="E51">
        <v>100</v>
      </c>
      <c r="F51">
        <v>8</v>
      </c>
      <c r="G51" t="s">
        <v>57</v>
      </c>
      <c r="H51">
        <v>6.625</v>
      </c>
      <c r="I51">
        <v>2.72</v>
      </c>
      <c r="J51">
        <v>2.72</v>
      </c>
      <c r="K51">
        <v>8</v>
      </c>
      <c r="L51">
        <v>5.5</v>
      </c>
      <c r="M51">
        <v>0.93</v>
      </c>
      <c r="N51">
        <v>0.93</v>
      </c>
      <c r="O51">
        <v>17</v>
      </c>
      <c r="P51">
        <v>18</v>
      </c>
      <c r="Q51" t="s">
        <v>61</v>
      </c>
      <c r="R51" t="s">
        <v>104</v>
      </c>
      <c r="S51">
        <v>50.473109999999998</v>
      </c>
      <c r="T51">
        <v>-121.0218</v>
      </c>
      <c r="U51" t="s">
        <v>36</v>
      </c>
      <c r="V51" t="s">
        <v>46</v>
      </c>
      <c r="W51" t="s">
        <v>46</v>
      </c>
      <c r="X51" t="s">
        <v>46</v>
      </c>
      <c r="Y51" t="s">
        <v>33</v>
      </c>
      <c r="Z51">
        <v>3.4</v>
      </c>
      <c r="AA51">
        <v>37.4</v>
      </c>
      <c r="AB51" t="s">
        <v>42</v>
      </c>
      <c r="AC51" t="s">
        <v>46</v>
      </c>
      <c r="AD51">
        <v>5.5</v>
      </c>
      <c r="AE51">
        <v>0.46660000000000001</v>
      </c>
    </row>
    <row r="52" spans="1:31" x14ac:dyDescent="0.2">
      <c r="A52">
        <v>44</v>
      </c>
      <c r="B52">
        <v>1</v>
      </c>
      <c r="C52" t="s">
        <v>141</v>
      </c>
      <c r="D52">
        <v>2006</v>
      </c>
      <c r="E52">
        <v>2.5</v>
      </c>
      <c r="F52">
        <v>4</v>
      </c>
      <c r="H52">
        <v>16.399999999999999</v>
      </c>
      <c r="J52" s="2">
        <f>0.215304722*H52</f>
        <v>3.5309974407999998</v>
      </c>
      <c r="K52">
        <v>4</v>
      </c>
      <c r="L52">
        <v>19.600000000000001</v>
      </c>
      <c r="N52" s="2">
        <f>0.16219089*L52</f>
        <v>3.1789414440000003</v>
      </c>
      <c r="O52">
        <v>12</v>
      </c>
      <c r="P52">
        <v>13</v>
      </c>
      <c r="Q52" t="s">
        <v>83</v>
      </c>
      <c r="R52" t="s">
        <v>101</v>
      </c>
      <c r="S52">
        <v>40.89611</v>
      </c>
      <c r="T52">
        <v>-104.87444000000001</v>
      </c>
      <c r="U52" t="s">
        <v>36</v>
      </c>
      <c r="V52" t="s">
        <v>46</v>
      </c>
      <c r="W52" t="s">
        <v>46</v>
      </c>
      <c r="X52" t="s">
        <v>46</v>
      </c>
      <c r="Y52" t="s">
        <v>31</v>
      </c>
      <c r="Z52">
        <v>7.8</v>
      </c>
      <c r="AA52">
        <v>37.4</v>
      </c>
      <c r="AB52" t="s">
        <v>42</v>
      </c>
      <c r="AC52" t="s">
        <v>46</v>
      </c>
      <c r="AD52">
        <v>19.600000000000001</v>
      </c>
      <c r="AE52">
        <v>0.22450000000000001</v>
      </c>
    </row>
    <row r="53" spans="1:31" x14ac:dyDescent="0.2">
      <c r="A53">
        <v>44</v>
      </c>
      <c r="B53">
        <v>2</v>
      </c>
      <c r="C53" t="s">
        <v>141</v>
      </c>
      <c r="D53">
        <v>2006</v>
      </c>
      <c r="E53">
        <v>5</v>
      </c>
      <c r="F53">
        <v>4</v>
      </c>
      <c r="H53">
        <v>17.399999999999999</v>
      </c>
      <c r="J53" s="2">
        <f t="shared" ref="J53:J116" si="1">0.215304722*H53</f>
        <v>3.7463021627999997</v>
      </c>
      <c r="K53">
        <v>4</v>
      </c>
      <c r="L53">
        <v>19.600000000000001</v>
      </c>
      <c r="N53" s="2">
        <f t="shared" ref="N53:N116" si="2">0.16219089*L53</f>
        <v>3.1789414440000003</v>
      </c>
      <c r="O53">
        <v>12</v>
      </c>
      <c r="P53">
        <v>13</v>
      </c>
      <c r="Q53" t="s">
        <v>83</v>
      </c>
      <c r="R53" t="s">
        <v>101</v>
      </c>
      <c r="S53">
        <v>40.89611</v>
      </c>
      <c r="T53">
        <v>-104.87444000000001</v>
      </c>
      <c r="U53" t="s">
        <v>36</v>
      </c>
      <c r="V53" t="s">
        <v>46</v>
      </c>
      <c r="W53" t="s">
        <v>46</v>
      </c>
      <c r="X53" t="s">
        <v>46</v>
      </c>
      <c r="Y53" t="s">
        <v>31</v>
      </c>
      <c r="Z53">
        <v>7.8</v>
      </c>
      <c r="AA53">
        <v>37.4</v>
      </c>
      <c r="AB53" t="s">
        <v>42</v>
      </c>
      <c r="AC53" t="s">
        <v>46</v>
      </c>
      <c r="AD53">
        <v>19.600000000000001</v>
      </c>
      <c r="AE53">
        <v>0.22450000000000001</v>
      </c>
    </row>
    <row r="54" spans="1:31" x14ac:dyDescent="0.2">
      <c r="A54">
        <v>44</v>
      </c>
      <c r="B54">
        <v>3</v>
      </c>
      <c r="C54" t="s">
        <v>141</v>
      </c>
      <c r="D54">
        <v>2006</v>
      </c>
      <c r="E54">
        <v>10</v>
      </c>
      <c r="F54">
        <v>4</v>
      </c>
      <c r="H54">
        <v>13.3</v>
      </c>
      <c r="J54" s="2">
        <f t="shared" si="1"/>
        <v>2.8635528026000001</v>
      </c>
      <c r="K54">
        <v>4</v>
      </c>
      <c r="L54">
        <v>19.600000000000001</v>
      </c>
      <c r="N54" s="2">
        <f t="shared" si="2"/>
        <v>3.1789414440000003</v>
      </c>
      <c r="O54">
        <v>12</v>
      </c>
      <c r="P54">
        <v>13</v>
      </c>
      <c r="Q54" t="s">
        <v>83</v>
      </c>
      <c r="R54" t="s">
        <v>101</v>
      </c>
      <c r="S54">
        <v>40.89611</v>
      </c>
      <c r="T54">
        <v>-104.87444000000001</v>
      </c>
      <c r="U54" t="s">
        <v>36</v>
      </c>
      <c r="V54" t="s">
        <v>46</v>
      </c>
      <c r="W54" t="s">
        <v>46</v>
      </c>
      <c r="X54" t="s">
        <v>46</v>
      </c>
      <c r="Y54" t="s">
        <v>31</v>
      </c>
      <c r="Z54">
        <v>7.8</v>
      </c>
      <c r="AA54">
        <v>37.4</v>
      </c>
      <c r="AB54" t="s">
        <v>42</v>
      </c>
      <c r="AC54" t="s">
        <v>46</v>
      </c>
      <c r="AD54">
        <v>19.600000000000001</v>
      </c>
      <c r="AE54">
        <v>0.22450000000000001</v>
      </c>
    </row>
    <row r="55" spans="1:31" x14ac:dyDescent="0.2">
      <c r="A55">
        <v>44</v>
      </c>
      <c r="B55">
        <v>4</v>
      </c>
      <c r="C55" t="s">
        <v>141</v>
      </c>
      <c r="D55">
        <v>2006</v>
      </c>
      <c r="E55">
        <v>21</v>
      </c>
      <c r="F55">
        <v>4</v>
      </c>
      <c r="H55">
        <v>11</v>
      </c>
      <c r="J55" s="2">
        <f t="shared" si="1"/>
        <v>2.3683519419999999</v>
      </c>
      <c r="K55">
        <v>4</v>
      </c>
      <c r="L55">
        <v>19.600000000000001</v>
      </c>
      <c r="N55" s="2">
        <f t="shared" si="2"/>
        <v>3.1789414440000003</v>
      </c>
      <c r="O55">
        <v>12</v>
      </c>
      <c r="P55">
        <v>13</v>
      </c>
      <c r="Q55" t="s">
        <v>83</v>
      </c>
      <c r="R55" t="s">
        <v>101</v>
      </c>
      <c r="S55">
        <v>40.89611</v>
      </c>
      <c r="T55">
        <v>-104.87444000000001</v>
      </c>
      <c r="U55" t="s">
        <v>36</v>
      </c>
      <c r="V55" t="s">
        <v>46</v>
      </c>
      <c r="W55" t="s">
        <v>46</v>
      </c>
      <c r="X55" t="s">
        <v>46</v>
      </c>
      <c r="Y55" t="s">
        <v>31</v>
      </c>
      <c r="Z55">
        <v>7.8</v>
      </c>
      <c r="AA55">
        <v>37.4</v>
      </c>
      <c r="AB55" t="s">
        <v>42</v>
      </c>
      <c r="AC55" t="s">
        <v>46</v>
      </c>
      <c r="AD55">
        <v>19.600000000000001</v>
      </c>
      <c r="AE55">
        <v>0.22450000000000001</v>
      </c>
    </row>
    <row r="56" spans="1:31" x14ac:dyDescent="0.2">
      <c r="A56">
        <v>44</v>
      </c>
      <c r="B56">
        <v>5</v>
      </c>
      <c r="C56" t="s">
        <v>141</v>
      </c>
      <c r="D56">
        <v>2006</v>
      </c>
      <c r="E56">
        <v>30</v>
      </c>
      <c r="F56">
        <v>4</v>
      </c>
      <c r="H56">
        <v>11</v>
      </c>
      <c r="J56" s="2">
        <f t="shared" si="1"/>
        <v>2.3683519419999999</v>
      </c>
      <c r="K56">
        <v>4</v>
      </c>
      <c r="L56">
        <v>19.600000000000001</v>
      </c>
      <c r="N56" s="2">
        <f t="shared" si="2"/>
        <v>3.1789414440000003</v>
      </c>
      <c r="O56">
        <v>12</v>
      </c>
      <c r="P56">
        <v>13</v>
      </c>
      <c r="Q56" t="s">
        <v>83</v>
      </c>
      <c r="R56" t="s">
        <v>101</v>
      </c>
      <c r="S56">
        <v>40.89611</v>
      </c>
      <c r="T56">
        <v>-104.87444000000001</v>
      </c>
      <c r="U56" t="s">
        <v>36</v>
      </c>
      <c r="V56" t="s">
        <v>46</v>
      </c>
      <c r="W56" t="s">
        <v>46</v>
      </c>
      <c r="X56" t="s">
        <v>46</v>
      </c>
      <c r="Y56" t="s">
        <v>31</v>
      </c>
      <c r="Z56">
        <v>7.8</v>
      </c>
      <c r="AA56">
        <v>37.4</v>
      </c>
      <c r="AB56" t="s">
        <v>42</v>
      </c>
      <c r="AC56" t="s">
        <v>46</v>
      </c>
      <c r="AD56">
        <v>19.600000000000001</v>
      </c>
      <c r="AE56">
        <v>0.22450000000000001</v>
      </c>
    </row>
    <row r="57" spans="1:31" x14ac:dyDescent="0.2">
      <c r="A57">
        <v>44</v>
      </c>
      <c r="B57">
        <v>6</v>
      </c>
      <c r="C57" t="s">
        <v>141</v>
      </c>
      <c r="D57">
        <v>2006</v>
      </c>
      <c r="E57">
        <v>2.5</v>
      </c>
      <c r="F57">
        <v>4</v>
      </c>
      <c r="H57">
        <v>17.8</v>
      </c>
      <c r="J57" s="2">
        <f t="shared" si="1"/>
        <v>3.8324240516000003</v>
      </c>
      <c r="K57">
        <v>4</v>
      </c>
      <c r="L57">
        <v>16.600000000000001</v>
      </c>
      <c r="N57" s="2">
        <f t="shared" si="2"/>
        <v>2.6923687740000002</v>
      </c>
      <c r="O57">
        <v>13</v>
      </c>
      <c r="P57">
        <v>14</v>
      </c>
      <c r="Q57" t="s">
        <v>83</v>
      </c>
      <c r="R57" t="s">
        <v>101</v>
      </c>
      <c r="S57">
        <v>40.89611</v>
      </c>
      <c r="T57">
        <v>-104.87444000000001</v>
      </c>
      <c r="U57" t="s">
        <v>36</v>
      </c>
      <c r="V57" t="s">
        <v>46</v>
      </c>
      <c r="W57" t="s">
        <v>46</v>
      </c>
      <c r="X57" t="s">
        <v>46</v>
      </c>
      <c r="Y57" t="s">
        <v>31</v>
      </c>
      <c r="Z57">
        <v>7.8</v>
      </c>
      <c r="AA57">
        <v>37.4</v>
      </c>
      <c r="AB57" t="s">
        <v>42</v>
      </c>
      <c r="AC57" t="s">
        <v>46</v>
      </c>
      <c r="AD57">
        <v>16.600000000000001</v>
      </c>
      <c r="AE57">
        <v>0.22450000000000001</v>
      </c>
    </row>
    <row r="58" spans="1:31" x14ac:dyDescent="0.2">
      <c r="A58">
        <v>44</v>
      </c>
      <c r="B58">
        <v>7</v>
      </c>
      <c r="C58" t="s">
        <v>141</v>
      </c>
      <c r="D58">
        <v>2006</v>
      </c>
      <c r="E58">
        <v>5</v>
      </c>
      <c r="F58">
        <v>4</v>
      </c>
      <c r="H58">
        <v>15.6</v>
      </c>
      <c r="J58" s="2">
        <f t="shared" si="1"/>
        <v>3.3587536631999999</v>
      </c>
      <c r="K58">
        <v>4</v>
      </c>
      <c r="L58">
        <v>16.600000000000001</v>
      </c>
      <c r="N58" s="2">
        <f t="shared" si="2"/>
        <v>2.6923687740000002</v>
      </c>
      <c r="O58">
        <v>13</v>
      </c>
      <c r="P58">
        <v>14</v>
      </c>
      <c r="Q58" t="s">
        <v>83</v>
      </c>
      <c r="R58" t="s">
        <v>101</v>
      </c>
      <c r="S58">
        <v>40.89611</v>
      </c>
      <c r="T58">
        <v>-104.87444000000001</v>
      </c>
      <c r="U58" t="s">
        <v>36</v>
      </c>
      <c r="V58" t="s">
        <v>46</v>
      </c>
      <c r="W58" t="s">
        <v>46</v>
      </c>
      <c r="X58" t="s">
        <v>46</v>
      </c>
      <c r="Y58" t="s">
        <v>31</v>
      </c>
      <c r="Z58">
        <v>7.8</v>
      </c>
      <c r="AA58">
        <v>37.4</v>
      </c>
      <c r="AB58" t="s">
        <v>42</v>
      </c>
      <c r="AC58" t="s">
        <v>46</v>
      </c>
      <c r="AD58">
        <v>16.600000000000001</v>
      </c>
      <c r="AE58">
        <v>0.22450000000000001</v>
      </c>
    </row>
    <row r="59" spans="1:31" x14ac:dyDescent="0.2">
      <c r="A59">
        <v>44</v>
      </c>
      <c r="B59">
        <v>8</v>
      </c>
      <c r="C59" t="s">
        <v>141</v>
      </c>
      <c r="D59">
        <v>2006</v>
      </c>
      <c r="E59">
        <v>10</v>
      </c>
      <c r="F59">
        <v>4</v>
      </c>
      <c r="H59">
        <v>12.5</v>
      </c>
      <c r="J59" s="2">
        <f t="shared" si="1"/>
        <v>2.6913090250000002</v>
      </c>
      <c r="K59">
        <v>4</v>
      </c>
      <c r="L59">
        <v>16.600000000000001</v>
      </c>
      <c r="N59" s="2">
        <f t="shared" si="2"/>
        <v>2.6923687740000002</v>
      </c>
      <c r="O59">
        <v>13</v>
      </c>
      <c r="P59">
        <v>14</v>
      </c>
      <c r="Q59" t="s">
        <v>83</v>
      </c>
      <c r="R59" t="s">
        <v>101</v>
      </c>
      <c r="S59">
        <v>40.89611</v>
      </c>
      <c r="T59">
        <v>-104.87444000000001</v>
      </c>
      <c r="U59" t="s">
        <v>36</v>
      </c>
      <c r="V59" t="s">
        <v>46</v>
      </c>
      <c r="W59" t="s">
        <v>46</v>
      </c>
      <c r="X59" t="s">
        <v>46</v>
      </c>
      <c r="Y59" t="s">
        <v>31</v>
      </c>
      <c r="Z59">
        <v>7.8</v>
      </c>
      <c r="AA59">
        <v>37.4</v>
      </c>
      <c r="AB59" t="s">
        <v>42</v>
      </c>
      <c r="AC59" t="s">
        <v>46</v>
      </c>
      <c r="AD59">
        <v>16.600000000000001</v>
      </c>
      <c r="AE59">
        <v>0.22450000000000001</v>
      </c>
    </row>
    <row r="60" spans="1:31" x14ac:dyDescent="0.2">
      <c r="A60">
        <v>44</v>
      </c>
      <c r="B60">
        <v>9</v>
      </c>
      <c r="C60" t="s">
        <v>141</v>
      </c>
      <c r="D60">
        <v>2006</v>
      </c>
      <c r="E60">
        <v>21</v>
      </c>
      <c r="F60">
        <v>4</v>
      </c>
      <c r="H60">
        <v>11.5</v>
      </c>
      <c r="J60" s="2">
        <f t="shared" si="1"/>
        <v>2.4760043029999999</v>
      </c>
      <c r="K60">
        <v>4</v>
      </c>
      <c r="L60">
        <v>16.600000000000001</v>
      </c>
      <c r="N60" s="2">
        <f t="shared" si="2"/>
        <v>2.6923687740000002</v>
      </c>
      <c r="O60">
        <v>13</v>
      </c>
      <c r="P60">
        <v>14</v>
      </c>
      <c r="Q60" t="s">
        <v>83</v>
      </c>
      <c r="R60" t="s">
        <v>101</v>
      </c>
      <c r="S60">
        <v>40.89611</v>
      </c>
      <c r="T60">
        <v>-104.87444000000001</v>
      </c>
      <c r="U60" t="s">
        <v>36</v>
      </c>
      <c r="V60" t="s">
        <v>46</v>
      </c>
      <c r="W60" t="s">
        <v>46</v>
      </c>
      <c r="X60" t="s">
        <v>46</v>
      </c>
      <c r="Y60" t="s">
        <v>31</v>
      </c>
      <c r="Z60">
        <v>7.8</v>
      </c>
      <c r="AA60">
        <v>37.4</v>
      </c>
      <c r="AB60" t="s">
        <v>42</v>
      </c>
      <c r="AC60" t="s">
        <v>46</v>
      </c>
      <c r="AD60">
        <v>16.600000000000001</v>
      </c>
      <c r="AE60">
        <v>0.22450000000000001</v>
      </c>
    </row>
    <row r="61" spans="1:31" x14ac:dyDescent="0.2">
      <c r="A61">
        <v>44</v>
      </c>
      <c r="B61">
        <v>10</v>
      </c>
      <c r="C61" t="s">
        <v>141</v>
      </c>
      <c r="D61">
        <v>2006</v>
      </c>
      <c r="E61">
        <v>30</v>
      </c>
      <c r="F61">
        <v>4</v>
      </c>
      <c r="H61">
        <v>12.3</v>
      </c>
      <c r="J61" s="2">
        <f t="shared" si="1"/>
        <v>2.6482480806000002</v>
      </c>
      <c r="K61">
        <v>4</v>
      </c>
      <c r="L61">
        <v>16.600000000000001</v>
      </c>
      <c r="N61" s="2">
        <f t="shared" si="2"/>
        <v>2.6923687740000002</v>
      </c>
      <c r="O61">
        <v>13</v>
      </c>
      <c r="P61">
        <v>14</v>
      </c>
      <c r="Q61" t="s">
        <v>83</v>
      </c>
      <c r="R61" t="s">
        <v>101</v>
      </c>
      <c r="S61">
        <v>40.89611</v>
      </c>
      <c r="T61">
        <v>-104.87444000000001</v>
      </c>
      <c r="U61" t="s">
        <v>36</v>
      </c>
      <c r="V61" t="s">
        <v>46</v>
      </c>
      <c r="W61" t="s">
        <v>46</v>
      </c>
      <c r="X61" t="s">
        <v>46</v>
      </c>
      <c r="Y61" t="s">
        <v>31</v>
      </c>
      <c r="Z61">
        <v>7.8</v>
      </c>
      <c r="AA61">
        <v>37.4</v>
      </c>
      <c r="AB61" t="s">
        <v>42</v>
      </c>
      <c r="AC61" t="s">
        <v>46</v>
      </c>
      <c r="AD61">
        <v>16.600000000000001</v>
      </c>
      <c r="AE61">
        <v>0.22450000000000001</v>
      </c>
    </row>
    <row r="62" spans="1:31" x14ac:dyDescent="0.2">
      <c r="A62">
        <v>16</v>
      </c>
      <c r="B62">
        <v>1</v>
      </c>
      <c r="C62" t="s">
        <v>72</v>
      </c>
      <c r="D62">
        <v>2011</v>
      </c>
      <c r="E62">
        <v>48.7</v>
      </c>
      <c r="F62">
        <v>28</v>
      </c>
      <c r="H62">
        <v>7.2</v>
      </c>
      <c r="J62" s="2">
        <f t="shared" si="1"/>
        <v>1.5501939984000002</v>
      </c>
      <c r="K62">
        <v>28</v>
      </c>
      <c r="L62">
        <v>7.8</v>
      </c>
      <c r="N62" s="2">
        <f t="shared" si="2"/>
        <v>1.265088942</v>
      </c>
      <c r="O62">
        <v>10</v>
      </c>
      <c r="P62">
        <v>11</v>
      </c>
      <c r="Q62" t="s">
        <v>73</v>
      </c>
      <c r="R62" t="s">
        <v>101</v>
      </c>
      <c r="S62">
        <v>40.52187</v>
      </c>
      <c r="T62">
        <v>-112.14612</v>
      </c>
      <c r="U62" t="s">
        <v>36</v>
      </c>
      <c r="V62" t="s">
        <v>36</v>
      </c>
      <c r="W62" t="s">
        <v>36</v>
      </c>
      <c r="X62" t="s">
        <v>46</v>
      </c>
      <c r="Y62" t="s">
        <v>33</v>
      </c>
      <c r="Z62">
        <v>8.6999999999999993</v>
      </c>
      <c r="AA62">
        <v>37.4</v>
      </c>
      <c r="AB62" t="s">
        <v>42</v>
      </c>
      <c r="AC62" t="s">
        <v>46</v>
      </c>
      <c r="AD62">
        <v>7.8</v>
      </c>
      <c r="AE62">
        <v>0.3347</v>
      </c>
    </row>
    <row r="63" spans="1:31" x14ac:dyDescent="0.2">
      <c r="A63">
        <v>33</v>
      </c>
      <c r="B63">
        <v>1</v>
      </c>
      <c r="C63" t="s">
        <v>29</v>
      </c>
      <c r="D63">
        <v>2003</v>
      </c>
      <c r="E63">
        <v>224</v>
      </c>
      <c r="F63">
        <v>4</v>
      </c>
      <c r="H63">
        <v>18.93</v>
      </c>
      <c r="J63" s="2">
        <f t="shared" si="1"/>
        <v>4.0757183874600003</v>
      </c>
      <c r="K63">
        <v>4</v>
      </c>
      <c r="L63">
        <v>15.82</v>
      </c>
      <c r="N63" s="2">
        <f t="shared" si="2"/>
        <v>2.5658598798000001</v>
      </c>
      <c r="O63">
        <v>2</v>
      </c>
      <c r="P63">
        <v>3</v>
      </c>
      <c r="Q63" t="s">
        <v>163</v>
      </c>
      <c r="R63" t="s">
        <v>101</v>
      </c>
      <c r="S63">
        <v>39.200000000000003</v>
      </c>
      <c r="T63">
        <v>-106.35</v>
      </c>
      <c r="U63" t="s">
        <v>36</v>
      </c>
      <c r="V63" t="s">
        <v>36</v>
      </c>
      <c r="W63" t="s">
        <v>36</v>
      </c>
      <c r="X63" t="s">
        <v>46</v>
      </c>
      <c r="Y63" t="s">
        <v>33</v>
      </c>
      <c r="Z63">
        <v>-0.6</v>
      </c>
      <c r="AA63">
        <v>37.4</v>
      </c>
      <c r="AB63" t="s">
        <v>34</v>
      </c>
      <c r="AC63" t="s">
        <v>36</v>
      </c>
      <c r="AD63">
        <v>15.82</v>
      </c>
      <c r="AE63">
        <v>0.32</v>
      </c>
    </row>
    <row r="64" spans="1:31" x14ac:dyDescent="0.2">
      <c r="A64">
        <v>42</v>
      </c>
      <c r="B64">
        <v>1</v>
      </c>
      <c r="C64" t="s">
        <v>137</v>
      </c>
      <c r="D64">
        <v>2005</v>
      </c>
      <c r="E64">
        <v>56</v>
      </c>
      <c r="F64">
        <v>3</v>
      </c>
      <c r="H64">
        <v>13.67</v>
      </c>
      <c r="J64" s="2">
        <f t="shared" si="1"/>
        <v>2.9432155497400001</v>
      </c>
      <c r="K64">
        <v>3</v>
      </c>
      <c r="L64">
        <v>18</v>
      </c>
      <c r="N64" s="2">
        <f t="shared" si="2"/>
        <v>2.91943602</v>
      </c>
      <c r="O64">
        <v>4</v>
      </c>
      <c r="P64">
        <v>5</v>
      </c>
      <c r="Q64" t="s">
        <v>138</v>
      </c>
      <c r="R64" t="s">
        <v>101</v>
      </c>
      <c r="S64">
        <v>39.861800000000002</v>
      </c>
      <c r="T64">
        <v>-108.3322</v>
      </c>
      <c r="U64" t="s">
        <v>36</v>
      </c>
      <c r="V64" t="s">
        <v>36</v>
      </c>
      <c r="W64" t="s">
        <v>46</v>
      </c>
      <c r="X64" t="s">
        <v>46</v>
      </c>
      <c r="Y64" t="s">
        <v>33</v>
      </c>
      <c r="Z64">
        <v>5.6</v>
      </c>
      <c r="AA64">
        <v>37.4</v>
      </c>
      <c r="AB64" t="s">
        <v>42</v>
      </c>
      <c r="AC64" t="s">
        <v>36</v>
      </c>
      <c r="AD64">
        <v>18</v>
      </c>
      <c r="AE64">
        <v>0.23780000000000001</v>
      </c>
    </row>
    <row r="65" spans="1:31" x14ac:dyDescent="0.2">
      <c r="A65">
        <v>42</v>
      </c>
      <c r="B65">
        <v>2</v>
      </c>
      <c r="C65" t="s">
        <v>137</v>
      </c>
      <c r="D65">
        <v>2005</v>
      </c>
      <c r="E65">
        <v>56</v>
      </c>
      <c r="F65">
        <v>3</v>
      </c>
      <c r="H65">
        <v>5</v>
      </c>
      <c r="J65" s="2">
        <f t="shared" si="1"/>
        <v>1.07652361</v>
      </c>
      <c r="K65">
        <v>3</v>
      </c>
      <c r="L65">
        <v>7</v>
      </c>
      <c r="N65" s="2">
        <f t="shared" si="2"/>
        <v>1.1353362300000001</v>
      </c>
      <c r="O65">
        <v>4</v>
      </c>
      <c r="P65">
        <v>5</v>
      </c>
      <c r="Q65" t="s">
        <v>138</v>
      </c>
      <c r="R65" t="s">
        <v>101</v>
      </c>
      <c r="S65">
        <v>39.861800000000002</v>
      </c>
      <c r="T65">
        <v>-108.3322</v>
      </c>
      <c r="U65" t="s">
        <v>36</v>
      </c>
      <c r="V65" t="s">
        <v>36</v>
      </c>
      <c r="W65" t="s">
        <v>46</v>
      </c>
      <c r="X65" t="s">
        <v>46</v>
      </c>
      <c r="Y65" t="s">
        <v>33</v>
      </c>
      <c r="Z65">
        <v>5.6</v>
      </c>
      <c r="AA65">
        <v>37.4</v>
      </c>
      <c r="AB65" t="s">
        <v>42</v>
      </c>
      <c r="AC65" t="s">
        <v>36</v>
      </c>
      <c r="AD65">
        <v>7</v>
      </c>
      <c r="AE65">
        <v>0.23780000000000001</v>
      </c>
    </row>
    <row r="66" spans="1:31" x14ac:dyDescent="0.2">
      <c r="A66">
        <v>42</v>
      </c>
      <c r="B66">
        <v>3</v>
      </c>
      <c r="C66" t="s">
        <v>137</v>
      </c>
      <c r="D66">
        <v>2005</v>
      </c>
      <c r="E66">
        <v>112</v>
      </c>
      <c r="F66">
        <v>3</v>
      </c>
      <c r="H66">
        <v>8.33</v>
      </c>
      <c r="J66" s="2">
        <f t="shared" si="1"/>
        <v>1.7934883342600001</v>
      </c>
      <c r="K66">
        <v>3</v>
      </c>
      <c r="L66">
        <v>18</v>
      </c>
      <c r="N66" s="2">
        <f t="shared" si="2"/>
        <v>2.91943602</v>
      </c>
      <c r="O66">
        <v>4</v>
      </c>
      <c r="P66">
        <v>5</v>
      </c>
      <c r="Q66" t="s">
        <v>138</v>
      </c>
      <c r="R66" t="s">
        <v>101</v>
      </c>
      <c r="S66">
        <v>39.861800000000002</v>
      </c>
      <c r="T66">
        <v>-108.3322</v>
      </c>
      <c r="U66" t="s">
        <v>36</v>
      </c>
      <c r="V66" t="s">
        <v>36</v>
      </c>
      <c r="W66" t="s">
        <v>46</v>
      </c>
      <c r="X66" t="s">
        <v>46</v>
      </c>
      <c r="Y66" t="s">
        <v>33</v>
      </c>
      <c r="Z66">
        <v>5.6</v>
      </c>
      <c r="AA66">
        <v>37.4</v>
      </c>
      <c r="AB66" t="s">
        <v>42</v>
      </c>
      <c r="AC66" t="s">
        <v>36</v>
      </c>
      <c r="AD66">
        <v>18</v>
      </c>
      <c r="AE66">
        <v>0.23780000000000001</v>
      </c>
    </row>
    <row r="67" spans="1:31" x14ac:dyDescent="0.2">
      <c r="A67">
        <v>42</v>
      </c>
      <c r="B67">
        <v>4</v>
      </c>
      <c r="C67" t="s">
        <v>137</v>
      </c>
      <c r="D67">
        <v>2005</v>
      </c>
      <c r="E67">
        <v>112</v>
      </c>
      <c r="F67">
        <v>3</v>
      </c>
      <c r="H67">
        <v>4.67</v>
      </c>
      <c r="J67" s="2">
        <f t="shared" si="1"/>
        <v>1.0054730517399999</v>
      </c>
      <c r="K67">
        <v>3</v>
      </c>
      <c r="L67">
        <v>7</v>
      </c>
      <c r="N67" s="2">
        <f t="shared" si="2"/>
        <v>1.1353362300000001</v>
      </c>
      <c r="O67">
        <v>4</v>
      </c>
      <c r="P67">
        <v>5</v>
      </c>
      <c r="Q67" t="s">
        <v>138</v>
      </c>
      <c r="R67" t="s">
        <v>101</v>
      </c>
      <c r="S67">
        <v>39.861800000000002</v>
      </c>
      <c r="T67">
        <v>-108.3322</v>
      </c>
      <c r="U67" t="s">
        <v>36</v>
      </c>
      <c r="V67" t="s">
        <v>36</v>
      </c>
      <c r="W67" t="s">
        <v>46</v>
      </c>
      <c r="X67" t="s">
        <v>46</v>
      </c>
      <c r="Y67" t="s">
        <v>33</v>
      </c>
      <c r="Z67">
        <v>5.6</v>
      </c>
      <c r="AA67">
        <v>37.4</v>
      </c>
      <c r="AB67" t="s">
        <v>42</v>
      </c>
      <c r="AC67" t="s">
        <v>36</v>
      </c>
      <c r="AD67">
        <v>7</v>
      </c>
      <c r="AE67">
        <v>0.23780000000000001</v>
      </c>
    </row>
    <row r="68" spans="1:31" x14ac:dyDescent="0.2">
      <c r="A68">
        <v>42</v>
      </c>
      <c r="B68">
        <v>5</v>
      </c>
      <c r="C68" t="s">
        <v>137</v>
      </c>
      <c r="D68">
        <v>2005</v>
      </c>
      <c r="E68">
        <v>224</v>
      </c>
      <c r="F68">
        <v>3</v>
      </c>
      <c r="H68">
        <v>9.67</v>
      </c>
      <c r="J68" s="2">
        <f t="shared" si="1"/>
        <v>2.0819966617399999</v>
      </c>
      <c r="K68">
        <v>3</v>
      </c>
      <c r="L68">
        <v>18</v>
      </c>
      <c r="N68" s="2">
        <f t="shared" si="2"/>
        <v>2.91943602</v>
      </c>
      <c r="O68">
        <v>4</v>
      </c>
      <c r="P68">
        <v>5</v>
      </c>
      <c r="Q68" t="s">
        <v>138</v>
      </c>
      <c r="R68" t="s">
        <v>101</v>
      </c>
      <c r="S68">
        <v>39.861800000000002</v>
      </c>
      <c r="T68">
        <v>-108.3322</v>
      </c>
      <c r="U68" t="s">
        <v>36</v>
      </c>
      <c r="V68" t="s">
        <v>36</v>
      </c>
      <c r="W68" t="s">
        <v>46</v>
      </c>
      <c r="X68" t="s">
        <v>46</v>
      </c>
      <c r="Y68" t="s">
        <v>33</v>
      </c>
      <c r="Z68">
        <v>5.6</v>
      </c>
      <c r="AA68">
        <v>37.4</v>
      </c>
      <c r="AB68" t="s">
        <v>42</v>
      </c>
      <c r="AC68" t="s">
        <v>36</v>
      </c>
      <c r="AD68">
        <v>18</v>
      </c>
      <c r="AE68">
        <v>0.23780000000000001</v>
      </c>
    </row>
    <row r="69" spans="1:31" x14ac:dyDescent="0.2">
      <c r="A69">
        <v>42</v>
      </c>
      <c r="B69">
        <v>6</v>
      </c>
      <c r="C69" t="s">
        <v>137</v>
      </c>
      <c r="D69">
        <v>2005</v>
      </c>
      <c r="E69">
        <v>224</v>
      </c>
      <c r="F69">
        <v>3</v>
      </c>
      <c r="H69">
        <v>5.67</v>
      </c>
      <c r="J69" s="2">
        <f t="shared" si="1"/>
        <v>1.2207777737400001</v>
      </c>
      <c r="K69">
        <v>3</v>
      </c>
      <c r="L69">
        <v>7</v>
      </c>
      <c r="N69" s="2">
        <f t="shared" si="2"/>
        <v>1.1353362300000001</v>
      </c>
      <c r="O69">
        <v>4</v>
      </c>
      <c r="P69">
        <v>5</v>
      </c>
      <c r="Q69" t="s">
        <v>138</v>
      </c>
      <c r="R69" t="s">
        <v>101</v>
      </c>
      <c r="S69">
        <v>39.861800000000002</v>
      </c>
      <c r="T69">
        <v>-108.3322</v>
      </c>
      <c r="U69" t="s">
        <v>36</v>
      </c>
      <c r="V69" t="s">
        <v>36</v>
      </c>
      <c r="W69" t="s">
        <v>46</v>
      </c>
      <c r="X69" t="s">
        <v>46</v>
      </c>
      <c r="Y69" t="s">
        <v>33</v>
      </c>
      <c r="Z69">
        <v>5.6</v>
      </c>
      <c r="AA69">
        <v>37.4</v>
      </c>
      <c r="AB69" t="s">
        <v>42</v>
      </c>
      <c r="AC69" t="s">
        <v>36</v>
      </c>
      <c r="AD69">
        <v>7</v>
      </c>
      <c r="AE69">
        <v>0.23780000000000001</v>
      </c>
    </row>
    <row r="70" spans="1:31" x14ac:dyDescent="0.2">
      <c r="A70">
        <v>20</v>
      </c>
      <c r="B70">
        <v>1</v>
      </c>
      <c r="C70" t="s">
        <v>80</v>
      </c>
      <c r="D70">
        <v>1990</v>
      </c>
      <c r="E70">
        <v>22.5</v>
      </c>
      <c r="F70">
        <v>4</v>
      </c>
      <c r="H70">
        <v>16</v>
      </c>
      <c r="J70" s="2">
        <f t="shared" si="1"/>
        <v>3.4448755520000001</v>
      </c>
      <c r="K70">
        <v>4</v>
      </c>
      <c r="L70">
        <v>16</v>
      </c>
      <c r="N70" s="2">
        <f t="shared" si="2"/>
        <v>2.5950542400000001</v>
      </c>
      <c r="O70">
        <v>1</v>
      </c>
      <c r="P70">
        <v>2</v>
      </c>
      <c r="Q70" t="s">
        <v>81</v>
      </c>
      <c r="R70" t="s">
        <v>101</v>
      </c>
      <c r="S70">
        <v>35.648300999999996</v>
      </c>
      <c r="T70">
        <v>-106.58593999999999</v>
      </c>
      <c r="U70" t="s">
        <v>46</v>
      </c>
      <c r="V70" t="s">
        <v>46</v>
      </c>
      <c r="W70" t="s">
        <v>46</v>
      </c>
      <c r="X70" t="s">
        <v>46</v>
      </c>
      <c r="Y70" t="s">
        <v>33</v>
      </c>
      <c r="Z70">
        <v>10.4</v>
      </c>
      <c r="AA70">
        <v>37.4</v>
      </c>
      <c r="AB70" t="s">
        <v>42</v>
      </c>
      <c r="AC70" t="s">
        <v>46</v>
      </c>
      <c r="AD70">
        <v>16</v>
      </c>
      <c r="AE70">
        <v>0.26140000000000002</v>
      </c>
    </row>
    <row r="71" spans="1:31" x14ac:dyDescent="0.2">
      <c r="A71">
        <v>20</v>
      </c>
      <c r="B71">
        <v>2</v>
      </c>
      <c r="C71" t="s">
        <v>80</v>
      </c>
      <c r="D71">
        <v>1990</v>
      </c>
      <c r="E71">
        <v>45</v>
      </c>
      <c r="F71">
        <v>4</v>
      </c>
      <c r="H71">
        <v>14</v>
      </c>
      <c r="J71" s="2">
        <f t="shared" si="1"/>
        <v>3.0142661080000002</v>
      </c>
      <c r="K71">
        <v>4</v>
      </c>
      <c r="L71">
        <v>16</v>
      </c>
      <c r="N71" s="2">
        <f t="shared" si="2"/>
        <v>2.5950542400000001</v>
      </c>
      <c r="O71">
        <v>1</v>
      </c>
      <c r="P71">
        <v>2</v>
      </c>
      <c r="Q71" t="s">
        <v>81</v>
      </c>
      <c r="R71" t="s">
        <v>101</v>
      </c>
      <c r="S71">
        <v>35.648300999999996</v>
      </c>
      <c r="T71">
        <v>-106.58593999999999</v>
      </c>
      <c r="U71" t="s">
        <v>46</v>
      </c>
      <c r="V71" t="s">
        <v>46</v>
      </c>
      <c r="W71" t="s">
        <v>46</v>
      </c>
      <c r="X71" t="s">
        <v>46</v>
      </c>
      <c r="Y71" t="s">
        <v>33</v>
      </c>
      <c r="Z71">
        <v>10.4</v>
      </c>
      <c r="AA71">
        <v>37.4</v>
      </c>
      <c r="AB71" t="s">
        <v>42</v>
      </c>
      <c r="AC71" t="s">
        <v>46</v>
      </c>
      <c r="AD71">
        <v>16</v>
      </c>
      <c r="AE71">
        <v>0.26140000000000002</v>
      </c>
    </row>
    <row r="72" spans="1:31" x14ac:dyDescent="0.2">
      <c r="A72">
        <v>20</v>
      </c>
      <c r="B72">
        <v>3</v>
      </c>
      <c r="C72" t="s">
        <v>80</v>
      </c>
      <c r="D72">
        <v>1990</v>
      </c>
      <c r="E72">
        <v>90</v>
      </c>
      <c r="F72">
        <v>4</v>
      </c>
      <c r="H72">
        <v>10</v>
      </c>
      <c r="J72" s="2">
        <f t="shared" si="1"/>
        <v>2.1530472199999999</v>
      </c>
      <c r="K72">
        <v>4</v>
      </c>
      <c r="L72">
        <v>16</v>
      </c>
      <c r="N72" s="2">
        <f t="shared" si="2"/>
        <v>2.5950542400000001</v>
      </c>
      <c r="O72">
        <v>1</v>
      </c>
      <c r="P72">
        <v>2</v>
      </c>
      <c r="Q72" t="s">
        <v>81</v>
      </c>
      <c r="R72" t="s">
        <v>101</v>
      </c>
      <c r="S72">
        <v>35.648300999999996</v>
      </c>
      <c r="T72">
        <v>-106.58593999999999</v>
      </c>
      <c r="U72" t="s">
        <v>46</v>
      </c>
      <c r="V72" t="s">
        <v>46</v>
      </c>
      <c r="W72" t="s">
        <v>46</v>
      </c>
      <c r="X72" t="s">
        <v>46</v>
      </c>
      <c r="Y72" t="s">
        <v>33</v>
      </c>
      <c r="Z72">
        <v>10.4</v>
      </c>
      <c r="AA72">
        <v>37.4</v>
      </c>
      <c r="AB72" t="s">
        <v>42</v>
      </c>
      <c r="AC72" t="s">
        <v>46</v>
      </c>
      <c r="AD72">
        <v>16</v>
      </c>
      <c r="AE72">
        <v>0.26140000000000002</v>
      </c>
    </row>
    <row r="73" spans="1:31" x14ac:dyDescent="0.2">
      <c r="A73">
        <v>20</v>
      </c>
      <c r="B73">
        <v>4</v>
      </c>
      <c r="C73" t="s">
        <v>80</v>
      </c>
      <c r="D73">
        <v>1990</v>
      </c>
      <c r="E73">
        <v>22.5</v>
      </c>
      <c r="F73">
        <v>4</v>
      </c>
      <c r="H73">
        <v>11</v>
      </c>
      <c r="J73" s="2">
        <f t="shared" si="1"/>
        <v>2.3683519419999999</v>
      </c>
      <c r="K73">
        <v>4</v>
      </c>
      <c r="L73">
        <v>14</v>
      </c>
      <c r="N73" s="2">
        <f t="shared" si="2"/>
        <v>2.2706724600000001</v>
      </c>
      <c r="O73">
        <v>2</v>
      </c>
      <c r="P73">
        <v>3</v>
      </c>
      <c r="Q73" t="s">
        <v>81</v>
      </c>
      <c r="R73" t="s">
        <v>101</v>
      </c>
      <c r="S73">
        <v>35.648300999999996</v>
      </c>
      <c r="T73">
        <v>-106.58593999999999</v>
      </c>
      <c r="U73" t="s">
        <v>46</v>
      </c>
      <c r="V73" t="s">
        <v>46</v>
      </c>
      <c r="W73" t="s">
        <v>46</v>
      </c>
      <c r="X73" t="s">
        <v>46</v>
      </c>
      <c r="Y73" t="s">
        <v>33</v>
      </c>
      <c r="Z73">
        <v>10.4</v>
      </c>
      <c r="AA73">
        <v>37.4</v>
      </c>
      <c r="AB73" t="s">
        <v>42</v>
      </c>
      <c r="AC73" t="s">
        <v>46</v>
      </c>
      <c r="AD73">
        <v>14</v>
      </c>
      <c r="AE73">
        <v>0.26140000000000002</v>
      </c>
    </row>
    <row r="74" spans="1:31" x14ac:dyDescent="0.2">
      <c r="A74">
        <v>20</v>
      </c>
      <c r="B74">
        <v>5</v>
      </c>
      <c r="C74" t="s">
        <v>80</v>
      </c>
      <c r="D74">
        <v>1990</v>
      </c>
      <c r="E74">
        <v>45</v>
      </c>
      <c r="F74">
        <v>4</v>
      </c>
      <c r="H74">
        <v>11</v>
      </c>
      <c r="J74" s="2">
        <f t="shared" si="1"/>
        <v>2.3683519419999999</v>
      </c>
      <c r="K74">
        <v>4</v>
      </c>
      <c r="L74">
        <v>14</v>
      </c>
      <c r="N74" s="2">
        <f t="shared" si="2"/>
        <v>2.2706724600000001</v>
      </c>
      <c r="O74">
        <v>2</v>
      </c>
      <c r="P74">
        <v>3</v>
      </c>
      <c r="Q74" t="s">
        <v>81</v>
      </c>
      <c r="R74" t="s">
        <v>101</v>
      </c>
      <c r="S74">
        <v>35.648300999999996</v>
      </c>
      <c r="T74">
        <v>-106.58593999999999</v>
      </c>
      <c r="U74" t="s">
        <v>46</v>
      </c>
      <c r="V74" t="s">
        <v>46</v>
      </c>
      <c r="W74" t="s">
        <v>46</v>
      </c>
      <c r="X74" t="s">
        <v>46</v>
      </c>
      <c r="Y74" t="s">
        <v>33</v>
      </c>
      <c r="Z74">
        <v>10.4</v>
      </c>
      <c r="AA74">
        <v>37.4</v>
      </c>
      <c r="AB74" t="s">
        <v>42</v>
      </c>
      <c r="AC74" t="s">
        <v>46</v>
      </c>
      <c r="AD74">
        <v>14</v>
      </c>
      <c r="AE74">
        <v>0.26140000000000002</v>
      </c>
    </row>
    <row r="75" spans="1:31" x14ac:dyDescent="0.2">
      <c r="A75">
        <v>20</v>
      </c>
      <c r="B75">
        <v>6</v>
      </c>
      <c r="C75" t="s">
        <v>80</v>
      </c>
      <c r="D75">
        <v>1990</v>
      </c>
      <c r="E75">
        <v>90</v>
      </c>
      <c r="F75">
        <v>4</v>
      </c>
      <c r="H75">
        <v>10</v>
      </c>
      <c r="J75" s="2">
        <f t="shared" si="1"/>
        <v>2.1530472199999999</v>
      </c>
      <c r="K75">
        <v>4</v>
      </c>
      <c r="L75">
        <v>14</v>
      </c>
      <c r="N75" s="2">
        <f t="shared" si="2"/>
        <v>2.2706724600000001</v>
      </c>
      <c r="O75">
        <v>2</v>
      </c>
      <c r="P75">
        <v>3</v>
      </c>
      <c r="Q75" t="s">
        <v>81</v>
      </c>
      <c r="R75" t="s">
        <v>101</v>
      </c>
      <c r="S75">
        <v>35.648300999999996</v>
      </c>
      <c r="T75">
        <v>-106.58593999999999</v>
      </c>
      <c r="U75" t="s">
        <v>46</v>
      </c>
      <c r="V75" t="s">
        <v>46</v>
      </c>
      <c r="W75" t="s">
        <v>46</v>
      </c>
      <c r="X75" t="s">
        <v>46</v>
      </c>
      <c r="Y75" t="s">
        <v>33</v>
      </c>
      <c r="Z75">
        <v>10.4</v>
      </c>
      <c r="AA75">
        <v>37.4</v>
      </c>
      <c r="AB75" t="s">
        <v>42</v>
      </c>
      <c r="AC75" t="s">
        <v>46</v>
      </c>
      <c r="AD75">
        <v>14</v>
      </c>
      <c r="AE75">
        <v>0.26140000000000002</v>
      </c>
    </row>
    <row r="76" spans="1:31" x14ac:dyDescent="0.2">
      <c r="A76">
        <v>20</v>
      </c>
      <c r="B76">
        <v>7</v>
      </c>
      <c r="C76" t="s">
        <v>80</v>
      </c>
      <c r="D76">
        <v>1990</v>
      </c>
      <c r="E76">
        <v>22.5</v>
      </c>
      <c r="F76">
        <v>4</v>
      </c>
      <c r="H76">
        <v>16</v>
      </c>
      <c r="J76" s="2">
        <f t="shared" si="1"/>
        <v>3.4448755520000001</v>
      </c>
      <c r="K76">
        <v>4</v>
      </c>
      <c r="L76">
        <v>13</v>
      </c>
      <c r="N76" s="2">
        <f t="shared" si="2"/>
        <v>2.1084815699999999</v>
      </c>
      <c r="O76">
        <v>3</v>
      </c>
      <c r="P76">
        <v>4</v>
      </c>
      <c r="Q76" t="s">
        <v>81</v>
      </c>
      <c r="R76" t="s">
        <v>101</v>
      </c>
      <c r="S76">
        <v>35.648300999999996</v>
      </c>
      <c r="T76">
        <v>-106.58593999999999</v>
      </c>
      <c r="U76" t="s">
        <v>46</v>
      </c>
      <c r="V76" t="s">
        <v>46</v>
      </c>
      <c r="W76" t="s">
        <v>46</v>
      </c>
      <c r="X76" t="s">
        <v>46</v>
      </c>
      <c r="Y76" t="s">
        <v>33</v>
      </c>
      <c r="Z76">
        <v>10.4</v>
      </c>
      <c r="AA76">
        <v>37.4</v>
      </c>
      <c r="AB76" t="s">
        <v>42</v>
      </c>
      <c r="AC76" t="s">
        <v>46</v>
      </c>
      <c r="AD76">
        <v>13</v>
      </c>
      <c r="AE76">
        <v>0.26140000000000002</v>
      </c>
    </row>
    <row r="77" spans="1:31" x14ac:dyDescent="0.2">
      <c r="A77">
        <v>20</v>
      </c>
      <c r="B77">
        <v>8</v>
      </c>
      <c r="C77" t="s">
        <v>80</v>
      </c>
      <c r="D77">
        <v>1990</v>
      </c>
      <c r="E77">
        <v>45</v>
      </c>
      <c r="F77">
        <v>4</v>
      </c>
      <c r="H77">
        <v>14</v>
      </c>
      <c r="J77" s="2">
        <f t="shared" si="1"/>
        <v>3.0142661080000002</v>
      </c>
      <c r="K77">
        <v>4</v>
      </c>
      <c r="L77">
        <v>13</v>
      </c>
      <c r="N77" s="2">
        <f t="shared" si="2"/>
        <v>2.1084815699999999</v>
      </c>
      <c r="O77">
        <v>3</v>
      </c>
      <c r="P77">
        <v>4</v>
      </c>
      <c r="Q77" t="s">
        <v>81</v>
      </c>
      <c r="R77" t="s">
        <v>101</v>
      </c>
      <c r="S77">
        <v>35.648300999999996</v>
      </c>
      <c r="T77">
        <v>-106.58593999999999</v>
      </c>
      <c r="U77" t="s">
        <v>46</v>
      </c>
      <c r="V77" t="s">
        <v>46</v>
      </c>
      <c r="W77" t="s">
        <v>46</v>
      </c>
      <c r="X77" t="s">
        <v>46</v>
      </c>
      <c r="Y77" t="s">
        <v>33</v>
      </c>
      <c r="Z77">
        <v>10.4</v>
      </c>
      <c r="AA77">
        <v>37.4</v>
      </c>
      <c r="AB77" t="s">
        <v>42</v>
      </c>
      <c r="AC77" t="s">
        <v>46</v>
      </c>
      <c r="AD77">
        <v>13</v>
      </c>
      <c r="AE77">
        <v>0.26140000000000002</v>
      </c>
    </row>
    <row r="78" spans="1:31" x14ac:dyDescent="0.2">
      <c r="A78">
        <v>20</v>
      </c>
      <c r="B78">
        <v>9</v>
      </c>
      <c r="C78" t="s">
        <v>80</v>
      </c>
      <c r="D78">
        <v>1990</v>
      </c>
      <c r="E78">
        <v>90</v>
      </c>
      <c r="F78">
        <v>4</v>
      </c>
      <c r="H78">
        <v>14</v>
      </c>
      <c r="J78" s="2">
        <f t="shared" si="1"/>
        <v>3.0142661080000002</v>
      </c>
      <c r="K78">
        <v>4</v>
      </c>
      <c r="L78">
        <v>13</v>
      </c>
      <c r="N78" s="2">
        <f t="shared" si="2"/>
        <v>2.1084815699999999</v>
      </c>
      <c r="O78">
        <v>3</v>
      </c>
      <c r="P78">
        <v>4</v>
      </c>
      <c r="Q78" t="s">
        <v>81</v>
      </c>
      <c r="R78" t="s">
        <v>101</v>
      </c>
      <c r="S78">
        <v>35.648300999999996</v>
      </c>
      <c r="T78">
        <v>-106.58593999999999</v>
      </c>
      <c r="U78" t="s">
        <v>46</v>
      </c>
      <c r="V78" t="s">
        <v>46</v>
      </c>
      <c r="W78" t="s">
        <v>46</v>
      </c>
      <c r="X78" t="s">
        <v>46</v>
      </c>
      <c r="Y78" t="s">
        <v>33</v>
      </c>
      <c r="Z78">
        <v>10.4</v>
      </c>
      <c r="AA78">
        <v>37.4</v>
      </c>
      <c r="AB78" t="s">
        <v>42</v>
      </c>
      <c r="AC78" t="s">
        <v>46</v>
      </c>
      <c r="AD78">
        <v>13</v>
      </c>
      <c r="AE78">
        <v>0.26140000000000002</v>
      </c>
    </row>
    <row r="79" spans="1:31" x14ac:dyDescent="0.2">
      <c r="A79">
        <v>20</v>
      </c>
      <c r="B79">
        <v>10</v>
      </c>
      <c r="C79" t="s">
        <v>80</v>
      </c>
      <c r="D79">
        <v>1990</v>
      </c>
      <c r="E79">
        <v>22.5</v>
      </c>
      <c r="F79">
        <v>4</v>
      </c>
      <c r="H79">
        <v>14</v>
      </c>
      <c r="J79" s="2">
        <f t="shared" si="1"/>
        <v>3.0142661080000002</v>
      </c>
      <c r="K79">
        <v>4</v>
      </c>
      <c r="L79">
        <v>11</v>
      </c>
      <c r="N79" s="2">
        <f t="shared" si="2"/>
        <v>1.78409979</v>
      </c>
      <c r="O79">
        <v>4</v>
      </c>
      <c r="P79">
        <v>5</v>
      </c>
      <c r="Q79" t="s">
        <v>81</v>
      </c>
      <c r="R79" t="s">
        <v>101</v>
      </c>
      <c r="S79">
        <v>35.648300999999996</v>
      </c>
      <c r="T79">
        <v>-106.58593999999999</v>
      </c>
      <c r="U79" t="s">
        <v>46</v>
      </c>
      <c r="V79" t="s">
        <v>46</v>
      </c>
      <c r="W79" t="s">
        <v>46</v>
      </c>
      <c r="X79" t="s">
        <v>46</v>
      </c>
      <c r="Y79" t="s">
        <v>33</v>
      </c>
      <c r="Z79">
        <v>10.4</v>
      </c>
      <c r="AA79">
        <v>37.4</v>
      </c>
      <c r="AB79" t="s">
        <v>42</v>
      </c>
      <c r="AC79" t="s">
        <v>46</v>
      </c>
      <c r="AD79">
        <v>11</v>
      </c>
      <c r="AE79">
        <v>0.26140000000000002</v>
      </c>
    </row>
    <row r="80" spans="1:31" x14ac:dyDescent="0.2">
      <c r="A80">
        <v>20</v>
      </c>
      <c r="B80">
        <v>11</v>
      </c>
      <c r="C80" t="s">
        <v>80</v>
      </c>
      <c r="D80">
        <v>1990</v>
      </c>
      <c r="E80">
        <v>45</v>
      </c>
      <c r="F80">
        <v>4</v>
      </c>
      <c r="H80">
        <v>11</v>
      </c>
      <c r="J80" s="2">
        <f t="shared" si="1"/>
        <v>2.3683519419999999</v>
      </c>
      <c r="K80">
        <v>4</v>
      </c>
      <c r="L80">
        <v>11</v>
      </c>
      <c r="N80" s="2">
        <f t="shared" si="2"/>
        <v>1.78409979</v>
      </c>
      <c r="O80">
        <v>4</v>
      </c>
      <c r="P80">
        <v>5</v>
      </c>
      <c r="Q80" t="s">
        <v>81</v>
      </c>
      <c r="R80" t="s">
        <v>101</v>
      </c>
      <c r="S80">
        <v>35.648300999999996</v>
      </c>
      <c r="T80">
        <v>-106.58593999999999</v>
      </c>
      <c r="U80" t="s">
        <v>46</v>
      </c>
      <c r="V80" t="s">
        <v>46</v>
      </c>
      <c r="W80" t="s">
        <v>46</v>
      </c>
      <c r="X80" t="s">
        <v>46</v>
      </c>
      <c r="Y80" t="s">
        <v>33</v>
      </c>
      <c r="Z80">
        <v>10.4</v>
      </c>
      <c r="AA80">
        <v>37.4</v>
      </c>
      <c r="AB80" t="s">
        <v>42</v>
      </c>
      <c r="AC80" t="s">
        <v>46</v>
      </c>
      <c r="AD80">
        <v>11</v>
      </c>
      <c r="AE80">
        <v>0.26140000000000002</v>
      </c>
    </row>
    <row r="81" spans="1:31" x14ac:dyDescent="0.2">
      <c r="A81">
        <v>20</v>
      </c>
      <c r="B81">
        <v>12</v>
      </c>
      <c r="C81" t="s">
        <v>80</v>
      </c>
      <c r="D81">
        <v>1990</v>
      </c>
      <c r="E81">
        <v>90</v>
      </c>
      <c r="F81">
        <v>4</v>
      </c>
      <c r="H81">
        <v>9</v>
      </c>
      <c r="J81" s="2">
        <f t="shared" si="1"/>
        <v>1.937742498</v>
      </c>
      <c r="K81">
        <v>4</v>
      </c>
      <c r="L81">
        <v>11</v>
      </c>
      <c r="N81" s="2">
        <f t="shared" si="2"/>
        <v>1.78409979</v>
      </c>
      <c r="O81">
        <v>4</v>
      </c>
      <c r="P81">
        <v>5</v>
      </c>
      <c r="Q81" t="s">
        <v>81</v>
      </c>
      <c r="R81" t="s">
        <v>101</v>
      </c>
      <c r="S81">
        <v>35.648300999999996</v>
      </c>
      <c r="T81">
        <v>-106.58593999999999</v>
      </c>
      <c r="U81" t="s">
        <v>46</v>
      </c>
      <c r="V81" t="s">
        <v>46</v>
      </c>
      <c r="W81" t="s">
        <v>46</v>
      </c>
      <c r="X81" t="s">
        <v>46</v>
      </c>
      <c r="Y81" t="s">
        <v>33</v>
      </c>
      <c r="Z81">
        <v>10.4</v>
      </c>
      <c r="AA81">
        <v>37.4</v>
      </c>
      <c r="AB81" t="s">
        <v>42</v>
      </c>
      <c r="AC81" t="s">
        <v>46</v>
      </c>
      <c r="AD81">
        <v>11</v>
      </c>
      <c r="AE81">
        <v>0.26140000000000002</v>
      </c>
    </row>
    <row r="82" spans="1:31" x14ac:dyDescent="0.2">
      <c r="A82">
        <v>7</v>
      </c>
      <c r="B82">
        <v>1</v>
      </c>
      <c r="C82" t="s">
        <v>51</v>
      </c>
      <c r="D82">
        <v>2014</v>
      </c>
      <c r="E82">
        <v>10</v>
      </c>
      <c r="F82">
        <v>5</v>
      </c>
      <c r="H82">
        <v>38</v>
      </c>
      <c r="J82" s="2">
        <f t="shared" si="1"/>
        <v>8.1815794359999998</v>
      </c>
      <c r="K82">
        <v>5</v>
      </c>
      <c r="L82">
        <v>31</v>
      </c>
      <c r="N82" s="2">
        <f t="shared" si="2"/>
        <v>5.0279175900000004</v>
      </c>
      <c r="O82">
        <v>0.08</v>
      </c>
      <c r="P82">
        <v>1</v>
      </c>
      <c r="Q82" t="s">
        <v>48</v>
      </c>
      <c r="R82" t="s">
        <v>103</v>
      </c>
      <c r="S82">
        <v>41.434519000000002</v>
      </c>
      <c r="T82">
        <v>2.1908799999999999</v>
      </c>
      <c r="U82" t="s">
        <v>36</v>
      </c>
      <c r="V82" t="s">
        <v>46</v>
      </c>
      <c r="W82" t="s">
        <v>46</v>
      </c>
      <c r="X82" t="s">
        <v>46</v>
      </c>
      <c r="Y82" t="s">
        <v>33</v>
      </c>
      <c r="Z82">
        <v>16.100000000000001</v>
      </c>
      <c r="AA82">
        <v>37.4</v>
      </c>
      <c r="AB82" t="s">
        <v>42</v>
      </c>
      <c r="AC82" t="s">
        <v>46</v>
      </c>
      <c r="AD82">
        <v>31</v>
      </c>
      <c r="AE82">
        <v>0.4587</v>
      </c>
    </row>
    <row r="83" spans="1:31" x14ac:dyDescent="0.2">
      <c r="A83">
        <v>7</v>
      </c>
      <c r="B83">
        <v>2</v>
      </c>
      <c r="C83" t="s">
        <v>51</v>
      </c>
      <c r="D83">
        <v>2014</v>
      </c>
      <c r="E83">
        <v>10</v>
      </c>
      <c r="F83">
        <v>5</v>
      </c>
      <c r="H83">
        <v>34</v>
      </c>
      <c r="J83" s="2">
        <f t="shared" si="1"/>
        <v>7.320360548</v>
      </c>
      <c r="K83">
        <v>5</v>
      </c>
      <c r="L83">
        <v>31</v>
      </c>
      <c r="N83" s="2">
        <f t="shared" si="2"/>
        <v>5.0279175900000004</v>
      </c>
      <c r="O83">
        <v>1.08</v>
      </c>
      <c r="P83">
        <v>2</v>
      </c>
      <c r="Q83" t="s">
        <v>48</v>
      </c>
      <c r="R83" t="s">
        <v>103</v>
      </c>
      <c r="S83">
        <v>41.434519000000002</v>
      </c>
      <c r="T83">
        <v>2.1908799999999999</v>
      </c>
      <c r="U83" t="s">
        <v>36</v>
      </c>
      <c r="V83" t="s">
        <v>46</v>
      </c>
      <c r="W83" t="s">
        <v>46</v>
      </c>
      <c r="X83" t="s">
        <v>46</v>
      </c>
      <c r="Y83" t="s">
        <v>33</v>
      </c>
      <c r="Z83">
        <v>16.100000000000001</v>
      </c>
      <c r="AA83">
        <v>37.4</v>
      </c>
      <c r="AB83" t="s">
        <v>42</v>
      </c>
      <c r="AC83" t="s">
        <v>46</v>
      </c>
      <c r="AD83">
        <v>31</v>
      </c>
      <c r="AE83">
        <v>0.4587</v>
      </c>
    </row>
    <row r="84" spans="1:31" x14ac:dyDescent="0.2">
      <c r="A84">
        <v>7</v>
      </c>
      <c r="B84">
        <v>3</v>
      </c>
      <c r="C84" t="s">
        <v>51</v>
      </c>
      <c r="D84">
        <v>2014</v>
      </c>
      <c r="E84">
        <v>10</v>
      </c>
      <c r="F84">
        <v>5</v>
      </c>
      <c r="H84">
        <v>43</v>
      </c>
      <c r="J84" s="2">
        <f t="shared" si="1"/>
        <v>9.2581030460000004</v>
      </c>
      <c r="K84">
        <v>5</v>
      </c>
      <c r="L84">
        <v>31</v>
      </c>
      <c r="N84" s="2">
        <f t="shared" si="2"/>
        <v>5.0279175900000004</v>
      </c>
      <c r="O84">
        <v>0.08</v>
      </c>
      <c r="P84">
        <v>1</v>
      </c>
      <c r="Q84" t="s">
        <v>48</v>
      </c>
      <c r="R84" t="s">
        <v>103</v>
      </c>
      <c r="S84">
        <v>41.434519000000002</v>
      </c>
      <c r="T84">
        <v>2.1908799999999999</v>
      </c>
      <c r="U84" t="s">
        <v>36</v>
      </c>
      <c r="V84" t="s">
        <v>46</v>
      </c>
      <c r="W84" t="s">
        <v>46</v>
      </c>
      <c r="X84" t="s">
        <v>46</v>
      </c>
      <c r="Y84" t="s">
        <v>33</v>
      </c>
      <c r="Z84">
        <v>16.100000000000001</v>
      </c>
      <c r="AA84">
        <v>37.4</v>
      </c>
      <c r="AB84" t="s">
        <v>42</v>
      </c>
      <c r="AC84" t="s">
        <v>46</v>
      </c>
      <c r="AD84">
        <v>31</v>
      </c>
      <c r="AE84">
        <v>0.4587</v>
      </c>
    </row>
    <row r="85" spans="1:31" x14ac:dyDescent="0.2">
      <c r="A85">
        <v>7</v>
      </c>
      <c r="B85">
        <v>4</v>
      </c>
      <c r="C85" t="s">
        <v>51</v>
      </c>
      <c r="D85">
        <v>2014</v>
      </c>
      <c r="E85">
        <v>10</v>
      </c>
      <c r="F85">
        <v>5</v>
      </c>
      <c r="H85">
        <v>34</v>
      </c>
      <c r="J85" s="2">
        <f t="shared" si="1"/>
        <v>7.320360548</v>
      </c>
      <c r="K85">
        <v>5</v>
      </c>
      <c r="L85">
        <v>31</v>
      </c>
      <c r="N85" s="2">
        <f t="shared" si="2"/>
        <v>5.0279175900000004</v>
      </c>
      <c r="O85">
        <v>1.08</v>
      </c>
      <c r="P85">
        <v>2</v>
      </c>
      <c r="Q85" t="s">
        <v>48</v>
      </c>
      <c r="R85" t="s">
        <v>103</v>
      </c>
      <c r="S85">
        <v>41.434519000000002</v>
      </c>
      <c r="T85">
        <v>2.1908799999999999</v>
      </c>
      <c r="U85" t="s">
        <v>36</v>
      </c>
      <c r="V85" t="s">
        <v>46</v>
      </c>
      <c r="W85" t="s">
        <v>46</v>
      </c>
      <c r="X85" t="s">
        <v>46</v>
      </c>
      <c r="Y85" t="s">
        <v>33</v>
      </c>
      <c r="Z85">
        <v>16.100000000000001</v>
      </c>
      <c r="AA85">
        <v>37.4</v>
      </c>
      <c r="AB85" t="s">
        <v>42</v>
      </c>
      <c r="AC85" t="s">
        <v>46</v>
      </c>
      <c r="AD85">
        <v>31</v>
      </c>
      <c r="AE85">
        <v>0.4587</v>
      </c>
    </row>
    <row r="86" spans="1:31" x14ac:dyDescent="0.2">
      <c r="A86">
        <v>7</v>
      </c>
      <c r="B86">
        <v>5</v>
      </c>
      <c r="C86" t="s">
        <v>51</v>
      </c>
      <c r="D86">
        <v>2014</v>
      </c>
      <c r="E86">
        <v>10</v>
      </c>
      <c r="F86">
        <v>5</v>
      </c>
      <c r="H86">
        <v>40</v>
      </c>
      <c r="J86" s="2">
        <f t="shared" si="1"/>
        <v>8.6121888799999997</v>
      </c>
      <c r="K86">
        <v>5</v>
      </c>
      <c r="L86">
        <v>31</v>
      </c>
      <c r="N86" s="2">
        <f t="shared" si="2"/>
        <v>5.0279175900000004</v>
      </c>
      <c r="O86">
        <v>0.08</v>
      </c>
      <c r="P86">
        <v>1</v>
      </c>
      <c r="Q86" t="s">
        <v>48</v>
      </c>
      <c r="R86" t="s">
        <v>103</v>
      </c>
      <c r="S86">
        <v>41.434519000000002</v>
      </c>
      <c r="T86">
        <v>2.1908799999999999</v>
      </c>
      <c r="U86" t="s">
        <v>36</v>
      </c>
      <c r="V86" t="s">
        <v>46</v>
      </c>
      <c r="W86" t="s">
        <v>46</v>
      </c>
      <c r="X86" t="s">
        <v>46</v>
      </c>
      <c r="Y86" t="s">
        <v>33</v>
      </c>
      <c r="Z86">
        <v>16.100000000000001</v>
      </c>
      <c r="AA86">
        <v>37.4</v>
      </c>
      <c r="AB86" t="s">
        <v>42</v>
      </c>
      <c r="AC86" t="s">
        <v>46</v>
      </c>
      <c r="AD86">
        <v>31</v>
      </c>
      <c r="AE86">
        <v>0.4587</v>
      </c>
    </row>
    <row r="87" spans="1:31" x14ac:dyDescent="0.2">
      <c r="A87">
        <v>7</v>
      </c>
      <c r="B87">
        <v>6</v>
      </c>
      <c r="C87" t="s">
        <v>51</v>
      </c>
      <c r="D87">
        <v>2014</v>
      </c>
      <c r="E87">
        <v>10</v>
      </c>
      <c r="F87">
        <v>5</v>
      </c>
      <c r="H87">
        <v>43</v>
      </c>
      <c r="J87" s="2">
        <f t="shared" si="1"/>
        <v>9.2581030460000004</v>
      </c>
      <c r="K87">
        <v>5</v>
      </c>
      <c r="L87">
        <v>31</v>
      </c>
      <c r="N87" s="2">
        <f t="shared" si="2"/>
        <v>5.0279175900000004</v>
      </c>
      <c r="O87">
        <v>1.08</v>
      </c>
      <c r="P87">
        <v>2</v>
      </c>
      <c r="Q87" t="s">
        <v>48</v>
      </c>
      <c r="R87" t="s">
        <v>103</v>
      </c>
      <c r="S87">
        <v>41.434519000000002</v>
      </c>
      <c r="T87">
        <v>2.1908799999999999</v>
      </c>
      <c r="U87" t="s">
        <v>36</v>
      </c>
      <c r="V87" t="s">
        <v>46</v>
      </c>
      <c r="W87" t="s">
        <v>46</v>
      </c>
      <c r="X87" t="s">
        <v>46</v>
      </c>
      <c r="Y87" t="s">
        <v>33</v>
      </c>
      <c r="Z87">
        <v>16.100000000000001</v>
      </c>
      <c r="AA87">
        <v>37.4</v>
      </c>
      <c r="AB87" t="s">
        <v>42</v>
      </c>
      <c r="AC87" t="s">
        <v>46</v>
      </c>
      <c r="AD87">
        <v>31</v>
      </c>
      <c r="AE87">
        <v>0.4587</v>
      </c>
    </row>
    <row r="88" spans="1:31" x14ac:dyDescent="0.2">
      <c r="A88">
        <v>18</v>
      </c>
      <c r="B88">
        <v>1</v>
      </c>
      <c r="C88" t="s">
        <v>76</v>
      </c>
      <c r="D88">
        <v>1997</v>
      </c>
      <c r="E88">
        <v>6.5</v>
      </c>
      <c r="F88">
        <v>5</v>
      </c>
      <c r="H88">
        <v>23.78</v>
      </c>
      <c r="J88" s="2">
        <f t="shared" si="1"/>
        <v>5.1199462891600005</v>
      </c>
      <c r="K88">
        <v>5</v>
      </c>
      <c r="L88">
        <v>15.89</v>
      </c>
      <c r="N88" s="2">
        <f t="shared" si="2"/>
        <v>2.5772132421</v>
      </c>
      <c r="O88">
        <v>1</v>
      </c>
      <c r="P88">
        <v>2</v>
      </c>
      <c r="Q88" t="s">
        <v>77</v>
      </c>
      <c r="R88" t="s">
        <v>103</v>
      </c>
      <c r="S88">
        <v>38.206281699999998</v>
      </c>
      <c r="T88">
        <v>-1.0434985000000001</v>
      </c>
      <c r="U88" t="s">
        <v>36</v>
      </c>
      <c r="V88" t="s">
        <v>46</v>
      </c>
      <c r="W88" t="s">
        <v>46</v>
      </c>
      <c r="X88" t="s">
        <v>46</v>
      </c>
      <c r="Y88" t="s">
        <v>33</v>
      </c>
      <c r="Z88">
        <v>16.100000000000001</v>
      </c>
      <c r="AA88">
        <v>37.4</v>
      </c>
      <c r="AB88" t="s">
        <v>58</v>
      </c>
      <c r="AC88" t="s">
        <v>46</v>
      </c>
      <c r="AD88">
        <v>15.89</v>
      </c>
      <c r="AE88">
        <v>0.18459999999999999</v>
      </c>
    </row>
    <row r="89" spans="1:31" x14ac:dyDescent="0.2">
      <c r="A89">
        <v>18</v>
      </c>
      <c r="B89">
        <v>2</v>
      </c>
      <c r="C89" t="s">
        <v>76</v>
      </c>
      <c r="D89">
        <v>1997</v>
      </c>
      <c r="E89">
        <v>13</v>
      </c>
      <c r="F89">
        <v>5</v>
      </c>
      <c r="H89">
        <v>21.82</v>
      </c>
      <c r="J89" s="2">
        <f t="shared" si="1"/>
        <v>4.6979490340400005</v>
      </c>
      <c r="K89">
        <v>5</v>
      </c>
      <c r="L89">
        <v>15.89</v>
      </c>
      <c r="N89" s="2">
        <f t="shared" si="2"/>
        <v>2.5772132421</v>
      </c>
      <c r="O89">
        <v>1</v>
      </c>
      <c r="P89">
        <v>2</v>
      </c>
      <c r="Q89" t="s">
        <v>77</v>
      </c>
      <c r="R89" t="s">
        <v>103</v>
      </c>
      <c r="S89">
        <v>38.206281699999998</v>
      </c>
      <c r="T89">
        <v>-1.0434985000000001</v>
      </c>
      <c r="U89" t="s">
        <v>36</v>
      </c>
      <c r="V89" t="s">
        <v>46</v>
      </c>
      <c r="W89" t="s">
        <v>46</v>
      </c>
      <c r="X89" t="s">
        <v>46</v>
      </c>
      <c r="Y89" t="s">
        <v>33</v>
      </c>
      <c r="Z89">
        <v>16.100000000000001</v>
      </c>
      <c r="AA89">
        <v>37.4</v>
      </c>
      <c r="AB89" t="s">
        <v>58</v>
      </c>
      <c r="AC89" t="s">
        <v>46</v>
      </c>
      <c r="AD89">
        <v>15.89</v>
      </c>
      <c r="AE89">
        <v>0.18459999999999999</v>
      </c>
    </row>
    <row r="90" spans="1:31" x14ac:dyDescent="0.2">
      <c r="A90">
        <v>18</v>
      </c>
      <c r="B90">
        <v>3</v>
      </c>
      <c r="C90" t="s">
        <v>76</v>
      </c>
      <c r="D90">
        <v>1997</v>
      </c>
      <c r="E90">
        <v>19.5</v>
      </c>
      <c r="F90">
        <v>5</v>
      </c>
      <c r="H90">
        <v>29.82</v>
      </c>
      <c r="J90" s="2">
        <f t="shared" si="1"/>
        <v>6.4203868100400001</v>
      </c>
      <c r="K90">
        <v>5</v>
      </c>
      <c r="L90">
        <v>15.89</v>
      </c>
      <c r="N90" s="2">
        <f t="shared" si="2"/>
        <v>2.5772132421</v>
      </c>
      <c r="O90">
        <v>1</v>
      </c>
      <c r="P90">
        <v>2</v>
      </c>
      <c r="Q90" t="s">
        <v>77</v>
      </c>
      <c r="R90" t="s">
        <v>103</v>
      </c>
      <c r="S90">
        <v>38.206281699999998</v>
      </c>
      <c r="T90">
        <v>-1.0434985000000001</v>
      </c>
      <c r="U90" t="s">
        <v>36</v>
      </c>
      <c r="V90" t="s">
        <v>46</v>
      </c>
      <c r="W90" t="s">
        <v>46</v>
      </c>
      <c r="X90" t="s">
        <v>46</v>
      </c>
      <c r="Y90" t="s">
        <v>33</v>
      </c>
      <c r="Z90">
        <v>16.100000000000001</v>
      </c>
      <c r="AA90">
        <v>37.4</v>
      </c>
      <c r="AB90" t="s">
        <v>58</v>
      </c>
      <c r="AC90" t="s">
        <v>46</v>
      </c>
      <c r="AD90">
        <v>15.89</v>
      </c>
      <c r="AE90">
        <v>0.18459999999999999</v>
      </c>
    </row>
    <row r="91" spans="1:31" x14ac:dyDescent="0.2">
      <c r="A91">
        <v>18</v>
      </c>
      <c r="B91">
        <v>4</v>
      </c>
      <c r="C91" t="s">
        <v>76</v>
      </c>
      <c r="D91">
        <v>1997</v>
      </c>
      <c r="E91">
        <v>26</v>
      </c>
      <c r="F91">
        <v>5</v>
      </c>
      <c r="H91">
        <v>17.899999999999999</v>
      </c>
      <c r="J91" s="2">
        <f t="shared" si="1"/>
        <v>3.8539545237999997</v>
      </c>
      <c r="K91">
        <v>5</v>
      </c>
      <c r="L91">
        <v>15.89</v>
      </c>
      <c r="N91" s="2">
        <f t="shared" si="2"/>
        <v>2.5772132421</v>
      </c>
      <c r="O91">
        <v>1</v>
      </c>
      <c r="P91">
        <v>2</v>
      </c>
      <c r="Q91" t="s">
        <v>77</v>
      </c>
      <c r="R91" t="s">
        <v>103</v>
      </c>
      <c r="S91">
        <v>38.206281699999998</v>
      </c>
      <c r="T91">
        <v>-1.0434985000000001</v>
      </c>
      <c r="U91" t="s">
        <v>36</v>
      </c>
      <c r="V91" t="s">
        <v>46</v>
      </c>
      <c r="W91" t="s">
        <v>46</v>
      </c>
      <c r="X91" t="s">
        <v>46</v>
      </c>
      <c r="Y91" t="s">
        <v>33</v>
      </c>
      <c r="Z91">
        <v>16.100000000000001</v>
      </c>
      <c r="AA91">
        <v>37.4</v>
      </c>
      <c r="AB91" t="s">
        <v>58</v>
      </c>
      <c r="AC91" t="s">
        <v>46</v>
      </c>
      <c r="AD91">
        <v>15.89</v>
      </c>
      <c r="AE91">
        <v>0.18459999999999999</v>
      </c>
    </row>
    <row r="92" spans="1:31" x14ac:dyDescent="0.2">
      <c r="A92">
        <v>18</v>
      </c>
      <c r="B92">
        <v>5</v>
      </c>
      <c r="C92" t="s">
        <v>76</v>
      </c>
      <c r="D92">
        <v>1997</v>
      </c>
      <c r="E92">
        <v>6.5</v>
      </c>
      <c r="F92">
        <v>5</v>
      </c>
      <c r="H92">
        <v>35.909999999999997</v>
      </c>
      <c r="J92" s="2">
        <f t="shared" si="1"/>
        <v>7.731592567019999</v>
      </c>
      <c r="K92">
        <v>5</v>
      </c>
      <c r="L92">
        <v>28.89</v>
      </c>
      <c r="N92" s="2">
        <f t="shared" si="2"/>
        <v>4.6856948121000004</v>
      </c>
      <c r="O92">
        <v>2</v>
      </c>
      <c r="P92">
        <v>3</v>
      </c>
      <c r="Q92" t="s">
        <v>77</v>
      </c>
      <c r="R92" t="s">
        <v>103</v>
      </c>
      <c r="S92">
        <v>38.206281699999998</v>
      </c>
      <c r="T92">
        <v>-1.0434985000000001</v>
      </c>
      <c r="U92" t="s">
        <v>36</v>
      </c>
      <c r="V92" t="s">
        <v>46</v>
      </c>
      <c r="W92" t="s">
        <v>46</v>
      </c>
      <c r="X92" t="s">
        <v>46</v>
      </c>
      <c r="Y92" t="s">
        <v>33</v>
      </c>
      <c r="Z92">
        <v>16.100000000000001</v>
      </c>
      <c r="AA92">
        <v>37.4</v>
      </c>
      <c r="AB92" t="s">
        <v>58</v>
      </c>
      <c r="AC92" t="s">
        <v>46</v>
      </c>
      <c r="AD92">
        <v>28.89</v>
      </c>
      <c r="AE92">
        <v>0.18459999999999999</v>
      </c>
    </row>
    <row r="93" spans="1:31" x14ac:dyDescent="0.2">
      <c r="A93">
        <v>18</v>
      </c>
      <c r="B93">
        <v>6</v>
      </c>
      <c r="C93" t="s">
        <v>76</v>
      </c>
      <c r="D93">
        <v>1997</v>
      </c>
      <c r="E93">
        <v>13</v>
      </c>
      <c r="F93">
        <v>5</v>
      </c>
      <c r="H93">
        <v>34.979999999999997</v>
      </c>
      <c r="J93" s="2">
        <f t="shared" si="1"/>
        <v>7.5313591755599996</v>
      </c>
      <c r="K93">
        <v>5</v>
      </c>
      <c r="L93">
        <v>28.89</v>
      </c>
      <c r="N93" s="2">
        <f t="shared" si="2"/>
        <v>4.6856948121000004</v>
      </c>
      <c r="O93">
        <v>2</v>
      </c>
      <c r="P93">
        <v>3</v>
      </c>
      <c r="Q93" t="s">
        <v>77</v>
      </c>
      <c r="R93" t="s">
        <v>103</v>
      </c>
      <c r="S93">
        <v>38.206281699999998</v>
      </c>
      <c r="T93">
        <v>-1.0434985000000001</v>
      </c>
      <c r="U93" t="s">
        <v>36</v>
      </c>
      <c r="V93" t="s">
        <v>46</v>
      </c>
      <c r="W93" t="s">
        <v>46</v>
      </c>
      <c r="X93" t="s">
        <v>46</v>
      </c>
      <c r="Y93" t="s">
        <v>33</v>
      </c>
      <c r="Z93">
        <v>16.100000000000001</v>
      </c>
      <c r="AA93">
        <v>37.4</v>
      </c>
      <c r="AB93" t="s">
        <v>58</v>
      </c>
      <c r="AC93" t="s">
        <v>46</v>
      </c>
      <c r="AD93">
        <v>28.89</v>
      </c>
      <c r="AE93">
        <v>0.18459999999999999</v>
      </c>
    </row>
    <row r="94" spans="1:31" x14ac:dyDescent="0.2">
      <c r="A94">
        <v>18</v>
      </c>
      <c r="B94">
        <v>7</v>
      </c>
      <c r="C94" t="s">
        <v>76</v>
      </c>
      <c r="D94">
        <v>1997</v>
      </c>
      <c r="E94">
        <v>19.5</v>
      </c>
      <c r="F94">
        <v>5</v>
      </c>
      <c r="H94">
        <v>31.94</v>
      </c>
      <c r="J94" s="2">
        <f t="shared" si="1"/>
        <v>6.8768328206800007</v>
      </c>
      <c r="K94">
        <v>5</v>
      </c>
      <c r="L94">
        <v>28.89</v>
      </c>
      <c r="N94" s="2">
        <f t="shared" si="2"/>
        <v>4.6856948121000004</v>
      </c>
      <c r="O94">
        <v>2</v>
      </c>
      <c r="P94">
        <v>3</v>
      </c>
      <c r="Q94" t="s">
        <v>77</v>
      </c>
      <c r="R94" t="s">
        <v>103</v>
      </c>
      <c r="S94">
        <v>38.206281699999998</v>
      </c>
      <c r="T94">
        <v>-1.0434985000000001</v>
      </c>
      <c r="U94" t="s">
        <v>36</v>
      </c>
      <c r="V94" t="s">
        <v>46</v>
      </c>
      <c r="W94" t="s">
        <v>46</v>
      </c>
      <c r="X94" t="s">
        <v>46</v>
      </c>
      <c r="Y94" t="s">
        <v>33</v>
      </c>
      <c r="Z94">
        <v>16.100000000000001</v>
      </c>
      <c r="AA94">
        <v>37.4</v>
      </c>
      <c r="AB94" t="s">
        <v>58</v>
      </c>
      <c r="AC94" t="s">
        <v>46</v>
      </c>
      <c r="AD94">
        <v>28.89</v>
      </c>
      <c r="AE94">
        <v>0.18459999999999999</v>
      </c>
    </row>
    <row r="95" spans="1:31" x14ac:dyDescent="0.2">
      <c r="A95">
        <v>18</v>
      </c>
      <c r="B95">
        <v>8</v>
      </c>
      <c r="C95" t="s">
        <v>76</v>
      </c>
      <c r="D95">
        <v>1997</v>
      </c>
      <c r="E95">
        <v>26</v>
      </c>
      <c r="F95">
        <v>5</v>
      </c>
      <c r="H95">
        <v>27.91</v>
      </c>
      <c r="J95" s="2">
        <f t="shared" si="1"/>
        <v>6.0091547910200003</v>
      </c>
      <c r="K95">
        <v>5</v>
      </c>
      <c r="L95">
        <v>28.89</v>
      </c>
      <c r="N95" s="2">
        <f t="shared" si="2"/>
        <v>4.6856948121000004</v>
      </c>
      <c r="O95">
        <v>2</v>
      </c>
      <c r="P95">
        <v>3</v>
      </c>
      <c r="Q95" t="s">
        <v>77</v>
      </c>
      <c r="R95" t="s">
        <v>103</v>
      </c>
      <c r="S95">
        <v>38.206281699999998</v>
      </c>
      <c r="T95">
        <v>-1.0434985000000001</v>
      </c>
      <c r="U95" t="s">
        <v>36</v>
      </c>
      <c r="V95" t="s">
        <v>46</v>
      </c>
      <c r="W95" t="s">
        <v>46</v>
      </c>
      <c r="X95" t="s">
        <v>46</v>
      </c>
      <c r="Y95" t="s">
        <v>33</v>
      </c>
      <c r="Z95">
        <v>16.100000000000001</v>
      </c>
      <c r="AA95">
        <v>37.4</v>
      </c>
      <c r="AB95" t="s">
        <v>58</v>
      </c>
      <c r="AC95" t="s">
        <v>46</v>
      </c>
      <c r="AD95">
        <v>28.89</v>
      </c>
      <c r="AE95">
        <v>0.18459999999999999</v>
      </c>
    </row>
    <row r="96" spans="1:31" x14ac:dyDescent="0.2">
      <c r="A96">
        <v>18</v>
      </c>
      <c r="B96">
        <v>9</v>
      </c>
      <c r="C96" t="s">
        <v>76</v>
      </c>
      <c r="D96">
        <v>1997</v>
      </c>
      <c r="E96">
        <v>6.5</v>
      </c>
      <c r="F96">
        <v>5</v>
      </c>
      <c r="H96">
        <v>48.15</v>
      </c>
      <c r="J96" s="2">
        <f t="shared" si="1"/>
        <v>10.366922364300001</v>
      </c>
      <c r="K96">
        <v>5</v>
      </c>
      <c r="L96">
        <v>28.89</v>
      </c>
      <c r="N96" s="2">
        <f t="shared" si="2"/>
        <v>4.6856948121000004</v>
      </c>
      <c r="O96">
        <v>3</v>
      </c>
      <c r="P96">
        <v>4</v>
      </c>
      <c r="Q96" t="s">
        <v>77</v>
      </c>
      <c r="R96" t="s">
        <v>103</v>
      </c>
      <c r="S96">
        <v>38.206281699999998</v>
      </c>
      <c r="T96">
        <v>-1.0434985000000001</v>
      </c>
      <c r="U96" t="s">
        <v>36</v>
      </c>
      <c r="V96" t="s">
        <v>46</v>
      </c>
      <c r="W96" t="s">
        <v>46</v>
      </c>
      <c r="X96" t="s">
        <v>46</v>
      </c>
      <c r="Y96" t="s">
        <v>33</v>
      </c>
      <c r="Z96">
        <v>16.100000000000001</v>
      </c>
      <c r="AA96">
        <v>37.4</v>
      </c>
      <c r="AB96" t="s">
        <v>58</v>
      </c>
      <c r="AC96" t="s">
        <v>46</v>
      </c>
      <c r="AD96">
        <v>28.89</v>
      </c>
      <c r="AE96">
        <v>0.18459999999999999</v>
      </c>
    </row>
    <row r="97" spans="1:31" x14ac:dyDescent="0.2">
      <c r="A97">
        <v>18</v>
      </c>
      <c r="B97">
        <v>10</v>
      </c>
      <c r="C97" t="s">
        <v>76</v>
      </c>
      <c r="D97">
        <v>1997</v>
      </c>
      <c r="E97">
        <v>13</v>
      </c>
      <c r="F97">
        <v>5</v>
      </c>
      <c r="H97">
        <v>29</v>
      </c>
      <c r="J97" s="2">
        <f t="shared" si="1"/>
        <v>6.2438369380000003</v>
      </c>
      <c r="K97">
        <v>5</v>
      </c>
      <c r="L97">
        <v>28.89</v>
      </c>
      <c r="N97" s="2">
        <f t="shared" si="2"/>
        <v>4.6856948121000004</v>
      </c>
      <c r="O97">
        <v>3</v>
      </c>
      <c r="P97">
        <v>4</v>
      </c>
      <c r="Q97" t="s">
        <v>77</v>
      </c>
      <c r="R97" t="s">
        <v>103</v>
      </c>
      <c r="S97">
        <v>38.206281699999998</v>
      </c>
      <c r="T97">
        <v>-1.0434985000000001</v>
      </c>
      <c r="U97" t="s">
        <v>36</v>
      </c>
      <c r="V97" t="s">
        <v>46</v>
      </c>
      <c r="W97" t="s">
        <v>46</v>
      </c>
      <c r="X97" t="s">
        <v>46</v>
      </c>
      <c r="Y97" t="s">
        <v>33</v>
      </c>
      <c r="Z97">
        <v>16.100000000000001</v>
      </c>
      <c r="AA97">
        <v>37.4</v>
      </c>
      <c r="AB97" t="s">
        <v>58</v>
      </c>
      <c r="AC97" t="s">
        <v>46</v>
      </c>
      <c r="AD97">
        <v>28.89</v>
      </c>
      <c r="AE97">
        <v>0.18459999999999999</v>
      </c>
    </row>
    <row r="98" spans="1:31" x14ac:dyDescent="0.2">
      <c r="A98">
        <v>18</v>
      </c>
      <c r="B98">
        <v>11</v>
      </c>
      <c r="C98" t="s">
        <v>76</v>
      </c>
      <c r="D98">
        <v>1997</v>
      </c>
      <c r="E98">
        <v>19.5</v>
      </c>
      <c r="F98">
        <v>5</v>
      </c>
      <c r="H98">
        <v>25.95</v>
      </c>
      <c r="J98" s="2">
        <f t="shared" si="1"/>
        <v>5.5871575359000003</v>
      </c>
      <c r="K98">
        <v>5</v>
      </c>
      <c r="L98">
        <v>28.89</v>
      </c>
      <c r="N98" s="2">
        <f t="shared" si="2"/>
        <v>4.6856948121000004</v>
      </c>
      <c r="O98">
        <v>3</v>
      </c>
      <c r="P98">
        <v>4</v>
      </c>
      <c r="Q98" t="s">
        <v>77</v>
      </c>
      <c r="R98" t="s">
        <v>103</v>
      </c>
      <c r="S98">
        <v>38.206281699999998</v>
      </c>
      <c r="T98">
        <v>-1.0434985000000001</v>
      </c>
      <c r="U98" t="s">
        <v>36</v>
      </c>
      <c r="V98" t="s">
        <v>46</v>
      </c>
      <c r="W98" t="s">
        <v>46</v>
      </c>
      <c r="X98" t="s">
        <v>46</v>
      </c>
      <c r="Y98" t="s">
        <v>33</v>
      </c>
      <c r="Z98">
        <v>16.100000000000001</v>
      </c>
      <c r="AA98">
        <v>37.4</v>
      </c>
      <c r="AB98" t="s">
        <v>58</v>
      </c>
      <c r="AC98" t="s">
        <v>46</v>
      </c>
      <c r="AD98">
        <v>28.89</v>
      </c>
      <c r="AE98">
        <v>0.18459999999999999</v>
      </c>
    </row>
    <row r="99" spans="1:31" x14ac:dyDescent="0.2">
      <c r="A99">
        <v>18</v>
      </c>
      <c r="B99">
        <v>12</v>
      </c>
      <c r="C99" t="s">
        <v>76</v>
      </c>
      <c r="D99">
        <v>1997</v>
      </c>
      <c r="E99">
        <v>26</v>
      </c>
      <c r="F99">
        <v>5</v>
      </c>
      <c r="H99">
        <v>25.95</v>
      </c>
      <c r="J99" s="2">
        <f t="shared" si="1"/>
        <v>5.5871575359000003</v>
      </c>
      <c r="K99">
        <v>5</v>
      </c>
      <c r="L99">
        <v>28.89</v>
      </c>
      <c r="N99" s="2">
        <f t="shared" si="2"/>
        <v>4.6856948121000004</v>
      </c>
      <c r="O99">
        <v>3</v>
      </c>
      <c r="P99">
        <v>4</v>
      </c>
      <c r="Q99" t="s">
        <v>77</v>
      </c>
      <c r="R99" t="s">
        <v>103</v>
      </c>
      <c r="S99">
        <v>38.206281699999998</v>
      </c>
      <c r="T99">
        <v>-1.0434985000000001</v>
      </c>
      <c r="U99" t="s">
        <v>36</v>
      </c>
      <c r="V99" t="s">
        <v>46</v>
      </c>
      <c r="W99" t="s">
        <v>46</v>
      </c>
      <c r="X99" t="s">
        <v>46</v>
      </c>
      <c r="Y99" t="s">
        <v>33</v>
      </c>
      <c r="Z99">
        <v>16.100000000000001</v>
      </c>
      <c r="AA99">
        <v>37.4</v>
      </c>
      <c r="AB99" t="s">
        <v>58</v>
      </c>
      <c r="AC99" t="s">
        <v>46</v>
      </c>
      <c r="AD99">
        <v>28.89</v>
      </c>
      <c r="AE99">
        <v>0.18459999999999999</v>
      </c>
    </row>
    <row r="100" spans="1:31" x14ac:dyDescent="0.2">
      <c r="A100">
        <v>18</v>
      </c>
      <c r="B100">
        <v>13</v>
      </c>
      <c r="C100" t="s">
        <v>76</v>
      </c>
      <c r="D100">
        <v>1997</v>
      </c>
      <c r="E100">
        <v>6.5</v>
      </c>
      <c r="F100">
        <v>5</v>
      </c>
      <c r="H100">
        <v>31.94</v>
      </c>
      <c r="J100" s="2">
        <f t="shared" si="1"/>
        <v>6.8768328206800007</v>
      </c>
      <c r="K100">
        <v>5</v>
      </c>
      <c r="L100">
        <v>24.97</v>
      </c>
      <c r="N100" s="2">
        <f t="shared" si="2"/>
        <v>4.0499065232999998</v>
      </c>
      <c r="O100">
        <v>4</v>
      </c>
      <c r="P100">
        <v>5</v>
      </c>
      <c r="Q100" t="s">
        <v>77</v>
      </c>
      <c r="R100" t="s">
        <v>103</v>
      </c>
      <c r="S100">
        <v>38.206281699999998</v>
      </c>
      <c r="T100">
        <v>-1.0434985000000001</v>
      </c>
      <c r="U100" t="s">
        <v>36</v>
      </c>
      <c r="V100" t="s">
        <v>46</v>
      </c>
      <c r="W100" t="s">
        <v>46</v>
      </c>
      <c r="X100" t="s">
        <v>46</v>
      </c>
      <c r="Y100" t="s">
        <v>33</v>
      </c>
      <c r="Z100">
        <v>16.100000000000001</v>
      </c>
      <c r="AA100">
        <v>37.4</v>
      </c>
      <c r="AB100" t="s">
        <v>58</v>
      </c>
      <c r="AC100" t="s">
        <v>46</v>
      </c>
      <c r="AD100">
        <v>24.97</v>
      </c>
      <c r="AE100">
        <v>0.18459999999999999</v>
      </c>
    </row>
    <row r="101" spans="1:31" x14ac:dyDescent="0.2">
      <c r="A101">
        <v>18</v>
      </c>
      <c r="B101">
        <v>14</v>
      </c>
      <c r="C101" t="s">
        <v>76</v>
      </c>
      <c r="D101">
        <v>1997</v>
      </c>
      <c r="E101">
        <v>13</v>
      </c>
      <c r="F101">
        <v>5</v>
      </c>
      <c r="H101">
        <v>21.98</v>
      </c>
      <c r="J101" s="2">
        <f t="shared" si="1"/>
        <v>4.7323977895600002</v>
      </c>
      <c r="K101">
        <v>5</v>
      </c>
      <c r="L101">
        <v>24.97</v>
      </c>
      <c r="N101" s="2">
        <f t="shared" si="2"/>
        <v>4.0499065232999998</v>
      </c>
      <c r="O101">
        <v>4</v>
      </c>
      <c r="P101">
        <v>5</v>
      </c>
      <c r="Q101" t="s">
        <v>77</v>
      </c>
      <c r="R101" t="s">
        <v>103</v>
      </c>
      <c r="S101">
        <v>38.206281699999998</v>
      </c>
      <c r="T101">
        <v>-1.0434985000000001</v>
      </c>
      <c r="U101" t="s">
        <v>36</v>
      </c>
      <c r="V101" t="s">
        <v>46</v>
      </c>
      <c r="W101" t="s">
        <v>46</v>
      </c>
      <c r="X101" t="s">
        <v>46</v>
      </c>
      <c r="Y101" t="s">
        <v>33</v>
      </c>
      <c r="Z101">
        <v>16.100000000000001</v>
      </c>
      <c r="AA101">
        <v>37.4</v>
      </c>
      <c r="AB101" t="s">
        <v>58</v>
      </c>
      <c r="AC101" t="s">
        <v>46</v>
      </c>
      <c r="AD101">
        <v>24.97</v>
      </c>
      <c r="AE101">
        <v>0.18459999999999999</v>
      </c>
    </row>
    <row r="102" spans="1:31" x14ac:dyDescent="0.2">
      <c r="A102">
        <v>18</v>
      </c>
      <c r="B102">
        <v>15</v>
      </c>
      <c r="C102" t="s">
        <v>76</v>
      </c>
      <c r="D102">
        <v>1997</v>
      </c>
      <c r="E102">
        <v>19.5</v>
      </c>
      <c r="F102">
        <v>5</v>
      </c>
      <c r="H102">
        <v>34.979999999999997</v>
      </c>
      <c r="J102" s="2">
        <f t="shared" si="1"/>
        <v>7.5313591755599996</v>
      </c>
      <c r="K102">
        <v>5</v>
      </c>
      <c r="L102">
        <v>24.97</v>
      </c>
      <c r="N102" s="2">
        <f t="shared" si="2"/>
        <v>4.0499065232999998</v>
      </c>
      <c r="O102">
        <v>4</v>
      </c>
      <c r="P102">
        <v>5</v>
      </c>
      <c r="Q102" t="s">
        <v>77</v>
      </c>
      <c r="R102" t="s">
        <v>103</v>
      </c>
      <c r="S102">
        <v>38.206281699999998</v>
      </c>
      <c r="T102">
        <v>-1.0434985000000001</v>
      </c>
      <c r="U102" t="s">
        <v>36</v>
      </c>
      <c r="V102" t="s">
        <v>46</v>
      </c>
      <c r="W102" t="s">
        <v>46</v>
      </c>
      <c r="X102" t="s">
        <v>46</v>
      </c>
      <c r="Y102" t="s">
        <v>33</v>
      </c>
      <c r="Z102">
        <v>16.100000000000001</v>
      </c>
      <c r="AA102">
        <v>37.4</v>
      </c>
      <c r="AB102" t="s">
        <v>58</v>
      </c>
      <c r="AC102" t="s">
        <v>46</v>
      </c>
      <c r="AD102">
        <v>24.97</v>
      </c>
      <c r="AE102">
        <v>0.18459999999999999</v>
      </c>
    </row>
    <row r="103" spans="1:31" x14ac:dyDescent="0.2">
      <c r="A103">
        <v>18</v>
      </c>
      <c r="B103">
        <v>16</v>
      </c>
      <c r="C103" t="s">
        <v>76</v>
      </c>
      <c r="D103">
        <v>1997</v>
      </c>
      <c r="E103">
        <v>26</v>
      </c>
      <c r="F103">
        <v>5</v>
      </c>
      <c r="H103">
        <v>24.97</v>
      </c>
      <c r="J103" s="2">
        <f t="shared" si="1"/>
        <v>5.3761589083399999</v>
      </c>
      <c r="K103">
        <v>5</v>
      </c>
      <c r="L103">
        <v>24.97</v>
      </c>
      <c r="N103" s="2">
        <f t="shared" si="2"/>
        <v>4.0499065232999998</v>
      </c>
      <c r="O103">
        <v>4</v>
      </c>
      <c r="P103">
        <v>5</v>
      </c>
      <c r="Q103" t="s">
        <v>77</v>
      </c>
      <c r="R103" t="s">
        <v>103</v>
      </c>
      <c r="S103">
        <v>38.206281699999998</v>
      </c>
      <c r="T103">
        <v>-1.0434985000000001</v>
      </c>
      <c r="U103" t="s">
        <v>36</v>
      </c>
      <c r="V103" t="s">
        <v>46</v>
      </c>
      <c r="W103" t="s">
        <v>46</v>
      </c>
      <c r="X103" t="s">
        <v>46</v>
      </c>
      <c r="Y103" t="s">
        <v>33</v>
      </c>
      <c r="Z103">
        <v>16.100000000000001</v>
      </c>
      <c r="AA103">
        <v>37.4</v>
      </c>
      <c r="AB103" t="s">
        <v>58</v>
      </c>
      <c r="AC103" t="s">
        <v>46</v>
      </c>
      <c r="AD103">
        <v>24.97</v>
      </c>
      <c r="AE103">
        <v>0.18459999999999999</v>
      </c>
    </row>
    <row r="104" spans="1:31" x14ac:dyDescent="0.2">
      <c r="A104">
        <v>36</v>
      </c>
      <c r="B104">
        <v>1</v>
      </c>
      <c r="C104" t="s">
        <v>126</v>
      </c>
      <c r="D104">
        <v>1988</v>
      </c>
      <c r="E104">
        <v>8.9600000000000009</v>
      </c>
      <c r="F104">
        <v>2</v>
      </c>
      <c r="H104">
        <v>3.5</v>
      </c>
      <c r="J104" s="2">
        <f t="shared" si="1"/>
        <v>0.75356652700000004</v>
      </c>
      <c r="K104">
        <v>2</v>
      </c>
      <c r="L104">
        <v>3</v>
      </c>
      <c r="N104" s="2">
        <f t="shared" si="2"/>
        <v>0.48657267000000004</v>
      </c>
      <c r="O104">
        <v>1</v>
      </c>
      <c r="P104">
        <v>2</v>
      </c>
      <c r="Q104" t="s">
        <v>164</v>
      </c>
      <c r="R104" t="s">
        <v>101</v>
      </c>
      <c r="S104">
        <v>39.5</v>
      </c>
      <c r="T104">
        <v>-84.733333000000002</v>
      </c>
      <c r="U104" t="s">
        <v>46</v>
      </c>
      <c r="V104" t="s">
        <v>36</v>
      </c>
      <c r="W104" t="s">
        <v>36</v>
      </c>
      <c r="X104" t="s">
        <v>46</v>
      </c>
      <c r="Y104" t="s">
        <v>31</v>
      </c>
      <c r="Z104">
        <v>11.1</v>
      </c>
      <c r="AA104">
        <v>37.4</v>
      </c>
      <c r="AB104" t="s">
        <v>34</v>
      </c>
      <c r="AC104" t="s">
        <v>36</v>
      </c>
      <c r="AD104">
        <v>3</v>
      </c>
      <c r="AE104">
        <v>0.87609999999999999</v>
      </c>
    </row>
    <row r="105" spans="1:31" x14ac:dyDescent="0.2">
      <c r="A105">
        <v>36</v>
      </c>
      <c r="B105">
        <v>2</v>
      </c>
      <c r="C105" t="s">
        <v>126</v>
      </c>
      <c r="D105">
        <v>1988</v>
      </c>
      <c r="E105">
        <v>17.920000000000002</v>
      </c>
      <c r="F105">
        <v>2</v>
      </c>
      <c r="H105">
        <v>3.5</v>
      </c>
      <c r="J105" s="2">
        <f t="shared" si="1"/>
        <v>0.75356652700000004</v>
      </c>
      <c r="K105">
        <v>2</v>
      </c>
      <c r="L105">
        <v>3</v>
      </c>
      <c r="N105" s="2">
        <f t="shared" si="2"/>
        <v>0.48657267000000004</v>
      </c>
      <c r="O105">
        <v>1</v>
      </c>
      <c r="P105">
        <v>2</v>
      </c>
      <c r="Q105" t="s">
        <v>164</v>
      </c>
      <c r="R105" t="s">
        <v>101</v>
      </c>
      <c r="S105">
        <v>39.5</v>
      </c>
      <c r="T105">
        <v>-84.733333000000002</v>
      </c>
      <c r="U105" t="s">
        <v>46</v>
      </c>
      <c r="V105" t="s">
        <v>36</v>
      </c>
      <c r="W105" t="s">
        <v>36</v>
      </c>
      <c r="X105" t="s">
        <v>46</v>
      </c>
      <c r="Y105" t="s">
        <v>31</v>
      </c>
      <c r="Z105">
        <v>11.1</v>
      </c>
      <c r="AA105">
        <v>37.4</v>
      </c>
      <c r="AB105" t="s">
        <v>34</v>
      </c>
      <c r="AC105" t="s">
        <v>36</v>
      </c>
      <c r="AD105">
        <v>3</v>
      </c>
      <c r="AE105">
        <v>0.87609999999999999</v>
      </c>
    </row>
    <row r="106" spans="1:31" x14ac:dyDescent="0.2">
      <c r="A106">
        <v>36</v>
      </c>
      <c r="B106">
        <v>3</v>
      </c>
      <c r="C106" t="s">
        <v>126</v>
      </c>
      <c r="D106">
        <v>1988</v>
      </c>
      <c r="E106">
        <v>26.88</v>
      </c>
      <c r="F106">
        <v>2</v>
      </c>
      <c r="H106">
        <v>3.5</v>
      </c>
      <c r="J106" s="2">
        <f t="shared" si="1"/>
        <v>0.75356652700000004</v>
      </c>
      <c r="K106">
        <v>2</v>
      </c>
      <c r="L106">
        <v>3</v>
      </c>
      <c r="N106" s="2">
        <f t="shared" si="2"/>
        <v>0.48657267000000004</v>
      </c>
      <c r="O106">
        <v>1</v>
      </c>
      <c r="P106">
        <v>2</v>
      </c>
      <c r="Q106" t="s">
        <v>164</v>
      </c>
      <c r="R106" t="s">
        <v>101</v>
      </c>
      <c r="S106">
        <v>39.5</v>
      </c>
      <c r="T106">
        <v>-84.733333000000002</v>
      </c>
      <c r="U106" t="s">
        <v>46</v>
      </c>
      <c r="V106" t="s">
        <v>36</v>
      </c>
      <c r="W106" t="s">
        <v>36</v>
      </c>
      <c r="X106" t="s">
        <v>46</v>
      </c>
      <c r="Y106" t="s">
        <v>31</v>
      </c>
      <c r="Z106">
        <v>11.1</v>
      </c>
      <c r="AA106">
        <v>37.4</v>
      </c>
      <c r="AB106" t="s">
        <v>34</v>
      </c>
      <c r="AC106" t="s">
        <v>36</v>
      </c>
      <c r="AD106">
        <v>3</v>
      </c>
      <c r="AE106">
        <v>0.87609999999999999</v>
      </c>
    </row>
    <row r="107" spans="1:31" x14ac:dyDescent="0.2">
      <c r="A107">
        <v>36</v>
      </c>
      <c r="B107">
        <v>4</v>
      </c>
      <c r="C107" t="s">
        <v>126</v>
      </c>
      <c r="D107">
        <v>1988</v>
      </c>
      <c r="E107">
        <v>8.9600000000000009</v>
      </c>
      <c r="F107">
        <v>4</v>
      </c>
      <c r="H107">
        <v>4.5</v>
      </c>
      <c r="J107" s="2">
        <f t="shared" si="1"/>
        <v>0.96887124899999999</v>
      </c>
      <c r="K107">
        <v>4</v>
      </c>
      <c r="L107">
        <v>11</v>
      </c>
      <c r="N107" s="2">
        <f t="shared" si="2"/>
        <v>1.78409979</v>
      </c>
      <c r="O107">
        <v>2</v>
      </c>
      <c r="P107">
        <v>3</v>
      </c>
      <c r="Q107" t="s">
        <v>164</v>
      </c>
      <c r="R107" t="s">
        <v>101</v>
      </c>
      <c r="S107">
        <v>39.5</v>
      </c>
      <c r="T107">
        <v>-84.733333000000002</v>
      </c>
      <c r="U107" t="s">
        <v>46</v>
      </c>
      <c r="V107" t="s">
        <v>36</v>
      </c>
      <c r="W107" t="s">
        <v>36</v>
      </c>
      <c r="X107" t="s">
        <v>46</v>
      </c>
      <c r="Y107" t="s">
        <v>31</v>
      </c>
      <c r="Z107">
        <v>11.1</v>
      </c>
      <c r="AA107">
        <v>37.4</v>
      </c>
      <c r="AB107" t="s">
        <v>34</v>
      </c>
      <c r="AC107" t="s">
        <v>36</v>
      </c>
      <c r="AD107">
        <v>11</v>
      </c>
      <c r="AE107">
        <v>0.87609999999999999</v>
      </c>
    </row>
    <row r="108" spans="1:31" x14ac:dyDescent="0.2">
      <c r="A108">
        <v>36</v>
      </c>
      <c r="B108">
        <v>5</v>
      </c>
      <c r="C108" t="s">
        <v>126</v>
      </c>
      <c r="D108">
        <v>1988</v>
      </c>
      <c r="E108">
        <v>17.920000000000002</v>
      </c>
      <c r="F108">
        <v>4</v>
      </c>
      <c r="H108">
        <v>4.5</v>
      </c>
      <c r="J108" s="2">
        <f t="shared" si="1"/>
        <v>0.96887124899999999</v>
      </c>
      <c r="K108">
        <v>4</v>
      </c>
      <c r="L108">
        <v>11</v>
      </c>
      <c r="N108" s="2">
        <f t="shared" si="2"/>
        <v>1.78409979</v>
      </c>
      <c r="O108">
        <v>2</v>
      </c>
      <c r="P108">
        <v>3</v>
      </c>
      <c r="Q108" t="s">
        <v>164</v>
      </c>
      <c r="R108" t="s">
        <v>101</v>
      </c>
      <c r="S108">
        <v>39.5</v>
      </c>
      <c r="T108">
        <v>-84.733333000000002</v>
      </c>
      <c r="U108" t="s">
        <v>46</v>
      </c>
      <c r="V108" t="s">
        <v>36</v>
      </c>
      <c r="W108" t="s">
        <v>36</v>
      </c>
      <c r="X108" t="s">
        <v>46</v>
      </c>
      <c r="Y108" t="s">
        <v>31</v>
      </c>
      <c r="Z108">
        <v>11.1</v>
      </c>
      <c r="AA108">
        <v>37.4</v>
      </c>
      <c r="AB108" t="s">
        <v>34</v>
      </c>
      <c r="AC108" t="s">
        <v>36</v>
      </c>
      <c r="AD108">
        <v>11</v>
      </c>
      <c r="AE108">
        <v>0.87609999999999999</v>
      </c>
    </row>
    <row r="109" spans="1:31" x14ac:dyDescent="0.2">
      <c r="A109">
        <v>36</v>
      </c>
      <c r="B109">
        <v>6</v>
      </c>
      <c r="C109" t="s">
        <v>126</v>
      </c>
      <c r="D109">
        <v>1988</v>
      </c>
      <c r="E109">
        <v>26.88</v>
      </c>
      <c r="F109">
        <v>4</v>
      </c>
      <c r="H109">
        <v>4.5</v>
      </c>
      <c r="J109" s="2">
        <f t="shared" si="1"/>
        <v>0.96887124899999999</v>
      </c>
      <c r="K109">
        <v>4</v>
      </c>
      <c r="L109">
        <v>11</v>
      </c>
      <c r="N109" s="2">
        <f t="shared" si="2"/>
        <v>1.78409979</v>
      </c>
      <c r="O109">
        <v>2</v>
      </c>
      <c r="P109">
        <v>3</v>
      </c>
      <c r="Q109" t="s">
        <v>164</v>
      </c>
      <c r="R109" t="s">
        <v>101</v>
      </c>
      <c r="S109">
        <v>39.5</v>
      </c>
      <c r="T109">
        <v>-84.733333000000002</v>
      </c>
      <c r="U109" t="s">
        <v>46</v>
      </c>
      <c r="V109" t="s">
        <v>36</v>
      </c>
      <c r="W109" t="s">
        <v>36</v>
      </c>
      <c r="X109" t="s">
        <v>46</v>
      </c>
      <c r="Y109" t="s">
        <v>31</v>
      </c>
      <c r="Z109">
        <v>11.1</v>
      </c>
      <c r="AA109">
        <v>37.4</v>
      </c>
      <c r="AB109" t="s">
        <v>34</v>
      </c>
      <c r="AC109" t="s">
        <v>36</v>
      </c>
      <c r="AD109">
        <v>11</v>
      </c>
      <c r="AE109">
        <v>0.87609999999999999</v>
      </c>
    </row>
    <row r="110" spans="1:31" x14ac:dyDescent="0.2">
      <c r="A110">
        <v>36</v>
      </c>
      <c r="B110">
        <v>7</v>
      </c>
      <c r="C110" t="s">
        <v>126</v>
      </c>
      <c r="D110">
        <v>1988</v>
      </c>
      <c r="E110">
        <v>8.9600000000000009</v>
      </c>
      <c r="F110">
        <v>4</v>
      </c>
      <c r="H110">
        <v>4.5</v>
      </c>
      <c r="J110" s="2">
        <f t="shared" si="1"/>
        <v>0.96887124899999999</v>
      </c>
      <c r="K110">
        <v>4</v>
      </c>
      <c r="L110">
        <v>15</v>
      </c>
      <c r="N110" s="2">
        <f t="shared" si="2"/>
        <v>2.4328633499999999</v>
      </c>
      <c r="O110">
        <v>3</v>
      </c>
      <c r="P110">
        <v>4</v>
      </c>
      <c r="Q110" t="s">
        <v>164</v>
      </c>
      <c r="R110" t="s">
        <v>101</v>
      </c>
      <c r="S110">
        <v>39.5</v>
      </c>
      <c r="T110">
        <v>-84.733333000000002</v>
      </c>
      <c r="U110" t="s">
        <v>46</v>
      </c>
      <c r="V110" t="s">
        <v>36</v>
      </c>
      <c r="W110" t="s">
        <v>36</v>
      </c>
      <c r="X110" t="s">
        <v>46</v>
      </c>
      <c r="Y110" t="s">
        <v>31</v>
      </c>
      <c r="Z110">
        <v>11.1</v>
      </c>
      <c r="AA110">
        <v>37.4</v>
      </c>
      <c r="AB110" t="s">
        <v>34</v>
      </c>
      <c r="AC110" t="s">
        <v>36</v>
      </c>
      <c r="AD110">
        <v>15</v>
      </c>
      <c r="AE110">
        <v>0.87609999999999999</v>
      </c>
    </row>
    <row r="111" spans="1:31" x14ac:dyDescent="0.2">
      <c r="A111">
        <v>36</v>
      </c>
      <c r="B111">
        <v>8</v>
      </c>
      <c r="C111" t="s">
        <v>126</v>
      </c>
      <c r="D111">
        <v>1988</v>
      </c>
      <c r="E111">
        <v>17.920000000000002</v>
      </c>
      <c r="F111">
        <v>4</v>
      </c>
      <c r="H111">
        <v>4.5</v>
      </c>
      <c r="J111" s="2">
        <f t="shared" si="1"/>
        <v>0.96887124899999999</v>
      </c>
      <c r="K111">
        <v>4</v>
      </c>
      <c r="L111">
        <v>15</v>
      </c>
      <c r="N111" s="2">
        <f t="shared" si="2"/>
        <v>2.4328633499999999</v>
      </c>
      <c r="O111">
        <v>3</v>
      </c>
      <c r="P111">
        <v>4</v>
      </c>
      <c r="Q111" t="s">
        <v>164</v>
      </c>
      <c r="R111" t="s">
        <v>101</v>
      </c>
      <c r="S111">
        <v>39.5</v>
      </c>
      <c r="T111">
        <v>-84.733333000000002</v>
      </c>
      <c r="U111" t="s">
        <v>46</v>
      </c>
      <c r="V111" t="s">
        <v>36</v>
      </c>
      <c r="W111" t="s">
        <v>36</v>
      </c>
      <c r="X111" t="s">
        <v>46</v>
      </c>
      <c r="Y111" t="s">
        <v>31</v>
      </c>
      <c r="Z111">
        <v>11.1</v>
      </c>
      <c r="AA111">
        <v>37.4</v>
      </c>
      <c r="AB111" t="s">
        <v>34</v>
      </c>
      <c r="AC111" t="s">
        <v>36</v>
      </c>
      <c r="AD111">
        <v>15</v>
      </c>
      <c r="AE111">
        <v>0.87609999999999999</v>
      </c>
    </row>
    <row r="112" spans="1:31" x14ac:dyDescent="0.2">
      <c r="A112">
        <v>36</v>
      </c>
      <c r="B112">
        <v>13</v>
      </c>
      <c r="C112" t="s">
        <v>126</v>
      </c>
      <c r="D112">
        <v>1988</v>
      </c>
      <c r="E112">
        <v>8.9600000000000009</v>
      </c>
      <c r="F112">
        <v>4</v>
      </c>
      <c r="H112">
        <v>3</v>
      </c>
      <c r="J112" s="2">
        <f t="shared" si="1"/>
        <v>0.64591416600000007</v>
      </c>
      <c r="K112">
        <v>4</v>
      </c>
      <c r="L112">
        <v>4</v>
      </c>
      <c r="N112" s="2">
        <f t="shared" si="2"/>
        <v>0.64876356000000002</v>
      </c>
      <c r="O112">
        <v>2</v>
      </c>
      <c r="P112">
        <v>3</v>
      </c>
      <c r="Q112" t="s">
        <v>164</v>
      </c>
      <c r="R112" t="s">
        <v>101</v>
      </c>
      <c r="S112">
        <v>39.5</v>
      </c>
      <c r="T112">
        <v>-84.733333000000002</v>
      </c>
      <c r="U112" t="s">
        <v>46</v>
      </c>
      <c r="V112" t="s">
        <v>36</v>
      </c>
      <c r="W112" t="s">
        <v>36</v>
      </c>
      <c r="X112" t="s">
        <v>46</v>
      </c>
      <c r="Y112" t="s">
        <v>31</v>
      </c>
      <c r="Z112">
        <v>11.1</v>
      </c>
      <c r="AA112">
        <v>37.4</v>
      </c>
      <c r="AB112" t="s">
        <v>34</v>
      </c>
      <c r="AC112" t="s">
        <v>36</v>
      </c>
      <c r="AD112">
        <v>4</v>
      </c>
      <c r="AE112">
        <v>0.87609999999999999</v>
      </c>
    </row>
    <row r="113" spans="1:31" x14ac:dyDescent="0.2">
      <c r="A113">
        <v>36</v>
      </c>
      <c r="B113">
        <v>14</v>
      </c>
      <c r="C113" t="s">
        <v>126</v>
      </c>
      <c r="D113">
        <v>1988</v>
      </c>
      <c r="E113">
        <v>17.920000000000002</v>
      </c>
      <c r="F113">
        <v>5</v>
      </c>
      <c r="H113">
        <v>3</v>
      </c>
      <c r="J113" s="2">
        <f t="shared" si="1"/>
        <v>0.64591416600000007</v>
      </c>
      <c r="K113">
        <v>4</v>
      </c>
      <c r="L113">
        <v>4</v>
      </c>
      <c r="N113" s="2">
        <f t="shared" si="2"/>
        <v>0.64876356000000002</v>
      </c>
      <c r="O113">
        <v>2</v>
      </c>
      <c r="P113">
        <v>3</v>
      </c>
      <c r="Q113" t="s">
        <v>164</v>
      </c>
      <c r="R113" t="s">
        <v>101</v>
      </c>
      <c r="S113">
        <v>39.5</v>
      </c>
      <c r="T113">
        <v>-84.733333000000002</v>
      </c>
      <c r="U113" t="s">
        <v>46</v>
      </c>
      <c r="V113" t="s">
        <v>36</v>
      </c>
      <c r="W113" t="s">
        <v>36</v>
      </c>
      <c r="X113" t="s">
        <v>46</v>
      </c>
      <c r="Y113" t="s">
        <v>31</v>
      </c>
      <c r="Z113">
        <v>11.1</v>
      </c>
      <c r="AA113">
        <v>37.4</v>
      </c>
      <c r="AB113" t="s">
        <v>34</v>
      </c>
      <c r="AC113" t="s">
        <v>36</v>
      </c>
      <c r="AD113">
        <v>4</v>
      </c>
      <c r="AE113">
        <v>0.87609999999999999</v>
      </c>
    </row>
    <row r="114" spans="1:31" x14ac:dyDescent="0.2">
      <c r="A114">
        <v>36</v>
      </c>
      <c r="B114">
        <v>15</v>
      </c>
      <c r="C114" t="s">
        <v>126</v>
      </c>
      <c r="D114">
        <v>1988</v>
      </c>
      <c r="E114">
        <v>26.88</v>
      </c>
      <c r="F114">
        <v>6</v>
      </c>
      <c r="H114">
        <v>3</v>
      </c>
      <c r="J114" s="2">
        <f t="shared" si="1"/>
        <v>0.64591416600000007</v>
      </c>
      <c r="K114">
        <v>4</v>
      </c>
      <c r="L114">
        <v>4</v>
      </c>
      <c r="N114" s="2">
        <f t="shared" si="2"/>
        <v>0.64876356000000002</v>
      </c>
      <c r="O114">
        <v>2</v>
      </c>
      <c r="P114">
        <v>3</v>
      </c>
      <c r="Q114" t="s">
        <v>164</v>
      </c>
      <c r="R114" t="s">
        <v>101</v>
      </c>
      <c r="S114">
        <v>39.5</v>
      </c>
      <c r="T114">
        <v>-84.733333000000002</v>
      </c>
      <c r="U114" t="s">
        <v>46</v>
      </c>
      <c r="V114" t="s">
        <v>36</v>
      </c>
      <c r="W114" t="s">
        <v>36</v>
      </c>
      <c r="X114" t="s">
        <v>46</v>
      </c>
      <c r="Y114" t="s">
        <v>31</v>
      </c>
      <c r="Z114">
        <v>11.1</v>
      </c>
      <c r="AA114">
        <v>37.4</v>
      </c>
      <c r="AB114" t="s">
        <v>34</v>
      </c>
      <c r="AC114" t="s">
        <v>36</v>
      </c>
      <c r="AD114">
        <v>4</v>
      </c>
      <c r="AE114">
        <v>0.87609999999999999</v>
      </c>
    </row>
    <row r="115" spans="1:31" x14ac:dyDescent="0.2">
      <c r="A115">
        <v>36</v>
      </c>
      <c r="B115">
        <v>16</v>
      </c>
      <c r="C115" t="s">
        <v>126</v>
      </c>
      <c r="D115">
        <v>1988</v>
      </c>
      <c r="E115">
        <v>8.9600000000000009</v>
      </c>
      <c r="F115">
        <v>7</v>
      </c>
      <c r="H115">
        <v>14</v>
      </c>
      <c r="J115" s="2">
        <f t="shared" si="1"/>
        <v>3.0142661080000002</v>
      </c>
      <c r="K115">
        <v>4</v>
      </c>
      <c r="L115">
        <v>8</v>
      </c>
      <c r="N115" s="2">
        <f t="shared" si="2"/>
        <v>1.29752712</v>
      </c>
      <c r="O115">
        <v>3</v>
      </c>
      <c r="P115">
        <v>4</v>
      </c>
      <c r="Q115" t="s">
        <v>164</v>
      </c>
      <c r="R115" t="s">
        <v>101</v>
      </c>
      <c r="S115">
        <v>39.5</v>
      </c>
      <c r="T115">
        <v>-84.733333000000002</v>
      </c>
      <c r="U115" t="s">
        <v>46</v>
      </c>
      <c r="V115" t="s">
        <v>36</v>
      </c>
      <c r="W115" t="s">
        <v>36</v>
      </c>
      <c r="X115" t="s">
        <v>46</v>
      </c>
      <c r="Y115" t="s">
        <v>31</v>
      </c>
      <c r="Z115">
        <v>11.1</v>
      </c>
      <c r="AA115">
        <v>37.4</v>
      </c>
      <c r="AB115" t="s">
        <v>34</v>
      </c>
      <c r="AC115" t="s">
        <v>36</v>
      </c>
      <c r="AD115">
        <v>8</v>
      </c>
      <c r="AE115">
        <v>0.87609999999999999</v>
      </c>
    </row>
    <row r="116" spans="1:31" x14ac:dyDescent="0.2">
      <c r="A116">
        <v>36</v>
      </c>
      <c r="B116">
        <v>17</v>
      </c>
      <c r="C116" t="s">
        <v>126</v>
      </c>
      <c r="D116">
        <v>1988</v>
      </c>
      <c r="E116">
        <v>17.920000000000002</v>
      </c>
      <c r="F116">
        <v>8</v>
      </c>
      <c r="H116">
        <v>14</v>
      </c>
      <c r="J116" s="2">
        <f t="shared" si="1"/>
        <v>3.0142661080000002</v>
      </c>
      <c r="K116">
        <v>4</v>
      </c>
      <c r="L116">
        <v>8</v>
      </c>
      <c r="N116" s="2">
        <f t="shared" si="2"/>
        <v>1.29752712</v>
      </c>
      <c r="O116">
        <v>3</v>
      </c>
      <c r="P116">
        <v>4</v>
      </c>
      <c r="Q116" t="s">
        <v>164</v>
      </c>
      <c r="R116" t="s">
        <v>101</v>
      </c>
      <c r="S116">
        <v>39.5</v>
      </c>
      <c r="T116">
        <v>-84.733333000000002</v>
      </c>
      <c r="U116" t="s">
        <v>46</v>
      </c>
      <c r="V116" t="s">
        <v>36</v>
      </c>
      <c r="W116" t="s">
        <v>36</v>
      </c>
      <c r="X116" t="s">
        <v>46</v>
      </c>
      <c r="Y116" t="s">
        <v>31</v>
      </c>
      <c r="Z116">
        <v>11.1</v>
      </c>
      <c r="AA116">
        <v>37.4</v>
      </c>
      <c r="AB116" t="s">
        <v>34</v>
      </c>
      <c r="AC116" t="s">
        <v>36</v>
      </c>
      <c r="AD116">
        <v>8</v>
      </c>
      <c r="AE116">
        <v>0.87609999999999999</v>
      </c>
    </row>
    <row r="117" spans="1:31" x14ac:dyDescent="0.2">
      <c r="A117">
        <v>36</v>
      </c>
      <c r="B117">
        <v>18</v>
      </c>
      <c r="C117" t="s">
        <v>126</v>
      </c>
      <c r="D117">
        <v>1988</v>
      </c>
      <c r="E117">
        <v>26.88</v>
      </c>
      <c r="F117">
        <v>9</v>
      </c>
      <c r="H117">
        <v>14</v>
      </c>
      <c r="J117" s="2">
        <f t="shared" ref="J117:J165" si="3">0.215304722*H117</f>
        <v>3.0142661080000002</v>
      </c>
      <c r="K117">
        <v>4</v>
      </c>
      <c r="L117">
        <v>8</v>
      </c>
      <c r="N117" s="2">
        <f t="shared" ref="N117:N165" si="4">0.16219089*L117</f>
        <v>1.29752712</v>
      </c>
      <c r="O117">
        <v>3</v>
      </c>
      <c r="P117">
        <v>4</v>
      </c>
      <c r="Q117" t="s">
        <v>164</v>
      </c>
      <c r="R117" t="s">
        <v>101</v>
      </c>
      <c r="S117">
        <v>39.5</v>
      </c>
      <c r="T117">
        <v>-84.733333000000002</v>
      </c>
      <c r="U117" t="s">
        <v>46</v>
      </c>
      <c r="V117" t="s">
        <v>36</v>
      </c>
      <c r="W117" t="s">
        <v>36</v>
      </c>
      <c r="X117" t="s">
        <v>46</v>
      </c>
      <c r="Y117" t="s">
        <v>31</v>
      </c>
      <c r="Z117">
        <v>5.6</v>
      </c>
      <c r="AA117">
        <v>37.4</v>
      </c>
      <c r="AB117" t="s">
        <v>34</v>
      </c>
      <c r="AC117" t="s">
        <v>36</v>
      </c>
      <c r="AD117">
        <v>8</v>
      </c>
      <c r="AE117">
        <v>0.87609999999999999</v>
      </c>
    </row>
    <row r="118" spans="1:31" x14ac:dyDescent="0.2">
      <c r="A118">
        <v>36</v>
      </c>
      <c r="B118">
        <v>9</v>
      </c>
      <c r="C118" t="s">
        <v>126</v>
      </c>
      <c r="D118">
        <v>1988</v>
      </c>
      <c r="E118">
        <v>26.88</v>
      </c>
      <c r="F118">
        <v>4</v>
      </c>
      <c r="H118">
        <v>4.5</v>
      </c>
      <c r="J118" s="2">
        <f t="shared" si="3"/>
        <v>0.96887124899999999</v>
      </c>
      <c r="K118">
        <v>4</v>
      </c>
      <c r="L118">
        <v>15</v>
      </c>
      <c r="N118" s="2">
        <f t="shared" si="4"/>
        <v>2.4328633499999999</v>
      </c>
      <c r="O118">
        <v>3</v>
      </c>
      <c r="P118">
        <v>4</v>
      </c>
      <c r="Q118" t="s">
        <v>164</v>
      </c>
      <c r="R118" t="s">
        <v>101</v>
      </c>
      <c r="S118">
        <v>39.5</v>
      </c>
      <c r="T118">
        <v>-84.733333000000002</v>
      </c>
      <c r="U118" t="s">
        <v>46</v>
      </c>
      <c r="V118" t="s">
        <v>36</v>
      </c>
      <c r="W118" t="s">
        <v>36</v>
      </c>
      <c r="X118" t="s">
        <v>46</v>
      </c>
      <c r="Y118" t="s">
        <v>31</v>
      </c>
      <c r="Z118">
        <v>11.1</v>
      </c>
      <c r="AA118">
        <v>37.4</v>
      </c>
      <c r="AB118" t="s">
        <v>34</v>
      </c>
      <c r="AC118" t="s">
        <v>36</v>
      </c>
      <c r="AD118">
        <v>15</v>
      </c>
      <c r="AE118">
        <v>0.87609999999999999</v>
      </c>
    </row>
    <row r="119" spans="1:31" x14ac:dyDescent="0.2">
      <c r="A119">
        <v>36</v>
      </c>
      <c r="B119">
        <v>10</v>
      </c>
      <c r="C119" t="s">
        <v>126</v>
      </c>
      <c r="D119">
        <v>1988</v>
      </c>
      <c r="E119">
        <v>8.9600000000000009</v>
      </c>
      <c r="F119">
        <v>4</v>
      </c>
      <c r="H119">
        <v>3.5</v>
      </c>
      <c r="J119" s="2">
        <f t="shared" si="3"/>
        <v>0.75356652700000004</v>
      </c>
      <c r="K119">
        <v>4</v>
      </c>
      <c r="L119">
        <v>4</v>
      </c>
      <c r="N119" s="2">
        <f t="shared" si="4"/>
        <v>0.64876356000000002</v>
      </c>
      <c r="O119">
        <v>1</v>
      </c>
      <c r="P119">
        <v>2</v>
      </c>
      <c r="Q119" t="s">
        <v>164</v>
      </c>
      <c r="R119" t="s">
        <v>101</v>
      </c>
      <c r="S119">
        <v>39.5</v>
      </c>
      <c r="T119">
        <v>-84.733333000000002</v>
      </c>
      <c r="U119" t="s">
        <v>46</v>
      </c>
      <c r="V119" t="s">
        <v>36</v>
      </c>
      <c r="W119" t="s">
        <v>36</v>
      </c>
      <c r="X119" t="s">
        <v>46</v>
      </c>
      <c r="Y119" t="s">
        <v>31</v>
      </c>
      <c r="Z119">
        <v>11.1</v>
      </c>
      <c r="AA119">
        <v>37.4</v>
      </c>
      <c r="AB119" t="s">
        <v>34</v>
      </c>
      <c r="AC119" t="s">
        <v>36</v>
      </c>
      <c r="AD119">
        <v>4</v>
      </c>
      <c r="AE119">
        <v>0.87609999999999999</v>
      </c>
    </row>
    <row r="120" spans="1:31" x14ac:dyDescent="0.2">
      <c r="A120">
        <v>36</v>
      </c>
      <c r="B120">
        <v>11</v>
      </c>
      <c r="C120" t="s">
        <v>126</v>
      </c>
      <c r="D120">
        <v>1988</v>
      </c>
      <c r="E120">
        <v>17.920000000000002</v>
      </c>
      <c r="F120">
        <v>4</v>
      </c>
      <c r="H120">
        <v>3.5</v>
      </c>
      <c r="J120" s="2">
        <f t="shared" si="3"/>
        <v>0.75356652700000004</v>
      </c>
      <c r="K120">
        <v>4</v>
      </c>
      <c r="L120">
        <v>4</v>
      </c>
      <c r="N120" s="2">
        <f t="shared" si="4"/>
        <v>0.64876356000000002</v>
      </c>
      <c r="O120">
        <v>1</v>
      </c>
      <c r="P120">
        <v>2</v>
      </c>
      <c r="Q120" t="s">
        <v>164</v>
      </c>
      <c r="R120" t="s">
        <v>101</v>
      </c>
      <c r="S120">
        <v>39.5</v>
      </c>
      <c r="T120">
        <v>-84.733333000000002</v>
      </c>
      <c r="U120" t="s">
        <v>46</v>
      </c>
      <c r="V120" t="s">
        <v>36</v>
      </c>
      <c r="W120" t="s">
        <v>36</v>
      </c>
      <c r="X120" t="s">
        <v>46</v>
      </c>
      <c r="Y120" t="s">
        <v>31</v>
      </c>
      <c r="Z120">
        <v>11.1</v>
      </c>
      <c r="AA120">
        <v>37.4</v>
      </c>
      <c r="AB120" t="s">
        <v>34</v>
      </c>
      <c r="AC120" t="s">
        <v>36</v>
      </c>
      <c r="AD120">
        <v>4</v>
      </c>
      <c r="AE120">
        <v>0.87609999999999999</v>
      </c>
    </row>
    <row r="121" spans="1:31" x14ac:dyDescent="0.2">
      <c r="A121">
        <v>36</v>
      </c>
      <c r="B121">
        <v>12</v>
      </c>
      <c r="C121" t="s">
        <v>126</v>
      </c>
      <c r="D121">
        <v>1988</v>
      </c>
      <c r="E121">
        <v>26.88</v>
      </c>
      <c r="F121">
        <v>4</v>
      </c>
      <c r="H121">
        <v>3.5</v>
      </c>
      <c r="J121" s="2">
        <f t="shared" si="3"/>
        <v>0.75356652700000004</v>
      </c>
      <c r="K121">
        <v>4</v>
      </c>
      <c r="L121">
        <v>4</v>
      </c>
      <c r="N121" s="2">
        <f t="shared" si="4"/>
        <v>0.64876356000000002</v>
      </c>
      <c r="O121">
        <v>1</v>
      </c>
      <c r="P121">
        <v>2</v>
      </c>
      <c r="Q121" t="s">
        <v>164</v>
      </c>
      <c r="R121" t="s">
        <v>101</v>
      </c>
      <c r="S121">
        <v>39.5</v>
      </c>
      <c r="T121">
        <v>-84.733333000000002</v>
      </c>
      <c r="U121" t="s">
        <v>46</v>
      </c>
      <c r="V121" t="s">
        <v>36</v>
      </c>
      <c r="W121" t="s">
        <v>36</v>
      </c>
      <c r="X121" t="s">
        <v>46</v>
      </c>
      <c r="Y121" t="s">
        <v>31</v>
      </c>
      <c r="Z121">
        <v>11.1</v>
      </c>
      <c r="AA121">
        <v>37.4</v>
      </c>
      <c r="AB121" t="s">
        <v>34</v>
      </c>
      <c r="AC121" t="s">
        <v>36</v>
      </c>
      <c r="AD121">
        <v>4</v>
      </c>
      <c r="AE121">
        <v>0.87609999999999999</v>
      </c>
    </row>
    <row r="122" spans="1:31" x14ac:dyDescent="0.2">
      <c r="A122">
        <v>49</v>
      </c>
      <c r="B122">
        <v>1</v>
      </c>
      <c r="C122" t="s">
        <v>166</v>
      </c>
      <c r="D122">
        <v>2017</v>
      </c>
      <c r="E122">
        <v>90</v>
      </c>
      <c r="F122">
        <v>1</v>
      </c>
      <c r="H122">
        <v>6.1</v>
      </c>
      <c r="J122" s="2">
        <f t="shared" si="3"/>
        <v>1.3133588042</v>
      </c>
      <c r="K122">
        <v>1</v>
      </c>
      <c r="L122">
        <v>9.14</v>
      </c>
      <c r="N122" s="2">
        <f t="shared" si="4"/>
        <v>1.4824247346000001</v>
      </c>
      <c r="O122">
        <v>9</v>
      </c>
      <c r="P122">
        <v>10</v>
      </c>
      <c r="Q122" t="s">
        <v>167</v>
      </c>
      <c r="R122" t="s">
        <v>167</v>
      </c>
      <c r="S122">
        <v>53.976227999999999</v>
      </c>
      <c r="T122">
        <v>21.621939999999999</v>
      </c>
      <c r="U122" t="s">
        <v>36</v>
      </c>
      <c r="V122" t="s">
        <v>46</v>
      </c>
      <c r="W122" t="s">
        <v>46</v>
      </c>
      <c r="X122" t="s">
        <v>46</v>
      </c>
      <c r="Y122" t="s">
        <v>33</v>
      </c>
      <c r="Z122">
        <v>2.2999999999999998</v>
      </c>
      <c r="AA122">
        <v>37.4</v>
      </c>
      <c r="AB122" t="s">
        <v>42</v>
      </c>
      <c r="AC122" t="s">
        <v>46</v>
      </c>
      <c r="AD122">
        <v>9.14</v>
      </c>
      <c r="AE122">
        <v>0.64559999999999995</v>
      </c>
    </row>
    <row r="123" spans="1:31" x14ac:dyDescent="0.2">
      <c r="A123">
        <v>49</v>
      </c>
      <c r="B123">
        <v>2</v>
      </c>
      <c r="C123" t="s">
        <v>166</v>
      </c>
      <c r="D123">
        <v>2017</v>
      </c>
      <c r="E123">
        <v>180</v>
      </c>
      <c r="F123">
        <v>1</v>
      </c>
      <c r="H123">
        <v>8.1</v>
      </c>
      <c r="J123" s="2">
        <f t="shared" si="3"/>
        <v>1.7439682481999998</v>
      </c>
      <c r="K123">
        <v>1</v>
      </c>
      <c r="L123">
        <v>9.14</v>
      </c>
      <c r="N123" s="2">
        <f t="shared" si="4"/>
        <v>1.4824247346000001</v>
      </c>
      <c r="O123">
        <v>9</v>
      </c>
      <c r="P123">
        <v>10</v>
      </c>
      <c r="Q123" t="s">
        <v>167</v>
      </c>
      <c r="R123" t="s">
        <v>167</v>
      </c>
      <c r="S123">
        <v>53.976227999999999</v>
      </c>
      <c r="T123">
        <v>21.621939999999999</v>
      </c>
      <c r="U123" t="s">
        <v>36</v>
      </c>
      <c r="V123" t="s">
        <v>46</v>
      </c>
      <c r="W123" t="s">
        <v>46</v>
      </c>
      <c r="X123" t="s">
        <v>46</v>
      </c>
      <c r="Y123" t="s">
        <v>33</v>
      </c>
      <c r="Z123">
        <v>2.2999999999999998</v>
      </c>
      <c r="AA123">
        <v>37.4</v>
      </c>
      <c r="AB123" t="s">
        <v>42</v>
      </c>
      <c r="AC123" t="s">
        <v>46</v>
      </c>
      <c r="AD123">
        <v>9.14</v>
      </c>
      <c r="AE123">
        <v>0.64559999999999995</v>
      </c>
    </row>
    <row r="124" spans="1:31" x14ac:dyDescent="0.2">
      <c r="A124">
        <v>49</v>
      </c>
      <c r="B124">
        <v>3</v>
      </c>
      <c r="C124" t="s">
        <v>166</v>
      </c>
      <c r="D124">
        <v>2017</v>
      </c>
      <c r="E124">
        <v>270</v>
      </c>
      <c r="F124">
        <v>1</v>
      </c>
      <c r="H124">
        <v>10.119999999999999</v>
      </c>
      <c r="J124" s="2">
        <f t="shared" si="3"/>
        <v>2.1788837866399997</v>
      </c>
      <c r="K124">
        <v>1</v>
      </c>
      <c r="L124">
        <v>9.14</v>
      </c>
      <c r="N124" s="2">
        <f t="shared" si="4"/>
        <v>1.4824247346000001</v>
      </c>
      <c r="O124">
        <v>9</v>
      </c>
      <c r="P124">
        <v>10</v>
      </c>
      <c r="Q124" t="s">
        <v>167</v>
      </c>
      <c r="R124" t="s">
        <v>167</v>
      </c>
      <c r="S124">
        <v>53.976227999999999</v>
      </c>
      <c r="T124">
        <v>21.621939999999999</v>
      </c>
      <c r="U124" t="s">
        <v>36</v>
      </c>
      <c r="V124" t="s">
        <v>46</v>
      </c>
      <c r="W124" t="s">
        <v>46</v>
      </c>
      <c r="X124" t="s">
        <v>46</v>
      </c>
      <c r="Y124" t="s">
        <v>33</v>
      </c>
      <c r="Z124">
        <v>2.2999999999999998</v>
      </c>
      <c r="AA124">
        <v>37.4</v>
      </c>
      <c r="AB124" t="s">
        <v>42</v>
      </c>
      <c r="AC124" t="s">
        <v>46</v>
      </c>
      <c r="AD124">
        <v>9.14</v>
      </c>
      <c r="AE124">
        <v>0.64559999999999995</v>
      </c>
    </row>
    <row r="125" spans="1:31" x14ac:dyDescent="0.2">
      <c r="A125">
        <v>49</v>
      </c>
      <c r="B125">
        <v>4</v>
      </c>
      <c r="C125" t="s">
        <v>166</v>
      </c>
      <c r="D125">
        <v>2017</v>
      </c>
      <c r="E125">
        <v>90</v>
      </c>
      <c r="F125">
        <v>1</v>
      </c>
      <c r="H125">
        <v>6.1</v>
      </c>
      <c r="J125" s="2">
        <f t="shared" si="3"/>
        <v>1.3133588042</v>
      </c>
      <c r="K125">
        <v>1</v>
      </c>
      <c r="L125">
        <v>10.119999999999999</v>
      </c>
      <c r="N125" s="2">
        <f t="shared" si="4"/>
        <v>1.6413718067999998</v>
      </c>
      <c r="O125">
        <v>9</v>
      </c>
      <c r="P125">
        <v>10</v>
      </c>
      <c r="Q125" t="s">
        <v>167</v>
      </c>
      <c r="R125" t="s">
        <v>167</v>
      </c>
      <c r="S125">
        <v>53.976227999999999</v>
      </c>
      <c r="T125">
        <v>21.621939999999999</v>
      </c>
      <c r="U125" t="s">
        <v>36</v>
      </c>
      <c r="V125" t="s">
        <v>46</v>
      </c>
      <c r="W125" t="s">
        <v>46</v>
      </c>
      <c r="X125" t="s">
        <v>46</v>
      </c>
      <c r="Y125" t="s">
        <v>33</v>
      </c>
      <c r="Z125">
        <v>2.2999999999999998</v>
      </c>
      <c r="AA125">
        <v>37.4</v>
      </c>
      <c r="AB125" t="s">
        <v>42</v>
      </c>
      <c r="AC125" t="s">
        <v>46</v>
      </c>
      <c r="AD125">
        <v>10.119999999999999</v>
      </c>
      <c r="AE125">
        <v>0.64559999999999995</v>
      </c>
    </row>
    <row r="126" spans="1:31" x14ac:dyDescent="0.2">
      <c r="A126">
        <v>49</v>
      </c>
      <c r="B126">
        <v>5</v>
      </c>
      <c r="C126" t="s">
        <v>166</v>
      </c>
      <c r="D126">
        <v>2017</v>
      </c>
      <c r="E126">
        <v>180</v>
      </c>
      <c r="F126">
        <v>1</v>
      </c>
      <c r="H126">
        <v>6.07</v>
      </c>
      <c r="J126" s="2">
        <f t="shared" si="3"/>
        <v>1.30689966254</v>
      </c>
      <c r="K126">
        <v>1</v>
      </c>
      <c r="L126">
        <v>10.119999999999999</v>
      </c>
      <c r="N126" s="2">
        <f t="shared" si="4"/>
        <v>1.6413718067999998</v>
      </c>
      <c r="O126">
        <v>9</v>
      </c>
      <c r="P126">
        <v>10</v>
      </c>
      <c r="Q126" t="s">
        <v>167</v>
      </c>
      <c r="R126" t="s">
        <v>167</v>
      </c>
      <c r="S126">
        <v>53.976227999999999</v>
      </c>
      <c r="T126">
        <v>21.621939999999999</v>
      </c>
      <c r="U126" t="s">
        <v>36</v>
      </c>
      <c r="V126" t="s">
        <v>46</v>
      </c>
      <c r="W126" t="s">
        <v>46</v>
      </c>
      <c r="X126" t="s">
        <v>46</v>
      </c>
      <c r="Y126" t="s">
        <v>33</v>
      </c>
      <c r="Z126">
        <v>2.2999999999999998</v>
      </c>
      <c r="AA126">
        <v>37.4</v>
      </c>
      <c r="AB126" t="s">
        <v>42</v>
      </c>
      <c r="AC126" t="s">
        <v>46</v>
      </c>
      <c r="AD126">
        <v>10.119999999999999</v>
      </c>
      <c r="AE126">
        <v>0.64559999999999995</v>
      </c>
    </row>
    <row r="127" spans="1:31" x14ac:dyDescent="0.2">
      <c r="A127">
        <v>49</v>
      </c>
      <c r="B127">
        <v>6</v>
      </c>
      <c r="C127" t="s">
        <v>166</v>
      </c>
      <c r="D127">
        <v>2017</v>
      </c>
      <c r="E127">
        <v>270</v>
      </c>
      <c r="F127">
        <v>1</v>
      </c>
      <c r="H127">
        <v>10.119999999999999</v>
      </c>
      <c r="J127" s="2">
        <f t="shared" si="3"/>
        <v>2.1788837866399997</v>
      </c>
      <c r="K127">
        <v>1</v>
      </c>
      <c r="L127">
        <v>10.119999999999999</v>
      </c>
      <c r="N127" s="2">
        <f t="shared" si="4"/>
        <v>1.6413718067999998</v>
      </c>
      <c r="O127">
        <v>9</v>
      </c>
      <c r="P127">
        <v>10</v>
      </c>
      <c r="Q127" t="s">
        <v>167</v>
      </c>
      <c r="R127" t="s">
        <v>167</v>
      </c>
      <c r="S127">
        <v>53.976227999999999</v>
      </c>
      <c r="T127">
        <v>21.621939999999999</v>
      </c>
      <c r="U127" t="s">
        <v>36</v>
      </c>
      <c r="V127" t="s">
        <v>46</v>
      </c>
      <c r="W127" t="s">
        <v>46</v>
      </c>
      <c r="X127" t="s">
        <v>46</v>
      </c>
      <c r="Y127" t="s">
        <v>33</v>
      </c>
      <c r="Z127">
        <v>2.2999999999999998</v>
      </c>
      <c r="AA127">
        <v>37.4</v>
      </c>
      <c r="AB127" t="s">
        <v>42</v>
      </c>
      <c r="AC127" t="s">
        <v>46</v>
      </c>
      <c r="AD127">
        <v>10.119999999999999</v>
      </c>
      <c r="AE127">
        <v>0.64559999999999995</v>
      </c>
    </row>
    <row r="128" spans="1:31" x14ac:dyDescent="0.2">
      <c r="A128">
        <v>49</v>
      </c>
      <c r="B128">
        <v>7</v>
      </c>
      <c r="C128" t="s">
        <v>166</v>
      </c>
      <c r="D128">
        <v>2017</v>
      </c>
      <c r="E128">
        <v>90</v>
      </c>
      <c r="F128">
        <v>1</v>
      </c>
      <c r="H128">
        <v>9.11</v>
      </c>
      <c r="J128" s="2">
        <f t="shared" si="3"/>
        <v>1.96142601742</v>
      </c>
      <c r="K128">
        <v>1</v>
      </c>
      <c r="L128">
        <v>8.07</v>
      </c>
      <c r="N128" s="2">
        <f t="shared" si="4"/>
        <v>1.3088804823</v>
      </c>
      <c r="O128">
        <v>9</v>
      </c>
      <c r="P128">
        <v>10</v>
      </c>
      <c r="Q128" t="s">
        <v>167</v>
      </c>
      <c r="R128" t="s">
        <v>167</v>
      </c>
      <c r="S128">
        <v>53.976227999999999</v>
      </c>
      <c r="T128">
        <v>21.621939999999999</v>
      </c>
      <c r="U128" t="s">
        <v>36</v>
      </c>
      <c r="V128" t="s">
        <v>46</v>
      </c>
      <c r="W128" t="s">
        <v>46</v>
      </c>
      <c r="X128" t="s">
        <v>46</v>
      </c>
      <c r="Y128" t="s">
        <v>33</v>
      </c>
      <c r="Z128">
        <v>2.2999999999999998</v>
      </c>
      <c r="AA128">
        <v>37.4</v>
      </c>
      <c r="AB128" t="s">
        <v>42</v>
      </c>
      <c r="AC128" t="s">
        <v>46</v>
      </c>
      <c r="AD128">
        <v>8.07</v>
      </c>
      <c r="AE128">
        <v>0.64559999999999995</v>
      </c>
    </row>
    <row r="129" spans="1:31" x14ac:dyDescent="0.2">
      <c r="A129">
        <v>49</v>
      </c>
      <c r="B129">
        <v>8</v>
      </c>
      <c r="C129" t="s">
        <v>166</v>
      </c>
      <c r="D129">
        <v>2017</v>
      </c>
      <c r="E129">
        <v>180</v>
      </c>
      <c r="F129">
        <v>1</v>
      </c>
      <c r="H129">
        <v>6.12</v>
      </c>
      <c r="J129" s="2">
        <f t="shared" si="3"/>
        <v>1.3176648986400001</v>
      </c>
      <c r="K129">
        <v>1</v>
      </c>
      <c r="L129">
        <v>8.07</v>
      </c>
      <c r="N129" s="2">
        <f t="shared" si="4"/>
        <v>1.3088804823</v>
      </c>
      <c r="O129">
        <v>9</v>
      </c>
      <c r="P129">
        <v>10</v>
      </c>
      <c r="Q129" t="s">
        <v>167</v>
      </c>
      <c r="R129" t="s">
        <v>167</v>
      </c>
      <c r="S129">
        <v>53.976227999999999</v>
      </c>
      <c r="T129">
        <v>21.621939999999999</v>
      </c>
      <c r="U129" t="s">
        <v>36</v>
      </c>
      <c r="V129" t="s">
        <v>46</v>
      </c>
      <c r="W129" t="s">
        <v>46</v>
      </c>
      <c r="X129" t="s">
        <v>46</v>
      </c>
      <c r="Y129" t="s">
        <v>33</v>
      </c>
      <c r="Z129">
        <v>2.2999999999999998</v>
      </c>
      <c r="AA129">
        <v>37.4</v>
      </c>
      <c r="AB129" t="s">
        <v>42</v>
      </c>
      <c r="AC129" t="s">
        <v>46</v>
      </c>
      <c r="AD129">
        <v>8.07</v>
      </c>
      <c r="AE129">
        <v>0.64559999999999995</v>
      </c>
    </row>
    <row r="130" spans="1:31" x14ac:dyDescent="0.2">
      <c r="A130">
        <v>49</v>
      </c>
      <c r="B130">
        <v>9</v>
      </c>
      <c r="C130" t="s">
        <v>166</v>
      </c>
      <c r="D130">
        <v>2017</v>
      </c>
      <c r="E130">
        <v>270</v>
      </c>
      <c r="F130">
        <v>1</v>
      </c>
      <c r="H130">
        <v>7.06</v>
      </c>
      <c r="J130" s="2">
        <f t="shared" si="3"/>
        <v>1.52005133732</v>
      </c>
      <c r="K130">
        <v>1</v>
      </c>
      <c r="L130">
        <v>8.07</v>
      </c>
      <c r="N130" s="2">
        <f t="shared" si="4"/>
        <v>1.3088804823</v>
      </c>
      <c r="O130">
        <v>9</v>
      </c>
      <c r="P130">
        <v>10</v>
      </c>
      <c r="Q130" t="s">
        <v>167</v>
      </c>
      <c r="R130" t="s">
        <v>167</v>
      </c>
      <c r="S130">
        <v>53.976227999999999</v>
      </c>
      <c r="T130">
        <v>21.621939999999999</v>
      </c>
      <c r="U130" t="s">
        <v>36</v>
      </c>
      <c r="V130" t="s">
        <v>46</v>
      </c>
      <c r="W130" t="s">
        <v>46</v>
      </c>
      <c r="X130" t="s">
        <v>46</v>
      </c>
      <c r="Y130" t="s">
        <v>33</v>
      </c>
      <c r="Z130">
        <v>2.2999999999999998</v>
      </c>
      <c r="AA130">
        <v>37.4</v>
      </c>
      <c r="AB130" t="s">
        <v>42</v>
      </c>
      <c r="AC130" t="s">
        <v>46</v>
      </c>
      <c r="AD130">
        <v>8.07</v>
      </c>
      <c r="AE130">
        <v>0.64559999999999995</v>
      </c>
    </row>
    <row r="131" spans="1:31" x14ac:dyDescent="0.2">
      <c r="A131">
        <v>49</v>
      </c>
      <c r="B131">
        <v>10</v>
      </c>
      <c r="C131" t="s">
        <v>166</v>
      </c>
      <c r="D131">
        <v>2017</v>
      </c>
      <c r="E131">
        <v>90</v>
      </c>
      <c r="F131">
        <v>1</v>
      </c>
      <c r="H131">
        <v>7.09</v>
      </c>
      <c r="J131" s="2">
        <f t="shared" si="3"/>
        <v>1.5265104789799999</v>
      </c>
      <c r="K131">
        <v>1</v>
      </c>
      <c r="L131">
        <v>6.12</v>
      </c>
      <c r="N131" s="2">
        <f t="shared" si="4"/>
        <v>0.99260824680000004</v>
      </c>
      <c r="O131">
        <v>9</v>
      </c>
      <c r="P131">
        <v>10</v>
      </c>
      <c r="Q131" t="s">
        <v>167</v>
      </c>
      <c r="R131" t="s">
        <v>167</v>
      </c>
      <c r="S131">
        <v>53.976227999999999</v>
      </c>
      <c r="T131">
        <v>21.621939999999999</v>
      </c>
      <c r="U131" t="s">
        <v>36</v>
      </c>
      <c r="V131" t="s">
        <v>46</v>
      </c>
      <c r="W131" t="s">
        <v>46</v>
      </c>
      <c r="X131" t="s">
        <v>46</v>
      </c>
      <c r="Y131" t="s">
        <v>33</v>
      </c>
      <c r="Z131">
        <v>2.2999999999999998</v>
      </c>
      <c r="AA131">
        <v>37.4</v>
      </c>
      <c r="AB131" t="s">
        <v>42</v>
      </c>
      <c r="AC131" t="s">
        <v>46</v>
      </c>
      <c r="AD131">
        <v>6.12</v>
      </c>
      <c r="AE131">
        <v>0.64559999999999995</v>
      </c>
    </row>
    <row r="132" spans="1:31" x14ac:dyDescent="0.2">
      <c r="A132">
        <v>49</v>
      </c>
      <c r="B132">
        <v>11</v>
      </c>
      <c r="C132" t="s">
        <v>166</v>
      </c>
      <c r="D132">
        <v>2017</v>
      </c>
      <c r="E132">
        <v>180</v>
      </c>
      <c r="F132">
        <v>1</v>
      </c>
      <c r="H132">
        <v>7.11</v>
      </c>
      <c r="J132" s="2">
        <f t="shared" si="3"/>
        <v>1.5308165734200001</v>
      </c>
      <c r="K132">
        <v>1</v>
      </c>
      <c r="L132">
        <v>6.12</v>
      </c>
      <c r="N132" s="2">
        <f t="shared" si="4"/>
        <v>0.99260824680000004</v>
      </c>
      <c r="O132">
        <v>9</v>
      </c>
      <c r="P132">
        <v>10</v>
      </c>
      <c r="Q132" t="s">
        <v>167</v>
      </c>
      <c r="R132" t="s">
        <v>167</v>
      </c>
      <c r="S132">
        <v>53.976227999999999</v>
      </c>
      <c r="T132">
        <v>21.621939999999999</v>
      </c>
      <c r="U132" t="s">
        <v>36</v>
      </c>
      <c r="V132" t="s">
        <v>46</v>
      </c>
      <c r="W132" t="s">
        <v>46</v>
      </c>
      <c r="X132" t="s">
        <v>46</v>
      </c>
      <c r="Y132" t="s">
        <v>33</v>
      </c>
      <c r="Z132">
        <v>2.2999999999999998</v>
      </c>
      <c r="AA132">
        <v>37.4</v>
      </c>
      <c r="AB132" t="s">
        <v>42</v>
      </c>
      <c r="AC132" t="s">
        <v>46</v>
      </c>
      <c r="AD132">
        <v>6.12</v>
      </c>
      <c r="AE132">
        <v>0.64559999999999995</v>
      </c>
    </row>
    <row r="133" spans="1:31" x14ac:dyDescent="0.2">
      <c r="A133">
        <v>49</v>
      </c>
      <c r="B133">
        <v>12</v>
      </c>
      <c r="C133" t="s">
        <v>166</v>
      </c>
      <c r="D133">
        <v>2017</v>
      </c>
      <c r="E133">
        <v>270</v>
      </c>
      <c r="F133">
        <v>1</v>
      </c>
      <c r="H133">
        <v>7.09</v>
      </c>
      <c r="J133" s="2">
        <f t="shared" si="3"/>
        <v>1.5265104789799999</v>
      </c>
      <c r="K133">
        <v>1</v>
      </c>
      <c r="L133">
        <v>6.12</v>
      </c>
      <c r="N133" s="2">
        <f t="shared" si="4"/>
        <v>0.99260824680000004</v>
      </c>
      <c r="O133">
        <v>9</v>
      </c>
      <c r="P133">
        <v>10</v>
      </c>
      <c r="Q133" t="s">
        <v>167</v>
      </c>
      <c r="R133" t="s">
        <v>167</v>
      </c>
      <c r="S133">
        <v>53.976227999999999</v>
      </c>
      <c r="T133">
        <v>21.621939999999999</v>
      </c>
      <c r="U133" t="s">
        <v>36</v>
      </c>
      <c r="V133" t="s">
        <v>46</v>
      </c>
      <c r="W133" t="s">
        <v>46</v>
      </c>
      <c r="X133" t="s">
        <v>46</v>
      </c>
      <c r="Y133" t="s">
        <v>33</v>
      </c>
      <c r="Z133">
        <v>2.2999999999999998</v>
      </c>
      <c r="AA133">
        <v>37.4</v>
      </c>
      <c r="AB133" t="s">
        <v>42</v>
      </c>
      <c r="AC133" t="s">
        <v>46</v>
      </c>
      <c r="AD133">
        <v>6.12</v>
      </c>
      <c r="AE133">
        <v>0.64559999999999995</v>
      </c>
    </row>
    <row r="134" spans="1:31" x14ac:dyDescent="0.2">
      <c r="A134">
        <v>49</v>
      </c>
      <c r="B134">
        <v>13</v>
      </c>
      <c r="C134" t="s">
        <v>166</v>
      </c>
      <c r="D134">
        <v>2017</v>
      </c>
      <c r="E134">
        <v>90</v>
      </c>
      <c r="F134">
        <v>1</v>
      </c>
      <c r="H134">
        <v>6.07</v>
      </c>
      <c r="J134" s="2">
        <f t="shared" si="3"/>
        <v>1.30689966254</v>
      </c>
      <c r="K134">
        <v>1</v>
      </c>
      <c r="L134">
        <v>12.1</v>
      </c>
      <c r="N134" s="2">
        <f t="shared" si="4"/>
        <v>1.962509769</v>
      </c>
      <c r="O134">
        <v>10</v>
      </c>
      <c r="P134">
        <v>11</v>
      </c>
      <c r="Q134" t="s">
        <v>167</v>
      </c>
      <c r="R134" t="s">
        <v>167</v>
      </c>
      <c r="S134">
        <v>53.976227999999999</v>
      </c>
      <c r="T134">
        <v>21.621939999999999</v>
      </c>
      <c r="U134" t="s">
        <v>36</v>
      </c>
      <c r="V134" t="s">
        <v>46</v>
      </c>
      <c r="W134" t="s">
        <v>46</v>
      </c>
      <c r="X134" t="s">
        <v>46</v>
      </c>
      <c r="Y134" t="s">
        <v>33</v>
      </c>
      <c r="Z134">
        <v>2.2999999999999998</v>
      </c>
      <c r="AA134">
        <v>37.4</v>
      </c>
      <c r="AB134" t="s">
        <v>42</v>
      </c>
      <c r="AC134" t="s">
        <v>46</v>
      </c>
      <c r="AD134">
        <v>12.1</v>
      </c>
      <c r="AE134">
        <v>0.64559999999999995</v>
      </c>
    </row>
    <row r="135" spans="1:31" x14ac:dyDescent="0.2">
      <c r="A135">
        <v>49</v>
      </c>
      <c r="B135">
        <v>14</v>
      </c>
      <c r="C135" t="s">
        <v>166</v>
      </c>
      <c r="D135">
        <v>2017</v>
      </c>
      <c r="E135">
        <v>180</v>
      </c>
      <c r="F135">
        <v>1</v>
      </c>
      <c r="H135">
        <v>7.11</v>
      </c>
      <c r="J135" s="2">
        <f t="shared" si="3"/>
        <v>1.5308165734200001</v>
      </c>
      <c r="K135">
        <v>1</v>
      </c>
      <c r="L135">
        <v>12.1</v>
      </c>
      <c r="N135" s="2">
        <f t="shared" si="4"/>
        <v>1.962509769</v>
      </c>
      <c r="O135">
        <v>10</v>
      </c>
      <c r="P135">
        <v>11</v>
      </c>
      <c r="Q135" t="s">
        <v>167</v>
      </c>
      <c r="R135" t="s">
        <v>167</v>
      </c>
      <c r="S135">
        <v>53.976227999999999</v>
      </c>
      <c r="T135">
        <v>21.621939999999999</v>
      </c>
      <c r="U135" t="s">
        <v>36</v>
      </c>
      <c r="V135" t="s">
        <v>46</v>
      </c>
      <c r="W135" t="s">
        <v>46</v>
      </c>
      <c r="X135" t="s">
        <v>46</v>
      </c>
      <c r="Y135" t="s">
        <v>33</v>
      </c>
      <c r="Z135">
        <v>2.2999999999999998</v>
      </c>
      <c r="AA135">
        <v>37.4</v>
      </c>
      <c r="AB135" t="s">
        <v>42</v>
      </c>
      <c r="AC135" t="s">
        <v>46</v>
      </c>
      <c r="AD135">
        <v>12.1</v>
      </c>
      <c r="AE135">
        <v>0.64559999999999995</v>
      </c>
    </row>
    <row r="136" spans="1:31" x14ac:dyDescent="0.2">
      <c r="A136">
        <v>49</v>
      </c>
      <c r="B136">
        <v>15</v>
      </c>
      <c r="C136" t="s">
        <v>166</v>
      </c>
      <c r="D136">
        <v>2017</v>
      </c>
      <c r="E136">
        <v>270</v>
      </c>
      <c r="F136">
        <v>1</v>
      </c>
      <c r="H136">
        <v>12.1</v>
      </c>
      <c r="J136" s="2">
        <f t="shared" si="3"/>
        <v>2.6051871362000001</v>
      </c>
      <c r="K136">
        <v>1</v>
      </c>
      <c r="L136">
        <v>12.1</v>
      </c>
      <c r="N136" s="2">
        <f t="shared" si="4"/>
        <v>1.962509769</v>
      </c>
      <c r="O136">
        <v>10</v>
      </c>
      <c r="P136">
        <v>11</v>
      </c>
      <c r="Q136" t="s">
        <v>167</v>
      </c>
      <c r="R136" t="s">
        <v>167</v>
      </c>
      <c r="S136">
        <v>53.976227999999999</v>
      </c>
      <c r="T136">
        <v>21.621939999999999</v>
      </c>
      <c r="U136" t="s">
        <v>36</v>
      </c>
      <c r="V136" t="s">
        <v>46</v>
      </c>
      <c r="W136" t="s">
        <v>46</v>
      </c>
      <c r="X136" t="s">
        <v>46</v>
      </c>
      <c r="Y136" t="s">
        <v>33</v>
      </c>
      <c r="Z136">
        <v>2.2999999999999998</v>
      </c>
      <c r="AA136">
        <v>37.4</v>
      </c>
      <c r="AB136" t="s">
        <v>42</v>
      </c>
      <c r="AC136" t="s">
        <v>46</v>
      </c>
      <c r="AD136">
        <v>12.1</v>
      </c>
      <c r="AE136">
        <v>0.64559999999999995</v>
      </c>
    </row>
    <row r="137" spans="1:31" x14ac:dyDescent="0.2">
      <c r="A137">
        <v>49</v>
      </c>
      <c r="B137">
        <v>16</v>
      </c>
      <c r="C137" t="s">
        <v>166</v>
      </c>
      <c r="D137">
        <v>2017</v>
      </c>
      <c r="E137">
        <v>90</v>
      </c>
      <c r="F137">
        <v>1</v>
      </c>
      <c r="H137">
        <v>7.06</v>
      </c>
      <c r="J137" s="2">
        <f t="shared" si="3"/>
        <v>1.52005133732</v>
      </c>
      <c r="K137">
        <v>1</v>
      </c>
      <c r="L137">
        <v>6.07</v>
      </c>
      <c r="N137" s="2">
        <f t="shared" si="4"/>
        <v>0.98449870230000003</v>
      </c>
      <c r="O137">
        <v>10</v>
      </c>
      <c r="P137">
        <v>11</v>
      </c>
      <c r="Q137" t="s">
        <v>167</v>
      </c>
      <c r="R137" t="s">
        <v>167</v>
      </c>
      <c r="S137">
        <v>53.976227999999999</v>
      </c>
      <c r="T137">
        <v>21.621939999999999</v>
      </c>
      <c r="U137" t="s">
        <v>36</v>
      </c>
      <c r="V137" t="s">
        <v>46</v>
      </c>
      <c r="W137" t="s">
        <v>46</v>
      </c>
      <c r="X137" t="s">
        <v>46</v>
      </c>
      <c r="Y137" t="s">
        <v>33</v>
      </c>
      <c r="Z137">
        <v>2.2999999999999998</v>
      </c>
      <c r="AA137">
        <v>37.4</v>
      </c>
      <c r="AB137" t="s">
        <v>42</v>
      </c>
      <c r="AC137" t="s">
        <v>46</v>
      </c>
      <c r="AD137">
        <v>6.07</v>
      </c>
      <c r="AE137">
        <v>0.64559999999999995</v>
      </c>
    </row>
    <row r="138" spans="1:31" x14ac:dyDescent="0.2">
      <c r="A138">
        <v>49</v>
      </c>
      <c r="B138">
        <v>17</v>
      </c>
      <c r="C138" t="s">
        <v>166</v>
      </c>
      <c r="D138">
        <v>2017</v>
      </c>
      <c r="E138">
        <v>180</v>
      </c>
      <c r="F138">
        <v>1</v>
      </c>
      <c r="H138">
        <v>6.1</v>
      </c>
      <c r="J138" s="2">
        <f t="shared" si="3"/>
        <v>1.3133588042</v>
      </c>
      <c r="K138">
        <v>1</v>
      </c>
      <c r="L138">
        <v>6.07</v>
      </c>
      <c r="N138" s="2">
        <f t="shared" si="4"/>
        <v>0.98449870230000003</v>
      </c>
      <c r="O138">
        <v>10</v>
      </c>
      <c r="P138">
        <v>11</v>
      </c>
      <c r="Q138" t="s">
        <v>167</v>
      </c>
      <c r="R138" t="s">
        <v>167</v>
      </c>
      <c r="S138">
        <v>53.976227999999999</v>
      </c>
      <c r="T138">
        <v>21.621939999999999</v>
      </c>
      <c r="U138" t="s">
        <v>36</v>
      </c>
      <c r="V138" t="s">
        <v>46</v>
      </c>
      <c r="W138" t="s">
        <v>46</v>
      </c>
      <c r="X138" t="s">
        <v>46</v>
      </c>
      <c r="Y138" t="s">
        <v>33</v>
      </c>
      <c r="Z138">
        <v>2.2999999999999998</v>
      </c>
      <c r="AA138">
        <v>37.4</v>
      </c>
      <c r="AB138" t="s">
        <v>42</v>
      </c>
      <c r="AC138" t="s">
        <v>46</v>
      </c>
      <c r="AD138">
        <v>6.07</v>
      </c>
      <c r="AE138">
        <v>0.64559999999999995</v>
      </c>
    </row>
    <row r="139" spans="1:31" x14ac:dyDescent="0.2">
      <c r="A139">
        <v>49</v>
      </c>
      <c r="B139">
        <v>18</v>
      </c>
      <c r="C139" t="s">
        <v>166</v>
      </c>
      <c r="D139">
        <v>2017</v>
      </c>
      <c r="E139">
        <v>270</v>
      </c>
      <c r="F139">
        <v>1</v>
      </c>
      <c r="H139">
        <v>10.119999999999999</v>
      </c>
      <c r="J139" s="2">
        <f t="shared" si="3"/>
        <v>2.1788837866399997</v>
      </c>
      <c r="K139">
        <v>1</v>
      </c>
      <c r="L139">
        <v>6.07</v>
      </c>
      <c r="N139" s="2">
        <f t="shared" si="4"/>
        <v>0.98449870230000003</v>
      </c>
      <c r="O139">
        <v>10</v>
      </c>
      <c r="P139">
        <v>11</v>
      </c>
      <c r="Q139" t="s">
        <v>167</v>
      </c>
      <c r="R139" t="s">
        <v>167</v>
      </c>
      <c r="S139">
        <v>53.976227999999999</v>
      </c>
      <c r="T139">
        <v>21.621939999999999</v>
      </c>
      <c r="U139" t="s">
        <v>36</v>
      </c>
      <c r="V139" t="s">
        <v>46</v>
      </c>
      <c r="W139" t="s">
        <v>46</v>
      </c>
      <c r="X139" t="s">
        <v>46</v>
      </c>
      <c r="Y139" t="s">
        <v>33</v>
      </c>
      <c r="Z139">
        <v>2.2999999999999998</v>
      </c>
      <c r="AA139">
        <v>37.4</v>
      </c>
      <c r="AB139" t="s">
        <v>42</v>
      </c>
      <c r="AC139" t="s">
        <v>46</v>
      </c>
      <c r="AD139">
        <v>6.07</v>
      </c>
      <c r="AE139">
        <v>0.64559999999999995</v>
      </c>
    </row>
    <row r="140" spans="1:31" x14ac:dyDescent="0.2">
      <c r="A140">
        <v>49</v>
      </c>
      <c r="B140">
        <v>19</v>
      </c>
      <c r="C140" t="s">
        <v>166</v>
      </c>
      <c r="D140">
        <v>2017</v>
      </c>
      <c r="E140">
        <v>90</v>
      </c>
      <c r="F140">
        <v>1</v>
      </c>
      <c r="H140">
        <v>5.14</v>
      </c>
      <c r="J140" s="2">
        <f t="shared" si="3"/>
        <v>1.1066662710799999</v>
      </c>
      <c r="K140">
        <v>1</v>
      </c>
      <c r="L140">
        <v>6.07</v>
      </c>
      <c r="N140" s="2">
        <f t="shared" si="4"/>
        <v>0.98449870230000003</v>
      </c>
      <c r="O140">
        <v>10</v>
      </c>
      <c r="P140">
        <v>11</v>
      </c>
      <c r="Q140" t="s">
        <v>167</v>
      </c>
      <c r="R140" t="s">
        <v>167</v>
      </c>
      <c r="S140">
        <v>53.976227999999999</v>
      </c>
      <c r="T140">
        <v>21.621939999999999</v>
      </c>
      <c r="U140" t="s">
        <v>36</v>
      </c>
      <c r="V140" t="s">
        <v>46</v>
      </c>
      <c r="W140" t="s">
        <v>46</v>
      </c>
      <c r="X140" t="s">
        <v>46</v>
      </c>
      <c r="Y140" t="s">
        <v>33</v>
      </c>
      <c r="Z140">
        <v>2.2999999999999998</v>
      </c>
      <c r="AA140">
        <v>37.4</v>
      </c>
      <c r="AB140" t="s">
        <v>42</v>
      </c>
      <c r="AC140" t="s">
        <v>46</v>
      </c>
      <c r="AD140">
        <v>6.07</v>
      </c>
      <c r="AE140">
        <v>0.64559999999999995</v>
      </c>
    </row>
    <row r="141" spans="1:31" x14ac:dyDescent="0.2">
      <c r="A141">
        <v>49</v>
      </c>
      <c r="B141">
        <v>20</v>
      </c>
      <c r="C141" t="s">
        <v>166</v>
      </c>
      <c r="D141">
        <v>2017</v>
      </c>
      <c r="E141">
        <v>180</v>
      </c>
      <c r="F141">
        <v>1</v>
      </c>
      <c r="H141">
        <v>8.1199999999999992</v>
      </c>
      <c r="J141" s="2">
        <f t="shared" si="3"/>
        <v>1.7482743426399998</v>
      </c>
      <c r="K141">
        <v>1</v>
      </c>
      <c r="L141">
        <v>6.07</v>
      </c>
      <c r="N141" s="2">
        <f t="shared" si="4"/>
        <v>0.98449870230000003</v>
      </c>
      <c r="O141">
        <v>10</v>
      </c>
      <c r="P141">
        <v>11</v>
      </c>
      <c r="Q141" t="s">
        <v>167</v>
      </c>
      <c r="R141" t="s">
        <v>167</v>
      </c>
      <c r="S141">
        <v>53.976227999999999</v>
      </c>
      <c r="T141">
        <v>21.621939999999999</v>
      </c>
      <c r="U141" t="s">
        <v>36</v>
      </c>
      <c r="V141" t="s">
        <v>46</v>
      </c>
      <c r="W141" t="s">
        <v>46</v>
      </c>
      <c r="X141" t="s">
        <v>46</v>
      </c>
      <c r="Y141" t="s">
        <v>33</v>
      </c>
      <c r="Z141">
        <v>2.2999999999999998</v>
      </c>
      <c r="AA141">
        <v>37.4</v>
      </c>
      <c r="AB141" t="s">
        <v>42</v>
      </c>
      <c r="AC141" t="s">
        <v>46</v>
      </c>
      <c r="AD141">
        <v>6.07</v>
      </c>
      <c r="AE141">
        <v>0.64559999999999995</v>
      </c>
    </row>
    <row r="142" spans="1:31" x14ac:dyDescent="0.2">
      <c r="A142">
        <v>49</v>
      </c>
      <c r="B142">
        <v>21</v>
      </c>
      <c r="C142" t="s">
        <v>166</v>
      </c>
      <c r="D142">
        <v>2017</v>
      </c>
      <c r="E142">
        <v>270</v>
      </c>
      <c r="F142">
        <v>1</v>
      </c>
      <c r="H142">
        <v>7.11</v>
      </c>
      <c r="J142" s="2">
        <f t="shared" si="3"/>
        <v>1.5308165734200001</v>
      </c>
      <c r="K142">
        <v>1</v>
      </c>
      <c r="L142">
        <v>6.07</v>
      </c>
      <c r="N142" s="2">
        <f t="shared" si="4"/>
        <v>0.98449870230000003</v>
      </c>
      <c r="O142">
        <v>10</v>
      </c>
      <c r="P142">
        <v>11</v>
      </c>
      <c r="Q142" t="s">
        <v>167</v>
      </c>
      <c r="R142" t="s">
        <v>167</v>
      </c>
      <c r="S142">
        <v>53.976227999999999</v>
      </c>
      <c r="T142">
        <v>21.621939999999999</v>
      </c>
      <c r="U142" t="s">
        <v>36</v>
      </c>
      <c r="V142" t="s">
        <v>46</v>
      </c>
      <c r="W142" t="s">
        <v>46</v>
      </c>
      <c r="X142" t="s">
        <v>46</v>
      </c>
      <c r="Y142" t="s">
        <v>33</v>
      </c>
      <c r="Z142">
        <v>2.2999999999999998</v>
      </c>
      <c r="AA142">
        <v>37.4</v>
      </c>
      <c r="AB142" t="s">
        <v>42</v>
      </c>
      <c r="AC142" t="s">
        <v>46</v>
      </c>
      <c r="AD142">
        <v>6.07</v>
      </c>
      <c r="AE142">
        <v>0.64559999999999995</v>
      </c>
    </row>
    <row r="143" spans="1:31" x14ac:dyDescent="0.2">
      <c r="A143">
        <v>49</v>
      </c>
      <c r="B143">
        <v>22</v>
      </c>
      <c r="C143" t="s">
        <v>166</v>
      </c>
      <c r="D143">
        <v>2017</v>
      </c>
      <c r="E143">
        <v>90</v>
      </c>
      <c r="F143">
        <v>1</v>
      </c>
      <c r="H143">
        <v>8.0500000000000007</v>
      </c>
      <c r="J143" s="2">
        <f t="shared" si="3"/>
        <v>1.7332030121000002</v>
      </c>
      <c r="K143">
        <v>1</v>
      </c>
      <c r="L143">
        <v>7.06</v>
      </c>
      <c r="N143" s="2">
        <f t="shared" si="4"/>
        <v>1.1450676834</v>
      </c>
      <c r="O143">
        <v>10</v>
      </c>
      <c r="P143">
        <v>11</v>
      </c>
      <c r="Q143" t="s">
        <v>167</v>
      </c>
      <c r="R143" t="s">
        <v>167</v>
      </c>
      <c r="S143">
        <v>53.976227999999999</v>
      </c>
      <c r="T143">
        <v>21.621939999999999</v>
      </c>
      <c r="U143" t="s">
        <v>36</v>
      </c>
      <c r="V143" t="s">
        <v>46</v>
      </c>
      <c r="W143" t="s">
        <v>46</v>
      </c>
      <c r="X143" t="s">
        <v>46</v>
      </c>
      <c r="Y143" t="s">
        <v>33</v>
      </c>
      <c r="Z143">
        <v>2.2999999999999998</v>
      </c>
      <c r="AA143">
        <v>37.4</v>
      </c>
      <c r="AB143" t="s">
        <v>42</v>
      </c>
      <c r="AC143" t="s">
        <v>46</v>
      </c>
      <c r="AD143">
        <v>7.06</v>
      </c>
      <c r="AE143">
        <v>0.64559999999999995</v>
      </c>
    </row>
    <row r="144" spans="1:31" x14ac:dyDescent="0.2">
      <c r="A144">
        <v>49</v>
      </c>
      <c r="B144">
        <v>23</v>
      </c>
      <c r="C144" t="s">
        <v>166</v>
      </c>
      <c r="D144">
        <v>2017</v>
      </c>
      <c r="E144">
        <v>180</v>
      </c>
      <c r="F144">
        <v>1</v>
      </c>
      <c r="H144">
        <v>5.09</v>
      </c>
      <c r="J144" s="2">
        <f t="shared" si="3"/>
        <v>1.09590103498</v>
      </c>
      <c r="K144">
        <v>1</v>
      </c>
      <c r="L144">
        <v>7.06</v>
      </c>
      <c r="N144" s="2">
        <f t="shared" si="4"/>
        <v>1.1450676834</v>
      </c>
      <c r="O144">
        <v>10</v>
      </c>
      <c r="P144">
        <v>11</v>
      </c>
      <c r="Q144" t="s">
        <v>167</v>
      </c>
      <c r="R144" t="s">
        <v>167</v>
      </c>
      <c r="S144">
        <v>53.976227999999999</v>
      </c>
      <c r="T144">
        <v>21.621939999999999</v>
      </c>
      <c r="U144" t="s">
        <v>36</v>
      </c>
      <c r="V144" t="s">
        <v>46</v>
      </c>
      <c r="W144" t="s">
        <v>46</v>
      </c>
      <c r="X144" t="s">
        <v>46</v>
      </c>
      <c r="Y144" t="s">
        <v>33</v>
      </c>
      <c r="Z144">
        <v>2.2999999999999998</v>
      </c>
      <c r="AA144">
        <v>37.4</v>
      </c>
      <c r="AB144" t="s">
        <v>42</v>
      </c>
      <c r="AC144" t="s">
        <v>46</v>
      </c>
      <c r="AD144">
        <v>7.06</v>
      </c>
      <c r="AE144">
        <v>0.64559999999999995</v>
      </c>
    </row>
    <row r="145" spans="1:31" x14ac:dyDescent="0.2">
      <c r="A145">
        <v>49</v>
      </c>
      <c r="B145">
        <v>24</v>
      </c>
      <c r="C145" t="s">
        <v>166</v>
      </c>
      <c r="D145">
        <v>2017</v>
      </c>
      <c r="E145">
        <v>270</v>
      </c>
      <c r="F145">
        <v>1</v>
      </c>
      <c r="H145">
        <v>7.09</v>
      </c>
      <c r="J145" s="2">
        <f t="shared" si="3"/>
        <v>1.5265104789799999</v>
      </c>
      <c r="K145">
        <v>1</v>
      </c>
      <c r="L145">
        <v>7.06</v>
      </c>
      <c r="N145" s="2">
        <f t="shared" si="4"/>
        <v>1.1450676834</v>
      </c>
      <c r="O145">
        <v>10</v>
      </c>
      <c r="P145">
        <v>11</v>
      </c>
      <c r="Q145" t="s">
        <v>167</v>
      </c>
      <c r="R145" t="s">
        <v>167</v>
      </c>
      <c r="S145">
        <v>53.976227999999999</v>
      </c>
      <c r="T145">
        <v>21.621939999999999</v>
      </c>
      <c r="U145" t="s">
        <v>36</v>
      </c>
      <c r="V145" t="s">
        <v>46</v>
      </c>
      <c r="W145" t="s">
        <v>46</v>
      </c>
      <c r="X145" t="s">
        <v>46</v>
      </c>
      <c r="Y145" t="s">
        <v>33</v>
      </c>
      <c r="Z145">
        <v>2.2999999999999998</v>
      </c>
      <c r="AA145">
        <v>37.4</v>
      </c>
      <c r="AB145" t="s">
        <v>42</v>
      </c>
      <c r="AC145" t="s">
        <v>46</v>
      </c>
      <c r="AD145">
        <v>7.06</v>
      </c>
      <c r="AE145">
        <v>0.64559999999999995</v>
      </c>
    </row>
    <row r="146" spans="1:31" x14ac:dyDescent="0.2">
      <c r="A146">
        <v>50</v>
      </c>
      <c r="B146">
        <v>1</v>
      </c>
      <c r="C146" t="s">
        <v>87</v>
      </c>
      <c r="D146">
        <v>2012</v>
      </c>
      <c r="E146">
        <v>5</v>
      </c>
      <c r="F146">
        <v>3</v>
      </c>
      <c r="H146">
        <v>2</v>
      </c>
      <c r="J146" s="2">
        <f t="shared" si="3"/>
        <v>0.43060944400000001</v>
      </c>
      <c r="K146">
        <v>3</v>
      </c>
      <c r="L146">
        <v>0</v>
      </c>
      <c r="N146" s="2">
        <f t="shared" si="4"/>
        <v>0</v>
      </c>
      <c r="O146">
        <v>5</v>
      </c>
      <c r="P146">
        <v>6</v>
      </c>
      <c r="Q146" t="s">
        <v>88</v>
      </c>
      <c r="R146" t="s">
        <v>103</v>
      </c>
      <c r="S146">
        <v>37.6</v>
      </c>
      <c r="T146">
        <v>-0.82</v>
      </c>
      <c r="U146" t="s">
        <v>36</v>
      </c>
      <c r="V146" t="s">
        <v>46</v>
      </c>
      <c r="W146" t="s">
        <v>36</v>
      </c>
      <c r="X146" t="s">
        <v>46</v>
      </c>
      <c r="Y146" t="s">
        <v>33</v>
      </c>
      <c r="Z146">
        <v>18</v>
      </c>
      <c r="AA146">
        <v>31.5</v>
      </c>
      <c r="AC146" t="s">
        <v>46</v>
      </c>
      <c r="AE146">
        <v>0.1719</v>
      </c>
    </row>
    <row r="147" spans="1:31" x14ac:dyDescent="0.2">
      <c r="A147">
        <v>51</v>
      </c>
      <c r="B147">
        <v>2</v>
      </c>
      <c r="C147" t="s">
        <v>87</v>
      </c>
      <c r="D147">
        <v>2013</v>
      </c>
      <c r="E147">
        <v>10</v>
      </c>
      <c r="F147">
        <v>3</v>
      </c>
      <c r="H147">
        <v>3</v>
      </c>
      <c r="J147" s="2">
        <f t="shared" si="3"/>
        <v>0.64591416600000007</v>
      </c>
      <c r="K147">
        <v>3</v>
      </c>
      <c r="L147">
        <v>0</v>
      </c>
      <c r="N147" s="2">
        <f t="shared" si="4"/>
        <v>0</v>
      </c>
      <c r="O147">
        <v>5</v>
      </c>
      <c r="P147">
        <v>6</v>
      </c>
      <c r="Q147" t="s">
        <v>88</v>
      </c>
      <c r="R147" t="s">
        <v>103</v>
      </c>
      <c r="S147">
        <v>37.6</v>
      </c>
      <c r="T147">
        <v>-0.82</v>
      </c>
      <c r="U147" t="s">
        <v>36</v>
      </c>
      <c r="V147" t="s">
        <v>46</v>
      </c>
      <c r="W147" t="s">
        <v>36</v>
      </c>
      <c r="X147" t="s">
        <v>46</v>
      </c>
      <c r="Y147" t="s">
        <v>33</v>
      </c>
      <c r="Z147">
        <v>18</v>
      </c>
      <c r="AA147">
        <v>31.5</v>
      </c>
      <c r="AC147" t="s">
        <v>46</v>
      </c>
      <c r="AE147">
        <v>0.1719</v>
      </c>
    </row>
    <row r="148" spans="1:31" x14ac:dyDescent="0.2">
      <c r="A148">
        <v>51</v>
      </c>
      <c r="B148">
        <v>3</v>
      </c>
      <c r="C148" t="s">
        <v>87</v>
      </c>
      <c r="D148">
        <v>2014</v>
      </c>
      <c r="E148">
        <v>20</v>
      </c>
      <c r="F148">
        <v>3</v>
      </c>
      <c r="H148">
        <v>4</v>
      </c>
      <c r="J148" s="2">
        <f t="shared" si="3"/>
        <v>0.86121888800000002</v>
      </c>
      <c r="K148">
        <v>3</v>
      </c>
      <c r="L148">
        <v>0</v>
      </c>
      <c r="N148" s="2">
        <f t="shared" si="4"/>
        <v>0</v>
      </c>
      <c r="O148">
        <v>5</v>
      </c>
      <c r="P148">
        <v>6</v>
      </c>
      <c r="Q148" t="s">
        <v>88</v>
      </c>
      <c r="R148" t="s">
        <v>103</v>
      </c>
      <c r="S148">
        <v>37.6</v>
      </c>
      <c r="T148">
        <v>-0.82</v>
      </c>
      <c r="U148" t="s">
        <v>36</v>
      </c>
      <c r="V148" t="s">
        <v>46</v>
      </c>
      <c r="W148" t="s">
        <v>36</v>
      </c>
      <c r="X148" t="s">
        <v>46</v>
      </c>
      <c r="Y148" t="s">
        <v>33</v>
      </c>
      <c r="Z148">
        <v>18</v>
      </c>
      <c r="AA148">
        <v>31.5</v>
      </c>
      <c r="AC148" t="s">
        <v>46</v>
      </c>
      <c r="AE148">
        <v>0.1719</v>
      </c>
    </row>
    <row r="149" spans="1:31" x14ac:dyDescent="0.2">
      <c r="A149">
        <v>52</v>
      </c>
      <c r="B149">
        <v>1</v>
      </c>
      <c r="C149" t="s">
        <v>89</v>
      </c>
      <c r="D149">
        <v>2010</v>
      </c>
      <c r="E149">
        <f>3.37</f>
        <v>3.37</v>
      </c>
      <c r="F149">
        <v>6</v>
      </c>
      <c r="H149">
        <v>4</v>
      </c>
      <c r="J149" s="2">
        <f t="shared" si="3"/>
        <v>0.86121888800000002</v>
      </c>
      <c r="K149">
        <v>6</v>
      </c>
      <c r="L149">
        <v>5</v>
      </c>
      <c r="N149" s="2">
        <f t="shared" si="4"/>
        <v>0.81095444999999999</v>
      </c>
      <c r="O149">
        <v>1</v>
      </c>
      <c r="P149">
        <v>2</v>
      </c>
      <c r="Q149" t="s">
        <v>90</v>
      </c>
      <c r="R149" t="s">
        <v>101</v>
      </c>
      <c r="S149">
        <v>40.700000000000003</v>
      </c>
      <c r="T149">
        <v>-111.916</v>
      </c>
      <c r="U149" t="s">
        <v>36</v>
      </c>
      <c r="V149" t="s">
        <v>46</v>
      </c>
      <c r="W149" t="s">
        <v>46</v>
      </c>
      <c r="X149" t="s">
        <v>46</v>
      </c>
      <c r="Y149" t="s">
        <v>33</v>
      </c>
      <c r="Z149">
        <v>10.3</v>
      </c>
      <c r="AA149">
        <v>45.1</v>
      </c>
      <c r="AC149" t="s">
        <v>46</v>
      </c>
      <c r="AE149">
        <v>0.2482</v>
      </c>
    </row>
    <row r="150" spans="1:31" x14ac:dyDescent="0.2">
      <c r="A150">
        <v>52</v>
      </c>
      <c r="B150">
        <v>2</v>
      </c>
      <c r="C150" t="s">
        <v>89</v>
      </c>
      <c r="D150">
        <v>2010</v>
      </c>
      <c r="E150">
        <f>3.37*5</f>
        <v>16.850000000000001</v>
      </c>
      <c r="F150">
        <v>6</v>
      </c>
      <c r="H150">
        <v>5</v>
      </c>
      <c r="J150" s="2">
        <f t="shared" si="3"/>
        <v>1.07652361</v>
      </c>
      <c r="K150">
        <v>6</v>
      </c>
      <c r="L150">
        <v>5</v>
      </c>
      <c r="N150" s="2">
        <f t="shared" si="4"/>
        <v>0.81095444999999999</v>
      </c>
      <c r="O150">
        <v>1</v>
      </c>
      <c r="P150">
        <v>2</v>
      </c>
      <c r="Q150" t="s">
        <v>90</v>
      </c>
      <c r="R150" t="s">
        <v>101</v>
      </c>
      <c r="S150">
        <v>40.700000000000003</v>
      </c>
      <c r="T150">
        <v>-111.916</v>
      </c>
      <c r="U150" t="s">
        <v>36</v>
      </c>
      <c r="V150" t="s">
        <v>46</v>
      </c>
      <c r="W150" t="s">
        <v>46</v>
      </c>
      <c r="X150" t="s">
        <v>46</v>
      </c>
      <c r="Y150" t="s">
        <v>33</v>
      </c>
      <c r="Z150">
        <v>10.3</v>
      </c>
      <c r="AA150">
        <v>45.1</v>
      </c>
      <c r="AC150" t="s">
        <v>46</v>
      </c>
      <c r="AE150">
        <v>0.2482</v>
      </c>
    </row>
    <row r="151" spans="1:31" x14ac:dyDescent="0.2">
      <c r="A151">
        <v>52</v>
      </c>
      <c r="B151">
        <v>3</v>
      </c>
      <c r="C151" t="s">
        <v>89</v>
      </c>
      <c r="D151">
        <v>2010</v>
      </c>
      <c r="E151">
        <f>3.37*10</f>
        <v>33.700000000000003</v>
      </c>
      <c r="F151">
        <v>6</v>
      </c>
      <c r="H151">
        <v>5</v>
      </c>
      <c r="J151" s="2">
        <f t="shared" si="3"/>
        <v>1.07652361</v>
      </c>
      <c r="K151">
        <v>6</v>
      </c>
      <c r="L151">
        <v>5</v>
      </c>
      <c r="N151" s="2">
        <f t="shared" si="4"/>
        <v>0.81095444999999999</v>
      </c>
      <c r="O151">
        <v>1</v>
      </c>
      <c r="P151">
        <v>2</v>
      </c>
      <c r="Q151" t="s">
        <v>90</v>
      </c>
      <c r="R151" t="s">
        <v>101</v>
      </c>
      <c r="S151">
        <v>40.700000000000003</v>
      </c>
      <c r="T151">
        <v>-111.916</v>
      </c>
      <c r="U151" t="s">
        <v>36</v>
      </c>
      <c r="V151" t="s">
        <v>46</v>
      </c>
      <c r="W151" t="s">
        <v>46</v>
      </c>
      <c r="X151" t="s">
        <v>46</v>
      </c>
      <c r="Y151" t="s">
        <v>33</v>
      </c>
      <c r="Z151">
        <v>10.3</v>
      </c>
      <c r="AA151">
        <v>45.1</v>
      </c>
      <c r="AC151" t="s">
        <v>46</v>
      </c>
      <c r="AE151">
        <v>0.2482</v>
      </c>
    </row>
    <row r="152" spans="1:31" x14ac:dyDescent="0.2">
      <c r="A152">
        <v>52</v>
      </c>
      <c r="B152">
        <v>4</v>
      </c>
      <c r="C152" t="s">
        <v>89</v>
      </c>
      <c r="D152">
        <v>2010</v>
      </c>
      <c r="E152" s="1">
        <f>3.37*20</f>
        <v>67.400000000000006</v>
      </c>
      <c r="F152">
        <v>6</v>
      </c>
      <c r="H152">
        <v>5</v>
      </c>
      <c r="J152" s="2">
        <f t="shared" si="3"/>
        <v>1.07652361</v>
      </c>
      <c r="K152">
        <v>6</v>
      </c>
      <c r="L152">
        <v>5</v>
      </c>
      <c r="N152" s="2">
        <f t="shared" si="4"/>
        <v>0.81095444999999999</v>
      </c>
      <c r="O152">
        <v>1</v>
      </c>
      <c r="P152">
        <v>2</v>
      </c>
      <c r="Q152" t="s">
        <v>90</v>
      </c>
      <c r="R152" t="s">
        <v>101</v>
      </c>
      <c r="S152">
        <v>40.700000000000003</v>
      </c>
      <c r="T152">
        <v>-111.916</v>
      </c>
      <c r="U152" t="s">
        <v>36</v>
      </c>
      <c r="V152" t="s">
        <v>46</v>
      </c>
      <c r="W152" t="s">
        <v>46</v>
      </c>
      <c r="X152" t="s">
        <v>46</v>
      </c>
      <c r="Y152" t="s">
        <v>33</v>
      </c>
      <c r="Z152">
        <v>10.3</v>
      </c>
      <c r="AA152">
        <v>45.1</v>
      </c>
      <c r="AC152" t="s">
        <v>46</v>
      </c>
      <c r="AE152">
        <v>0.2482</v>
      </c>
    </row>
    <row r="153" spans="1:31" x14ac:dyDescent="0.2">
      <c r="A153">
        <v>52</v>
      </c>
      <c r="B153">
        <v>5</v>
      </c>
      <c r="C153" t="s">
        <v>89</v>
      </c>
      <c r="D153">
        <v>2010</v>
      </c>
      <c r="E153">
        <v>7.63</v>
      </c>
      <c r="F153">
        <v>6</v>
      </c>
      <c r="H153">
        <v>6</v>
      </c>
      <c r="J153" s="2">
        <f t="shared" si="3"/>
        <v>1.2918283320000001</v>
      </c>
      <c r="K153">
        <v>6</v>
      </c>
      <c r="L153">
        <v>5</v>
      </c>
      <c r="N153" s="2">
        <f t="shared" si="4"/>
        <v>0.81095444999999999</v>
      </c>
      <c r="O153">
        <v>1</v>
      </c>
      <c r="P153">
        <v>2</v>
      </c>
      <c r="Q153" t="s">
        <v>168</v>
      </c>
      <c r="R153" t="s">
        <v>101</v>
      </c>
      <c r="S153">
        <v>40.700000000000003</v>
      </c>
      <c r="T153">
        <v>-111.9</v>
      </c>
      <c r="U153" t="s">
        <v>36</v>
      </c>
      <c r="V153" t="s">
        <v>46</v>
      </c>
      <c r="W153" t="s">
        <v>46</v>
      </c>
      <c r="X153" t="s">
        <v>46</v>
      </c>
      <c r="Y153" t="s">
        <v>33</v>
      </c>
      <c r="Z153">
        <v>10.3</v>
      </c>
      <c r="AA153">
        <v>45.1</v>
      </c>
      <c r="AC153" t="s">
        <v>46</v>
      </c>
      <c r="AE153">
        <v>0.24890000000000001</v>
      </c>
    </row>
    <row r="154" spans="1:31" x14ac:dyDescent="0.2">
      <c r="A154">
        <v>52</v>
      </c>
      <c r="B154">
        <v>6</v>
      </c>
      <c r="C154" t="s">
        <v>89</v>
      </c>
      <c r="D154">
        <v>2010</v>
      </c>
      <c r="E154">
        <f>E153*5</f>
        <v>38.15</v>
      </c>
      <c r="F154">
        <v>6</v>
      </c>
      <c r="H154">
        <v>6</v>
      </c>
      <c r="J154" s="2">
        <f t="shared" si="3"/>
        <v>1.2918283320000001</v>
      </c>
      <c r="K154">
        <v>6</v>
      </c>
      <c r="L154">
        <v>5</v>
      </c>
      <c r="N154" s="2">
        <f t="shared" si="4"/>
        <v>0.81095444999999999</v>
      </c>
      <c r="O154">
        <v>1</v>
      </c>
      <c r="P154">
        <v>2</v>
      </c>
      <c r="Q154" t="s">
        <v>168</v>
      </c>
      <c r="R154" t="s">
        <v>101</v>
      </c>
      <c r="S154">
        <v>40.700000000000003</v>
      </c>
      <c r="T154">
        <v>-111.9</v>
      </c>
      <c r="U154" t="s">
        <v>36</v>
      </c>
      <c r="V154" t="s">
        <v>46</v>
      </c>
      <c r="W154" t="s">
        <v>46</v>
      </c>
      <c r="X154" t="s">
        <v>46</v>
      </c>
      <c r="Y154" t="s">
        <v>33</v>
      </c>
      <c r="Z154">
        <v>10.3</v>
      </c>
      <c r="AA154">
        <v>45.1</v>
      </c>
      <c r="AC154" t="s">
        <v>46</v>
      </c>
      <c r="AE154">
        <v>0.24890000000000001</v>
      </c>
    </row>
    <row r="155" spans="1:31" x14ac:dyDescent="0.2">
      <c r="A155">
        <v>52</v>
      </c>
      <c r="B155">
        <v>7</v>
      </c>
      <c r="C155" t="s">
        <v>89</v>
      </c>
      <c r="D155">
        <v>2010</v>
      </c>
      <c r="E155">
        <f>E153*10</f>
        <v>76.3</v>
      </c>
      <c r="F155">
        <v>6</v>
      </c>
      <c r="H155">
        <v>5</v>
      </c>
      <c r="J155" s="2">
        <f t="shared" si="3"/>
        <v>1.07652361</v>
      </c>
      <c r="K155">
        <v>6</v>
      </c>
      <c r="L155">
        <v>5</v>
      </c>
      <c r="N155" s="2">
        <f t="shared" si="4"/>
        <v>0.81095444999999999</v>
      </c>
      <c r="O155">
        <v>1</v>
      </c>
      <c r="P155">
        <v>2</v>
      </c>
      <c r="Q155" t="s">
        <v>168</v>
      </c>
      <c r="R155" t="s">
        <v>101</v>
      </c>
      <c r="S155">
        <v>40.700000000000003</v>
      </c>
      <c r="T155">
        <v>-111.9</v>
      </c>
      <c r="U155" t="s">
        <v>36</v>
      </c>
      <c r="V155" t="s">
        <v>46</v>
      </c>
      <c r="W155" t="s">
        <v>46</v>
      </c>
      <c r="X155" t="s">
        <v>46</v>
      </c>
      <c r="Y155" t="s">
        <v>33</v>
      </c>
      <c r="Z155">
        <v>10.3</v>
      </c>
      <c r="AA155">
        <v>45.1</v>
      </c>
      <c r="AC155" t="s">
        <v>46</v>
      </c>
      <c r="AE155">
        <v>0.24890000000000001</v>
      </c>
    </row>
    <row r="156" spans="1:31" x14ac:dyDescent="0.2">
      <c r="A156">
        <v>52</v>
      </c>
      <c r="B156">
        <v>8</v>
      </c>
      <c r="C156" t="s">
        <v>89</v>
      </c>
      <c r="D156">
        <v>2010</v>
      </c>
      <c r="E156">
        <f>E153*20</f>
        <v>152.6</v>
      </c>
      <c r="F156">
        <v>6</v>
      </c>
      <c r="H156">
        <v>6</v>
      </c>
      <c r="J156" s="2">
        <f t="shared" si="3"/>
        <v>1.2918283320000001</v>
      </c>
      <c r="K156">
        <v>6</v>
      </c>
      <c r="L156">
        <v>5</v>
      </c>
      <c r="N156" s="2">
        <f t="shared" si="4"/>
        <v>0.81095444999999999</v>
      </c>
      <c r="O156">
        <v>1</v>
      </c>
      <c r="P156">
        <v>2</v>
      </c>
      <c r="Q156" t="s">
        <v>168</v>
      </c>
      <c r="R156" t="s">
        <v>101</v>
      </c>
      <c r="S156">
        <v>40.700000000000003</v>
      </c>
      <c r="T156">
        <v>-111.9</v>
      </c>
      <c r="U156" t="s">
        <v>36</v>
      </c>
      <c r="V156" t="s">
        <v>46</v>
      </c>
      <c r="W156" t="s">
        <v>46</v>
      </c>
      <c r="X156" t="s">
        <v>46</v>
      </c>
      <c r="Y156" t="s">
        <v>33</v>
      </c>
      <c r="Z156">
        <v>10.3</v>
      </c>
      <c r="AA156">
        <v>45.1</v>
      </c>
      <c r="AC156" t="s">
        <v>46</v>
      </c>
      <c r="AE156">
        <v>0.24890000000000001</v>
      </c>
    </row>
    <row r="157" spans="1:31" x14ac:dyDescent="0.2">
      <c r="A157">
        <v>52</v>
      </c>
      <c r="B157">
        <v>9</v>
      </c>
      <c r="C157" t="s">
        <v>89</v>
      </c>
      <c r="D157">
        <v>2010</v>
      </c>
      <c r="E157">
        <v>19.760000000000002</v>
      </c>
      <c r="F157">
        <v>6</v>
      </c>
      <c r="H157">
        <v>5</v>
      </c>
      <c r="J157" s="2">
        <f t="shared" si="3"/>
        <v>1.07652361</v>
      </c>
      <c r="K157">
        <v>6</v>
      </c>
      <c r="L157">
        <v>5</v>
      </c>
      <c r="N157" s="2">
        <f t="shared" si="4"/>
        <v>0.81095444999999999</v>
      </c>
      <c r="O157">
        <v>1</v>
      </c>
      <c r="P157">
        <v>2</v>
      </c>
      <c r="Q157" t="s">
        <v>93</v>
      </c>
      <c r="R157" t="s">
        <v>101</v>
      </c>
      <c r="S157">
        <v>40.4</v>
      </c>
      <c r="T157">
        <v>-113.2</v>
      </c>
      <c r="U157" t="s">
        <v>36</v>
      </c>
      <c r="V157" t="s">
        <v>46</v>
      </c>
      <c r="W157" t="s">
        <v>46</v>
      </c>
      <c r="X157" t="s">
        <v>46</v>
      </c>
      <c r="Y157" t="s">
        <v>33</v>
      </c>
      <c r="Z157">
        <v>10.7</v>
      </c>
      <c r="AA157">
        <v>19.3</v>
      </c>
      <c r="AC157" t="s">
        <v>36</v>
      </c>
      <c r="AE157">
        <v>9.5600000000000004E-2</v>
      </c>
    </row>
    <row r="158" spans="1:31" x14ac:dyDescent="0.2">
      <c r="A158">
        <v>52</v>
      </c>
      <c r="B158">
        <v>10</v>
      </c>
      <c r="C158" t="s">
        <v>89</v>
      </c>
      <c r="D158">
        <v>2010</v>
      </c>
      <c r="E158">
        <f>19.76*5</f>
        <v>98.800000000000011</v>
      </c>
      <c r="F158">
        <v>6</v>
      </c>
      <c r="H158">
        <v>6</v>
      </c>
      <c r="J158" s="2">
        <f t="shared" si="3"/>
        <v>1.2918283320000001</v>
      </c>
      <c r="K158">
        <v>6</v>
      </c>
      <c r="L158">
        <v>5</v>
      </c>
      <c r="N158" s="2">
        <f t="shared" si="4"/>
        <v>0.81095444999999999</v>
      </c>
      <c r="O158">
        <v>1</v>
      </c>
      <c r="P158">
        <v>2</v>
      </c>
      <c r="Q158" t="s">
        <v>93</v>
      </c>
      <c r="R158" t="s">
        <v>101</v>
      </c>
      <c r="S158">
        <v>40.4</v>
      </c>
      <c r="T158">
        <v>-113.2</v>
      </c>
      <c r="U158" t="s">
        <v>36</v>
      </c>
      <c r="V158" t="s">
        <v>46</v>
      </c>
      <c r="W158" t="s">
        <v>46</v>
      </c>
      <c r="X158" t="s">
        <v>46</v>
      </c>
      <c r="Y158" t="s">
        <v>33</v>
      </c>
      <c r="Z158">
        <v>10.7</v>
      </c>
      <c r="AA158">
        <v>19.3</v>
      </c>
      <c r="AC158" t="s">
        <v>36</v>
      </c>
      <c r="AE158">
        <v>9.5600000000000004E-2</v>
      </c>
    </row>
    <row r="159" spans="1:31" x14ac:dyDescent="0.2">
      <c r="A159">
        <v>52</v>
      </c>
      <c r="B159">
        <v>11</v>
      </c>
      <c r="C159" t="s">
        <v>89</v>
      </c>
      <c r="D159">
        <v>2010</v>
      </c>
      <c r="E159">
        <f>19.76*10</f>
        <v>197.60000000000002</v>
      </c>
      <c r="F159">
        <v>6</v>
      </c>
      <c r="H159">
        <v>6</v>
      </c>
      <c r="J159" s="2">
        <f t="shared" si="3"/>
        <v>1.2918283320000001</v>
      </c>
      <c r="K159">
        <v>6</v>
      </c>
      <c r="L159">
        <v>5</v>
      </c>
      <c r="N159" s="2">
        <f t="shared" si="4"/>
        <v>0.81095444999999999</v>
      </c>
      <c r="O159">
        <v>1</v>
      </c>
      <c r="P159">
        <v>2</v>
      </c>
      <c r="Q159" t="s">
        <v>93</v>
      </c>
      <c r="R159" t="s">
        <v>101</v>
      </c>
      <c r="S159">
        <v>40.4</v>
      </c>
      <c r="T159">
        <v>-113.2</v>
      </c>
      <c r="U159" t="s">
        <v>36</v>
      </c>
      <c r="V159" t="s">
        <v>46</v>
      </c>
      <c r="W159" t="s">
        <v>46</v>
      </c>
      <c r="X159" t="s">
        <v>46</v>
      </c>
      <c r="Y159" t="s">
        <v>33</v>
      </c>
      <c r="Z159">
        <v>10.7</v>
      </c>
      <c r="AA159">
        <v>19.3</v>
      </c>
      <c r="AC159" t="s">
        <v>36</v>
      </c>
      <c r="AE159">
        <v>9.5600000000000004E-2</v>
      </c>
    </row>
    <row r="160" spans="1:31" x14ac:dyDescent="0.2">
      <c r="A160">
        <v>52</v>
      </c>
      <c r="B160">
        <v>12</v>
      </c>
      <c r="C160" t="s">
        <v>89</v>
      </c>
      <c r="D160">
        <v>2010</v>
      </c>
      <c r="E160">
        <v>7.63</v>
      </c>
      <c r="F160">
        <v>6</v>
      </c>
      <c r="H160">
        <v>4</v>
      </c>
      <c r="J160" s="2">
        <f t="shared" si="3"/>
        <v>0.86121888800000002</v>
      </c>
      <c r="K160">
        <v>6</v>
      </c>
      <c r="L160">
        <v>5</v>
      </c>
      <c r="N160" s="2">
        <f t="shared" si="4"/>
        <v>0.81095444999999999</v>
      </c>
      <c r="O160">
        <v>1</v>
      </c>
      <c r="P160">
        <v>2</v>
      </c>
      <c r="Q160" t="s">
        <v>92</v>
      </c>
      <c r="R160" t="s">
        <v>101</v>
      </c>
      <c r="S160">
        <v>41</v>
      </c>
      <c r="T160">
        <v>-112</v>
      </c>
      <c r="U160" t="s">
        <v>36</v>
      </c>
      <c r="V160" t="s">
        <v>46</v>
      </c>
      <c r="W160" t="s">
        <v>46</v>
      </c>
      <c r="X160" t="s">
        <v>46</v>
      </c>
      <c r="Y160" t="s">
        <v>33</v>
      </c>
      <c r="Z160">
        <v>9.9</v>
      </c>
      <c r="AA160">
        <v>50.4</v>
      </c>
      <c r="AC160" t="s">
        <v>46</v>
      </c>
      <c r="AE160">
        <v>0.26140000000000002</v>
      </c>
    </row>
    <row r="161" spans="1:31" x14ac:dyDescent="0.2">
      <c r="A161">
        <v>52</v>
      </c>
      <c r="B161">
        <v>13</v>
      </c>
      <c r="C161" t="s">
        <v>89</v>
      </c>
      <c r="D161">
        <v>2010</v>
      </c>
      <c r="E161">
        <f>E160*5</f>
        <v>38.15</v>
      </c>
      <c r="F161">
        <v>6</v>
      </c>
      <c r="H161">
        <v>5</v>
      </c>
      <c r="J161" s="2">
        <f t="shared" si="3"/>
        <v>1.07652361</v>
      </c>
      <c r="K161">
        <v>6</v>
      </c>
      <c r="L161">
        <v>5</v>
      </c>
      <c r="N161" s="2">
        <f t="shared" si="4"/>
        <v>0.81095444999999999</v>
      </c>
      <c r="O161">
        <v>1</v>
      </c>
      <c r="P161">
        <v>2</v>
      </c>
      <c r="Q161" t="s">
        <v>92</v>
      </c>
      <c r="R161" t="s">
        <v>101</v>
      </c>
      <c r="S161">
        <v>41</v>
      </c>
      <c r="T161">
        <v>-112</v>
      </c>
      <c r="U161" t="s">
        <v>36</v>
      </c>
      <c r="V161" t="s">
        <v>46</v>
      </c>
      <c r="W161" t="s">
        <v>46</v>
      </c>
      <c r="X161" t="s">
        <v>46</v>
      </c>
      <c r="Y161" t="s">
        <v>33</v>
      </c>
      <c r="Z161">
        <v>9.9</v>
      </c>
      <c r="AA161">
        <v>50.4</v>
      </c>
      <c r="AC161" t="s">
        <v>46</v>
      </c>
      <c r="AE161">
        <v>0.26140000000000002</v>
      </c>
    </row>
    <row r="162" spans="1:31" x14ac:dyDescent="0.2">
      <c r="A162">
        <v>52</v>
      </c>
      <c r="B162">
        <v>14</v>
      </c>
      <c r="C162" t="s">
        <v>89</v>
      </c>
      <c r="D162">
        <v>2010</v>
      </c>
      <c r="E162">
        <f>E160*10</f>
        <v>76.3</v>
      </c>
      <c r="F162">
        <v>6</v>
      </c>
      <c r="H162">
        <v>5</v>
      </c>
      <c r="J162" s="2">
        <f t="shared" si="3"/>
        <v>1.07652361</v>
      </c>
      <c r="K162">
        <v>6</v>
      </c>
      <c r="L162">
        <v>5</v>
      </c>
      <c r="N162" s="2">
        <f t="shared" si="4"/>
        <v>0.81095444999999999</v>
      </c>
      <c r="O162">
        <v>1</v>
      </c>
      <c r="P162">
        <v>2</v>
      </c>
      <c r="Q162" t="s">
        <v>92</v>
      </c>
      <c r="R162" t="s">
        <v>101</v>
      </c>
      <c r="S162">
        <v>41</v>
      </c>
      <c r="T162">
        <v>-112</v>
      </c>
      <c r="U162" t="s">
        <v>36</v>
      </c>
      <c r="V162" t="s">
        <v>46</v>
      </c>
      <c r="W162" t="s">
        <v>46</v>
      </c>
      <c r="X162" t="s">
        <v>46</v>
      </c>
      <c r="Y162" t="s">
        <v>33</v>
      </c>
      <c r="Z162">
        <v>9.9</v>
      </c>
      <c r="AA162">
        <v>50.4</v>
      </c>
      <c r="AC162" t="s">
        <v>46</v>
      </c>
      <c r="AE162">
        <v>0.26140000000000002</v>
      </c>
    </row>
    <row r="163" spans="1:31" x14ac:dyDescent="0.2">
      <c r="A163">
        <v>52</v>
      </c>
      <c r="B163">
        <v>15</v>
      </c>
      <c r="C163" t="s">
        <v>89</v>
      </c>
      <c r="D163">
        <v>2010</v>
      </c>
      <c r="E163">
        <f>E160*20</f>
        <v>152.6</v>
      </c>
      <c r="F163">
        <v>6</v>
      </c>
      <c r="H163">
        <v>5</v>
      </c>
      <c r="J163" s="2">
        <f t="shared" si="3"/>
        <v>1.07652361</v>
      </c>
      <c r="K163">
        <v>6</v>
      </c>
      <c r="L163">
        <v>5</v>
      </c>
      <c r="N163" s="2">
        <f t="shared" si="4"/>
        <v>0.81095444999999999</v>
      </c>
      <c r="O163">
        <v>1</v>
      </c>
      <c r="P163">
        <v>2</v>
      </c>
      <c r="Q163" t="s">
        <v>92</v>
      </c>
      <c r="R163" t="s">
        <v>101</v>
      </c>
      <c r="S163">
        <v>41</v>
      </c>
      <c r="T163">
        <v>-112</v>
      </c>
      <c r="U163" t="s">
        <v>36</v>
      </c>
      <c r="V163" t="s">
        <v>46</v>
      </c>
      <c r="W163" t="s">
        <v>46</v>
      </c>
      <c r="X163" t="s">
        <v>46</v>
      </c>
      <c r="Y163" t="s">
        <v>33</v>
      </c>
      <c r="Z163">
        <v>9.9</v>
      </c>
      <c r="AA163">
        <v>50.4</v>
      </c>
      <c r="AC163" t="s">
        <v>46</v>
      </c>
      <c r="AE163">
        <v>0.26140000000000002</v>
      </c>
    </row>
    <row r="164" spans="1:31" x14ac:dyDescent="0.2">
      <c r="A164">
        <v>53</v>
      </c>
      <c r="B164">
        <v>1</v>
      </c>
      <c r="C164" t="s">
        <v>186</v>
      </c>
      <c r="D164">
        <v>2019</v>
      </c>
      <c r="E164">
        <v>130</v>
      </c>
      <c r="F164">
        <v>15</v>
      </c>
      <c r="H164">
        <v>44</v>
      </c>
      <c r="J164" s="2">
        <f t="shared" si="3"/>
        <v>9.4734077679999995</v>
      </c>
      <c r="K164">
        <v>15</v>
      </c>
      <c r="L164">
        <v>78</v>
      </c>
      <c r="N164" s="2">
        <f t="shared" si="4"/>
        <v>12.65088942</v>
      </c>
      <c r="O164">
        <v>10</v>
      </c>
      <c r="P164">
        <f>O164+1</f>
        <v>11</v>
      </c>
      <c r="Q164" s="14" t="s">
        <v>187</v>
      </c>
      <c r="R164" s="14" t="s">
        <v>188</v>
      </c>
      <c r="S164" s="14">
        <v>-5.9517920000000002</v>
      </c>
      <c r="T164" s="14">
        <v>-48.177894000000002</v>
      </c>
      <c r="U164" t="s">
        <v>36</v>
      </c>
      <c r="V164" s="14" t="s">
        <v>46</v>
      </c>
      <c r="W164" t="s">
        <v>36</v>
      </c>
      <c r="X164" t="s">
        <v>46</v>
      </c>
      <c r="Y164" t="s">
        <v>33</v>
      </c>
      <c r="Z164">
        <v>26.4</v>
      </c>
      <c r="AA164">
        <v>163.6</v>
      </c>
      <c r="AC164" t="s">
        <v>46</v>
      </c>
      <c r="AE164">
        <v>1.0431999999999999</v>
      </c>
    </row>
    <row r="165" spans="1:31" x14ac:dyDescent="0.2">
      <c r="A165" s="8">
        <v>59</v>
      </c>
      <c r="B165">
        <v>1</v>
      </c>
      <c r="C165" t="s">
        <v>200</v>
      </c>
      <c r="D165">
        <v>2017</v>
      </c>
      <c r="E165">
        <v>12.5</v>
      </c>
      <c r="F165">
        <v>3</v>
      </c>
      <c r="H165">
        <v>2</v>
      </c>
      <c r="J165" s="2">
        <f t="shared" si="3"/>
        <v>0.43060944400000001</v>
      </c>
      <c r="K165">
        <v>3</v>
      </c>
      <c r="L165">
        <v>0</v>
      </c>
      <c r="N165" s="2">
        <f t="shared" si="4"/>
        <v>0</v>
      </c>
      <c r="O165">
        <v>1</v>
      </c>
      <c r="P165">
        <f>O165+1</f>
        <v>2</v>
      </c>
      <c r="Q165" s="14" t="s">
        <v>195</v>
      </c>
      <c r="R165" s="14" t="s">
        <v>103</v>
      </c>
      <c r="S165" s="14">
        <v>37.615689000000003</v>
      </c>
      <c r="T165" s="14">
        <v>-0.87287099999999995</v>
      </c>
      <c r="U165" t="s">
        <v>36</v>
      </c>
      <c r="V165" s="14" t="s">
        <v>46</v>
      </c>
      <c r="W165" t="s">
        <v>36</v>
      </c>
      <c r="X165" t="s">
        <v>46</v>
      </c>
      <c r="Y165" t="s">
        <v>33</v>
      </c>
      <c r="Z165">
        <v>17.899999999999999</v>
      </c>
      <c r="AA165">
        <v>30.8</v>
      </c>
      <c r="AC165" t="s">
        <v>46</v>
      </c>
      <c r="AE165">
        <v>0.17549999999999999</v>
      </c>
    </row>
  </sheetData>
  <sortState ref="A2:AE165">
    <sortCondition ref="G2:G1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6ED4B-6E31-4049-86F7-8148E97C48E0}">
  <dimension ref="A1:AK69"/>
  <sheetViews>
    <sheetView topLeftCell="A59" workbookViewId="0">
      <selection activeCell="Y1" sqref="Y1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14</v>
      </c>
      <c r="N1" t="s">
        <v>108</v>
      </c>
      <c r="O1" t="s">
        <v>16</v>
      </c>
      <c r="P1" t="s">
        <v>17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23</v>
      </c>
      <c r="X1" t="s">
        <v>24</v>
      </c>
      <c r="Y1" t="s">
        <v>25</v>
      </c>
      <c r="Z1" t="s">
        <v>26</v>
      </c>
      <c r="AA1" t="s">
        <v>28</v>
      </c>
    </row>
    <row r="2" spans="1:28" x14ac:dyDescent="0.2">
      <c r="A2">
        <v>15</v>
      </c>
      <c r="B2">
        <v>1</v>
      </c>
      <c r="C2" t="s">
        <v>69</v>
      </c>
      <c r="D2">
        <v>2016</v>
      </c>
      <c r="E2">
        <v>20</v>
      </c>
      <c r="F2">
        <v>4</v>
      </c>
      <c r="G2" t="s">
        <v>57</v>
      </c>
      <c r="H2">
        <v>2.4</v>
      </c>
      <c r="I2">
        <v>3.4</v>
      </c>
      <c r="J2">
        <v>4</v>
      </c>
      <c r="K2">
        <v>0.1</v>
      </c>
      <c r="L2">
        <v>0.2</v>
      </c>
      <c r="M2">
        <v>8</v>
      </c>
      <c r="N2">
        <v>9</v>
      </c>
      <c r="O2">
        <v>16.100000000000001</v>
      </c>
      <c r="P2">
        <v>33.5</v>
      </c>
      <c r="Q2" t="s">
        <v>46</v>
      </c>
      <c r="R2" t="s">
        <v>52</v>
      </c>
      <c r="S2" t="s">
        <v>33</v>
      </c>
      <c r="T2" t="s">
        <v>33</v>
      </c>
      <c r="U2" t="s">
        <v>33</v>
      </c>
      <c r="V2" t="s">
        <v>33</v>
      </c>
      <c r="W2" t="s">
        <v>169</v>
      </c>
      <c r="X2" t="s">
        <v>170</v>
      </c>
      <c r="Y2">
        <v>38.183329999999998</v>
      </c>
      <c r="Z2">
        <v>-1.8333299999999999</v>
      </c>
      <c r="AA2">
        <v>0.20100000000000001</v>
      </c>
      <c r="AB2" t="s">
        <v>176</v>
      </c>
    </row>
    <row r="3" spans="1:28" x14ac:dyDescent="0.2">
      <c r="A3">
        <v>15</v>
      </c>
      <c r="B3">
        <v>2</v>
      </c>
      <c r="C3" t="s">
        <v>69</v>
      </c>
      <c r="D3">
        <v>2016</v>
      </c>
      <c r="E3">
        <v>60</v>
      </c>
      <c r="F3">
        <v>4</v>
      </c>
      <c r="G3" t="s">
        <v>57</v>
      </c>
      <c r="H3">
        <v>6.9</v>
      </c>
      <c r="I3">
        <v>3.6</v>
      </c>
      <c r="J3">
        <v>4</v>
      </c>
      <c r="K3">
        <v>0.1</v>
      </c>
      <c r="L3">
        <v>0.2</v>
      </c>
      <c r="M3">
        <v>8</v>
      </c>
      <c r="N3">
        <v>9</v>
      </c>
      <c r="O3">
        <v>16.100000000000001</v>
      </c>
      <c r="P3">
        <v>33.5</v>
      </c>
      <c r="Q3" t="s">
        <v>46</v>
      </c>
      <c r="R3" t="s">
        <v>52</v>
      </c>
      <c r="S3" t="s">
        <v>33</v>
      </c>
      <c r="T3" t="s">
        <v>33</v>
      </c>
      <c r="U3" t="s">
        <v>33</v>
      </c>
      <c r="V3" t="s">
        <v>33</v>
      </c>
      <c r="W3" t="s">
        <v>169</v>
      </c>
      <c r="X3" t="s">
        <v>170</v>
      </c>
      <c r="Y3">
        <v>38.183329999999998</v>
      </c>
      <c r="Z3">
        <v>-1.8333299999999999</v>
      </c>
      <c r="AA3">
        <v>0.20100000000000001</v>
      </c>
      <c r="AB3" t="s">
        <v>176</v>
      </c>
    </row>
    <row r="4" spans="1:28" x14ac:dyDescent="0.2">
      <c r="A4">
        <v>15</v>
      </c>
      <c r="B4">
        <v>1</v>
      </c>
      <c r="C4" t="s">
        <v>69</v>
      </c>
      <c r="D4">
        <v>2016</v>
      </c>
      <c r="E4">
        <v>20</v>
      </c>
      <c r="F4">
        <v>4</v>
      </c>
      <c r="G4" t="s">
        <v>57</v>
      </c>
      <c r="H4">
        <v>0</v>
      </c>
      <c r="I4">
        <v>0</v>
      </c>
      <c r="J4">
        <v>4</v>
      </c>
      <c r="K4">
        <v>0</v>
      </c>
      <c r="L4">
        <v>0</v>
      </c>
      <c r="M4">
        <v>8</v>
      </c>
      <c r="N4">
        <v>9</v>
      </c>
      <c r="O4">
        <v>16.100000000000001</v>
      </c>
      <c r="P4">
        <v>33.5</v>
      </c>
      <c r="Q4" t="s">
        <v>46</v>
      </c>
      <c r="R4" t="s">
        <v>52</v>
      </c>
      <c r="S4" t="s">
        <v>33</v>
      </c>
      <c r="T4" t="s">
        <v>33</v>
      </c>
      <c r="U4" t="s">
        <v>33</v>
      </c>
      <c r="V4" t="s">
        <v>33</v>
      </c>
      <c r="W4" t="s">
        <v>169</v>
      </c>
      <c r="X4" t="s">
        <v>170</v>
      </c>
      <c r="Y4">
        <v>38.183329999999998</v>
      </c>
      <c r="Z4">
        <v>-1.8333299999999999</v>
      </c>
      <c r="AA4">
        <v>0.20100000000000001</v>
      </c>
      <c r="AB4" t="s">
        <v>176</v>
      </c>
    </row>
    <row r="5" spans="1:28" x14ac:dyDescent="0.2">
      <c r="A5">
        <v>15</v>
      </c>
      <c r="B5">
        <v>2</v>
      </c>
      <c r="C5" t="s">
        <v>69</v>
      </c>
      <c r="D5">
        <v>2016</v>
      </c>
      <c r="E5">
        <v>60</v>
      </c>
      <c r="F5">
        <v>4</v>
      </c>
      <c r="G5" t="s">
        <v>57</v>
      </c>
      <c r="H5">
        <v>0.6</v>
      </c>
      <c r="I5">
        <v>1</v>
      </c>
      <c r="J5">
        <v>4</v>
      </c>
      <c r="K5">
        <v>0</v>
      </c>
      <c r="L5">
        <v>0</v>
      </c>
      <c r="M5">
        <v>8</v>
      </c>
      <c r="N5">
        <v>9</v>
      </c>
      <c r="O5">
        <v>16.100000000000001</v>
      </c>
      <c r="P5">
        <v>33.5</v>
      </c>
      <c r="Q5" t="s">
        <v>46</v>
      </c>
      <c r="R5" t="s">
        <v>52</v>
      </c>
      <c r="S5" t="s">
        <v>33</v>
      </c>
      <c r="T5" t="s">
        <v>33</v>
      </c>
      <c r="U5" t="s">
        <v>33</v>
      </c>
      <c r="V5" t="s">
        <v>33</v>
      </c>
      <c r="W5" t="s">
        <v>169</v>
      </c>
      <c r="X5" t="s">
        <v>170</v>
      </c>
      <c r="Y5">
        <v>38.183329999999998</v>
      </c>
      <c r="Z5">
        <v>-1.8333299999999999</v>
      </c>
      <c r="AA5">
        <v>0.20100000000000001</v>
      </c>
      <c r="AB5" t="s">
        <v>176</v>
      </c>
    </row>
    <row r="6" spans="1:28" x14ac:dyDescent="0.2">
      <c r="A6">
        <v>15</v>
      </c>
      <c r="B6">
        <v>1</v>
      </c>
      <c r="C6" t="s">
        <v>69</v>
      </c>
      <c r="D6">
        <v>2016</v>
      </c>
      <c r="E6">
        <v>20</v>
      </c>
      <c r="F6">
        <v>4</v>
      </c>
      <c r="G6" t="s">
        <v>57</v>
      </c>
      <c r="H6">
        <v>16</v>
      </c>
      <c r="I6">
        <v>5.8</v>
      </c>
      <c r="J6">
        <v>4</v>
      </c>
      <c r="K6">
        <v>10.199999999999999</v>
      </c>
      <c r="L6">
        <v>7.6</v>
      </c>
      <c r="M6">
        <v>8</v>
      </c>
      <c r="N6">
        <v>9</v>
      </c>
      <c r="O6">
        <v>16.100000000000001</v>
      </c>
      <c r="P6">
        <v>33.5</v>
      </c>
      <c r="Q6" t="s">
        <v>46</v>
      </c>
      <c r="R6" t="s">
        <v>52</v>
      </c>
      <c r="S6" t="s">
        <v>33</v>
      </c>
      <c r="T6" t="s">
        <v>33</v>
      </c>
      <c r="U6" t="s">
        <v>33</v>
      </c>
      <c r="V6" t="s">
        <v>33</v>
      </c>
      <c r="W6" t="s">
        <v>169</v>
      </c>
      <c r="X6" t="s">
        <v>170</v>
      </c>
      <c r="Y6">
        <v>38.183329999999998</v>
      </c>
      <c r="Z6">
        <v>-1.8333299999999999</v>
      </c>
      <c r="AA6">
        <v>0.20100000000000001</v>
      </c>
      <c r="AB6" t="s">
        <v>176</v>
      </c>
    </row>
    <row r="7" spans="1:28" x14ac:dyDescent="0.2">
      <c r="A7">
        <v>15</v>
      </c>
      <c r="B7">
        <v>2</v>
      </c>
      <c r="C7" t="s">
        <v>69</v>
      </c>
      <c r="D7">
        <v>2016</v>
      </c>
      <c r="E7">
        <v>60</v>
      </c>
      <c r="F7">
        <v>4</v>
      </c>
      <c r="G7" t="s">
        <v>57</v>
      </c>
      <c r="H7">
        <v>12.1</v>
      </c>
      <c r="I7">
        <v>3.2</v>
      </c>
      <c r="J7">
        <v>4</v>
      </c>
      <c r="K7">
        <v>10.199999999999999</v>
      </c>
      <c r="L7">
        <v>7.6</v>
      </c>
      <c r="M7">
        <v>8</v>
      </c>
      <c r="N7">
        <v>9</v>
      </c>
      <c r="O7">
        <v>16.100000000000001</v>
      </c>
      <c r="P7">
        <v>33.5</v>
      </c>
      <c r="Q7" t="s">
        <v>46</v>
      </c>
      <c r="R7" t="s">
        <v>52</v>
      </c>
      <c r="S7" t="s">
        <v>33</v>
      </c>
      <c r="T7" t="s">
        <v>33</v>
      </c>
      <c r="U7" t="s">
        <v>33</v>
      </c>
      <c r="V7" t="s">
        <v>33</v>
      </c>
      <c r="W7" t="s">
        <v>169</v>
      </c>
      <c r="X7" t="s">
        <v>170</v>
      </c>
      <c r="Y7">
        <v>38.183329999999998</v>
      </c>
      <c r="Z7">
        <v>-1.8333299999999999</v>
      </c>
      <c r="AA7">
        <v>0.20100000000000001</v>
      </c>
      <c r="AB7" t="s">
        <v>176</v>
      </c>
    </row>
    <row r="8" spans="1:28" x14ac:dyDescent="0.2">
      <c r="A8">
        <v>33</v>
      </c>
      <c r="B8">
        <v>6</v>
      </c>
      <c r="C8" t="s">
        <v>122</v>
      </c>
      <c r="D8">
        <v>2017</v>
      </c>
      <c r="E8">
        <v>22.4</v>
      </c>
      <c r="F8">
        <v>6</v>
      </c>
      <c r="G8" t="s">
        <v>123</v>
      </c>
      <c r="H8">
        <v>75.3</v>
      </c>
      <c r="I8">
        <v>86</v>
      </c>
      <c r="J8">
        <v>6</v>
      </c>
      <c r="K8">
        <v>36.799999999999997</v>
      </c>
      <c r="L8">
        <v>37.700000000000003</v>
      </c>
      <c r="M8">
        <v>17</v>
      </c>
      <c r="N8">
        <v>18</v>
      </c>
      <c r="O8">
        <v>6.8</v>
      </c>
      <c r="P8">
        <v>38.4</v>
      </c>
      <c r="Q8" t="s">
        <v>46</v>
      </c>
      <c r="R8" t="s">
        <v>52</v>
      </c>
      <c r="S8" t="s">
        <v>33</v>
      </c>
      <c r="T8" t="s">
        <v>33</v>
      </c>
      <c r="U8" t="s">
        <v>33</v>
      </c>
      <c r="V8" t="s">
        <v>33</v>
      </c>
      <c r="W8" t="s">
        <v>42</v>
      </c>
      <c r="X8" t="s">
        <v>124</v>
      </c>
      <c r="Y8">
        <v>41.212859999999999</v>
      </c>
      <c r="Z8">
        <v>-104.85183000000001</v>
      </c>
      <c r="AA8">
        <v>0.2402</v>
      </c>
      <c r="AB8" t="s">
        <v>177</v>
      </c>
    </row>
    <row r="9" spans="1:28" x14ac:dyDescent="0.2">
      <c r="A9">
        <v>33</v>
      </c>
      <c r="B9">
        <v>7</v>
      </c>
      <c r="C9" t="s">
        <v>122</v>
      </c>
      <c r="D9">
        <v>2017</v>
      </c>
      <c r="E9">
        <v>22.4</v>
      </c>
      <c r="F9">
        <v>6</v>
      </c>
      <c r="G9" t="s">
        <v>123</v>
      </c>
      <c r="H9">
        <v>443.5</v>
      </c>
      <c r="I9">
        <v>239.1</v>
      </c>
      <c r="J9">
        <v>6</v>
      </c>
      <c r="K9">
        <v>373.3</v>
      </c>
      <c r="L9">
        <v>272.60000000000002</v>
      </c>
      <c r="M9">
        <v>22</v>
      </c>
      <c r="N9">
        <v>23</v>
      </c>
      <c r="O9">
        <v>6.8</v>
      </c>
      <c r="P9">
        <v>38.4</v>
      </c>
      <c r="Q9" t="s">
        <v>46</v>
      </c>
      <c r="R9" t="s">
        <v>52</v>
      </c>
      <c r="S9" t="s">
        <v>33</v>
      </c>
      <c r="T9" t="s">
        <v>33</v>
      </c>
      <c r="U9" t="s">
        <v>33</v>
      </c>
      <c r="V9" t="s">
        <v>33</v>
      </c>
      <c r="W9" t="s">
        <v>42</v>
      </c>
      <c r="X9" t="s">
        <v>124</v>
      </c>
      <c r="Y9">
        <v>41.212859999999999</v>
      </c>
      <c r="Z9">
        <v>-104.85183000000001</v>
      </c>
      <c r="AA9">
        <v>0.2402</v>
      </c>
      <c r="AB9" t="s">
        <v>177</v>
      </c>
    </row>
    <row r="10" spans="1:28" x14ac:dyDescent="0.2">
      <c r="A10">
        <v>17</v>
      </c>
      <c r="B10">
        <v>7</v>
      </c>
      <c r="C10" t="s">
        <v>74</v>
      </c>
      <c r="D10">
        <v>2000</v>
      </c>
      <c r="E10">
        <v>10</v>
      </c>
      <c r="F10">
        <v>3</v>
      </c>
      <c r="H10">
        <v>38.700000000000003</v>
      </c>
      <c r="I10">
        <v>93</v>
      </c>
      <c r="J10">
        <v>3</v>
      </c>
      <c r="K10">
        <v>177</v>
      </c>
      <c r="L10">
        <v>86</v>
      </c>
      <c r="M10">
        <v>4</v>
      </c>
      <c r="N10">
        <v>5</v>
      </c>
      <c r="O10">
        <v>14.9</v>
      </c>
      <c r="P10">
        <v>74.2</v>
      </c>
      <c r="Q10" t="s">
        <v>46</v>
      </c>
      <c r="R10" t="s">
        <v>32</v>
      </c>
      <c r="S10" t="s">
        <v>31</v>
      </c>
      <c r="T10" t="s">
        <v>33</v>
      </c>
      <c r="U10" t="s">
        <v>31</v>
      </c>
      <c r="V10" t="s">
        <v>33</v>
      </c>
      <c r="W10" t="s">
        <v>42</v>
      </c>
      <c r="X10" t="s">
        <v>75</v>
      </c>
      <c r="Y10">
        <v>39.317166999999998</v>
      </c>
      <c r="Z10">
        <v>21.896909999999998</v>
      </c>
      <c r="AA10">
        <v>0.46450000000000002</v>
      </c>
      <c r="AB10" t="s">
        <v>178</v>
      </c>
    </row>
    <row r="11" spans="1:28" x14ac:dyDescent="0.2">
      <c r="A11">
        <v>17</v>
      </c>
      <c r="B11">
        <v>8</v>
      </c>
      <c r="C11" t="s">
        <v>74</v>
      </c>
      <c r="D11">
        <v>2000</v>
      </c>
      <c r="E11">
        <v>20</v>
      </c>
      <c r="F11">
        <v>3</v>
      </c>
      <c r="H11">
        <v>52.3</v>
      </c>
      <c r="I11">
        <v>113</v>
      </c>
      <c r="J11">
        <v>3</v>
      </c>
      <c r="K11">
        <v>177</v>
      </c>
      <c r="L11">
        <v>86</v>
      </c>
      <c r="M11">
        <v>4</v>
      </c>
      <c r="N11">
        <v>5</v>
      </c>
      <c r="O11">
        <v>14.9</v>
      </c>
      <c r="P11">
        <v>74.2</v>
      </c>
      <c r="Q11" t="s">
        <v>46</v>
      </c>
      <c r="R11" t="s">
        <v>32</v>
      </c>
      <c r="S11" t="s">
        <v>31</v>
      </c>
      <c r="T11" t="s">
        <v>33</v>
      </c>
      <c r="U11" t="s">
        <v>31</v>
      </c>
      <c r="V11" t="s">
        <v>33</v>
      </c>
      <c r="W11" t="s">
        <v>42</v>
      </c>
      <c r="X11" t="s">
        <v>75</v>
      </c>
      <c r="Y11">
        <v>39.317166999999998</v>
      </c>
      <c r="Z11">
        <v>21.896909999999998</v>
      </c>
      <c r="AA11">
        <v>0.46450000000000002</v>
      </c>
      <c r="AB11" t="s">
        <v>179</v>
      </c>
    </row>
    <row r="12" spans="1:28" x14ac:dyDescent="0.2">
      <c r="A12">
        <v>17</v>
      </c>
      <c r="B12">
        <v>9</v>
      </c>
      <c r="C12" t="s">
        <v>74</v>
      </c>
      <c r="D12">
        <v>2000</v>
      </c>
      <c r="E12">
        <v>40</v>
      </c>
      <c r="F12">
        <v>3</v>
      </c>
      <c r="H12">
        <v>71.099999999999994</v>
      </c>
      <c r="I12">
        <v>108</v>
      </c>
      <c r="J12">
        <v>3</v>
      </c>
      <c r="K12">
        <v>177</v>
      </c>
      <c r="L12">
        <v>86</v>
      </c>
      <c r="M12">
        <v>4</v>
      </c>
      <c r="N12">
        <v>5</v>
      </c>
      <c r="O12">
        <v>14.9</v>
      </c>
      <c r="P12">
        <v>74.2</v>
      </c>
      <c r="Q12" t="s">
        <v>46</v>
      </c>
      <c r="R12" t="s">
        <v>32</v>
      </c>
      <c r="S12" t="s">
        <v>31</v>
      </c>
      <c r="T12" t="s">
        <v>33</v>
      </c>
      <c r="U12" t="s">
        <v>31</v>
      </c>
      <c r="V12" t="s">
        <v>33</v>
      </c>
      <c r="W12" t="s">
        <v>42</v>
      </c>
      <c r="X12" t="s">
        <v>75</v>
      </c>
      <c r="Y12">
        <v>39.317166999999998</v>
      </c>
      <c r="Z12">
        <v>21.896909999999998</v>
      </c>
      <c r="AA12">
        <v>0.46450000000000002</v>
      </c>
      <c r="AB12" t="s">
        <v>180</v>
      </c>
    </row>
    <row r="13" spans="1:28" x14ac:dyDescent="0.2">
      <c r="A13">
        <v>17</v>
      </c>
      <c r="B13">
        <v>10</v>
      </c>
      <c r="C13" t="s">
        <v>74</v>
      </c>
      <c r="D13">
        <v>2000</v>
      </c>
      <c r="E13">
        <v>60</v>
      </c>
      <c r="F13">
        <v>3</v>
      </c>
      <c r="H13">
        <v>99</v>
      </c>
      <c r="I13">
        <v>121</v>
      </c>
      <c r="J13">
        <v>3</v>
      </c>
      <c r="K13">
        <v>177</v>
      </c>
      <c r="L13">
        <v>86</v>
      </c>
      <c r="M13">
        <v>4</v>
      </c>
      <c r="N13">
        <v>5</v>
      </c>
      <c r="O13">
        <v>14.9</v>
      </c>
      <c r="P13">
        <v>74.2</v>
      </c>
      <c r="Q13" t="s">
        <v>46</v>
      </c>
      <c r="R13" t="s">
        <v>32</v>
      </c>
      <c r="S13" t="s">
        <v>31</v>
      </c>
      <c r="T13" t="s">
        <v>33</v>
      </c>
      <c r="U13" t="s">
        <v>31</v>
      </c>
      <c r="V13" t="s">
        <v>33</v>
      </c>
      <c r="W13" t="s">
        <v>42</v>
      </c>
      <c r="X13" t="s">
        <v>75</v>
      </c>
      <c r="Y13">
        <v>39.317166999999998</v>
      </c>
      <c r="Z13">
        <v>21.896909999999998</v>
      </c>
      <c r="AA13">
        <v>0.46450000000000002</v>
      </c>
      <c r="AB13" t="s">
        <v>181</v>
      </c>
    </row>
    <row r="14" spans="1:28" x14ac:dyDescent="0.2">
      <c r="A14">
        <v>17</v>
      </c>
      <c r="B14">
        <v>11</v>
      </c>
      <c r="C14" t="s">
        <v>74</v>
      </c>
      <c r="D14">
        <v>2000</v>
      </c>
      <c r="E14">
        <v>80</v>
      </c>
      <c r="F14">
        <v>3</v>
      </c>
      <c r="H14">
        <v>122.2</v>
      </c>
      <c r="I14">
        <v>98</v>
      </c>
      <c r="J14">
        <v>3</v>
      </c>
      <c r="K14">
        <v>177</v>
      </c>
      <c r="L14">
        <v>86</v>
      </c>
      <c r="M14">
        <v>4</v>
      </c>
      <c r="N14">
        <v>5</v>
      </c>
      <c r="O14">
        <v>14.9</v>
      </c>
      <c r="P14">
        <v>74.2</v>
      </c>
      <c r="Q14" t="s">
        <v>46</v>
      </c>
      <c r="R14" t="s">
        <v>32</v>
      </c>
      <c r="S14" t="s">
        <v>31</v>
      </c>
      <c r="T14" t="s">
        <v>33</v>
      </c>
      <c r="U14" t="s">
        <v>31</v>
      </c>
      <c r="V14" t="s">
        <v>33</v>
      </c>
      <c r="W14" t="s">
        <v>42</v>
      </c>
      <c r="X14" t="s">
        <v>75</v>
      </c>
      <c r="Y14">
        <v>39.317166999999998</v>
      </c>
      <c r="Z14">
        <v>21.896909999999998</v>
      </c>
      <c r="AA14">
        <v>0.46450000000000002</v>
      </c>
      <c r="AB14" t="s">
        <v>182</v>
      </c>
    </row>
    <row r="15" spans="1:28" x14ac:dyDescent="0.2">
      <c r="A15">
        <v>17</v>
      </c>
      <c r="B15">
        <v>12</v>
      </c>
      <c r="C15" t="s">
        <v>74</v>
      </c>
      <c r="D15">
        <v>2000</v>
      </c>
      <c r="E15">
        <v>120</v>
      </c>
      <c r="F15">
        <v>3</v>
      </c>
      <c r="H15">
        <v>142</v>
      </c>
      <c r="I15">
        <v>98</v>
      </c>
      <c r="J15">
        <v>3</v>
      </c>
      <c r="K15">
        <v>177</v>
      </c>
      <c r="L15">
        <v>86</v>
      </c>
      <c r="M15">
        <v>4</v>
      </c>
      <c r="N15">
        <v>5</v>
      </c>
      <c r="O15">
        <v>14.9</v>
      </c>
      <c r="P15">
        <v>74.2</v>
      </c>
      <c r="Q15" t="s">
        <v>46</v>
      </c>
      <c r="R15" t="s">
        <v>32</v>
      </c>
      <c r="S15" t="s">
        <v>31</v>
      </c>
      <c r="T15" t="s">
        <v>33</v>
      </c>
      <c r="U15" t="s">
        <v>31</v>
      </c>
      <c r="V15" t="s">
        <v>33</v>
      </c>
      <c r="W15" t="s">
        <v>42</v>
      </c>
      <c r="X15" t="s">
        <v>75</v>
      </c>
      <c r="Y15">
        <v>39.317166999999998</v>
      </c>
      <c r="Z15">
        <v>21.896909999999998</v>
      </c>
      <c r="AA15">
        <v>0.46450000000000002</v>
      </c>
      <c r="AB15" t="s">
        <v>183</v>
      </c>
    </row>
    <row r="16" spans="1:28" x14ac:dyDescent="0.2">
      <c r="A16">
        <v>36</v>
      </c>
      <c r="B16">
        <v>1</v>
      </c>
      <c r="C16" t="s">
        <v>126</v>
      </c>
      <c r="D16">
        <v>1988</v>
      </c>
      <c r="E16">
        <v>8.9600000000000009</v>
      </c>
      <c r="F16">
        <v>3</v>
      </c>
      <c r="G16" t="s">
        <v>33</v>
      </c>
      <c r="H16">
        <v>52</v>
      </c>
      <c r="I16">
        <v>47</v>
      </c>
      <c r="J16">
        <v>2</v>
      </c>
      <c r="K16">
        <v>89</v>
      </c>
      <c r="L16">
        <v>50</v>
      </c>
      <c r="M16">
        <v>1</v>
      </c>
      <c r="N16">
        <v>2</v>
      </c>
      <c r="O16">
        <v>11.1</v>
      </c>
      <c r="P16">
        <v>104.8</v>
      </c>
      <c r="Q16" t="s">
        <v>46</v>
      </c>
      <c r="R16" t="s">
        <v>41</v>
      </c>
      <c r="S16" t="s">
        <v>31</v>
      </c>
      <c r="T16" t="s">
        <v>33</v>
      </c>
      <c r="U16" t="s">
        <v>31</v>
      </c>
      <c r="V16" t="s">
        <v>31</v>
      </c>
      <c r="W16" t="s">
        <v>34</v>
      </c>
      <c r="X16" t="s">
        <v>127</v>
      </c>
      <c r="Y16">
        <v>39.5</v>
      </c>
      <c r="Z16">
        <v>-84.733329999999995</v>
      </c>
      <c r="AA16">
        <v>0.87609999999999999</v>
      </c>
      <c r="AB16" t="s">
        <v>177</v>
      </c>
    </row>
    <row r="17" spans="1:28" x14ac:dyDescent="0.2">
      <c r="A17">
        <v>36</v>
      </c>
      <c r="B17">
        <v>3</v>
      </c>
      <c r="C17" t="s">
        <v>126</v>
      </c>
      <c r="D17">
        <v>1988</v>
      </c>
      <c r="E17">
        <v>17.920000000000002</v>
      </c>
      <c r="F17">
        <v>3</v>
      </c>
      <c r="G17" t="s">
        <v>33</v>
      </c>
      <c r="H17">
        <v>130</v>
      </c>
      <c r="I17">
        <v>118</v>
      </c>
      <c r="J17">
        <v>2</v>
      </c>
      <c r="K17">
        <v>161</v>
      </c>
      <c r="L17">
        <v>90</v>
      </c>
      <c r="M17">
        <v>2</v>
      </c>
      <c r="N17">
        <v>3</v>
      </c>
      <c r="O17">
        <v>11.1</v>
      </c>
      <c r="P17">
        <v>104.8</v>
      </c>
      <c r="Q17" t="s">
        <v>46</v>
      </c>
      <c r="R17" t="s">
        <v>41</v>
      </c>
      <c r="S17" t="s">
        <v>31</v>
      </c>
      <c r="T17" t="s">
        <v>33</v>
      </c>
      <c r="U17" t="s">
        <v>31</v>
      </c>
      <c r="V17" t="s">
        <v>31</v>
      </c>
      <c r="W17" t="s">
        <v>34</v>
      </c>
      <c r="X17" t="s">
        <v>127</v>
      </c>
      <c r="Y17">
        <v>39.5</v>
      </c>
      <c r="Z17">
        <v>-84.733329999999995</v>
      </c>
      <c r="AA17">
        <v>0.87609999999999999</v>
      </c>
      <c r="AB17" t="s">
        <v>177</v>
      </c>
    </row>
    <row r="18" spans="1:28" x14ac:dyDescent="0.2">
      <c r="A18">
        <v>36</v>
      </c>
      <c r="B18">
        <v>5</v>
      </c>
      <c r="C18" t="s">
        <v>126</v>
      </c>
      <c r="D18">
        <v>1988</v>
      </c>
      <c r="E18">
        <v>26.94</v>
      </c>
      <c r="F18">
        <v>3</v>
      </c>
      <c r="G18" t="s">
        <v>33</v>
      </c>
      <c r="H18">
        <v>374</v>
      </c>
      <c r="I18">
        <v>339</v>
      </c>
      <c r="J18">
        <v>2</v>
      </c>
      <c r="K18">
        <v>61</v>
      </c>
      <c r="L18">
        <v>34</v>
      </c>
      <c r="M18">
        <v>3</v>
      </c>
      <c r="N18">
        <v>4</v>
      </c>
      <c r="O18">
        <v>11.1</v>
      </c>
      <c r="P18">
        <v>104.8</v>
      </c>
      <c r="Q18" t="s">
        <v>46</v>
      </c>
      <c r="R18" t="s">
        <v>41</v>
      </c>
      <c r="S18" t="s">
        <v>31</v>
      </c>
      <c r="T18" t="s">
        <v>33</v>
      </c>
      <c r="U18" t="s">
        <v>31</v>
      </c>
      <c r="V18" t="s">
        <v>31</v>
      </c>
      <c r="W18" t="s">
        <v>34</v>
      </c>
      <c r="X18" t="s">
        <v>127</v>
      </c>
      <c r="Y18">
        <v>39.5</v>
      </c>
      <c r="Z18">
        <v>-84.733329999999995</v>
      </c>
      <c r="AA18">
        <v>0.87609999999999999</v>
      </c>
      <c r="AB18" t="s">
        <v>177</v>
      </c>
    </row>
    <row r="19" spans="1:28" x14ac:dyDescent="0.2">
      <c r="A19">
        <v>11</v>
      </c>
      <c r="B19">
        <v>1</v>
      </c>
      <c r="C19" t="s">
        <v>165</v>
      </c>
      <c r="D19">
        <v>2015</v>
      </c>
      <c r="E19">
        <v>40</v>
      </c>
      <c r="F19">
        <v>4</v>
      </c>
      <c r="G19" t="s">
        <v>33</v>
      </c>
      <c r="H19">
        <v>2</v>
      </c>
      <c r="I19">
        <v>0.8</v>
      </c>
      <c r="J19">
        <v>4</v>
      </c>
      <c r="K19">
        <v>1.5</v>
      </c>
      <c r="L19">
        <v>1.28</v>
      </c>
      <c r="M19">
        <v>6</v>
      </c>
      <c r="N19">
        <v>7</v>
      </c>
      <c r="O19">
        <v>9.4</v>
      </c>
      <c r="P19">
        <v>56.5</v>
      </c>
      <c r="Q19" t="s">
        <v>36</v>
      </c>
      <c r="R19" t="s">
        <v>41</v>
      </c>
      <c r="S19" t="s">
        <v>31</v>
      </c>
      <c r="T19" t="s">
        <v>31</v>
      </c>
      <c r="U19" t="s">
        <v>33</v>
      </c>
      <c r="V19" t="s">
        <v>33</v>
      </c>
      <c r="W19" t="s">
        <v>42</v>
      </c>
      <c r="X19" t="s">
        <v>63</v>
      </c>
      <c r="Y19">
        <v>-40.573329999999999</v>
      </c>
      <c r="Z19">
        <v>-70.832499999999996</v>
      </c>
      <c r="AA19">
        <v>0.44740000000000002</v>
      </c>
      <c r="AB19" t="s">
        <v>184</v>
      </c>
    </row>
    <row r="20" spans="1:28" x14ac:dyDescent="0.2">
      <c r="A20">
        <v>13</v>
      </c>
      <c r="B20">
        <v>1</v>
      </c>
      <c r="C20" t="s">
        <v>66</v>
      </c>
      <c r="D20">
        <v>2004</v>
      </c>
      <c r="E20">
        <v>5</v>
      </c>
      <c r="F20">
        <v>4</v>
      </c>
      <c r="G20" t="s">
        <v>57</v>
      </c>
      <c r="H20">
        <v>0.2</v>
      </c>
      <c r="I20">
        <v>0.4</v>
      </c>
      <c r="J20">
        <v>4</v>
      </c>
      <c r="K20">
        <v>0.5</v>
      </c>
      <c r="L20">
        <v>0.8</v>
      </c>
      <c r="M20">
        <v>0.17</v>
      </c>
      <c r="N20">
        <v>1</v>
      </c>
      <c r="O20">
        <v>5.3</v>
      </c>
      <c r="P20">
        <v>45.2</v>
      </c>
      <c r="Q20" t="s">
        <v>36</v>
      </c>
      <c r="R20" t="s">
        <v>41</v>
      </c>
      <c r="S20" t="s">
        <v>31</v>
      </c>
      <c r="T20" t="s">
        <v>31</v>
      </c>
      <c r="U20" t="s">
        <v>31</v>
      </c>
      <c r="V20" t="s">
        <v>33</v>
      </c>
      <c r="W20" t="s">
        <v>42</v>
      </c>
      <c r="X20" t="s">
        <v>67</v>
      </c>
      <c r="Y20">
        <v>39.36788</v>
      </c>
      <c r="Z20">
        <v>-105.24069</v>
      </c>
      <c r="AA20">
        <v>0.28749999999999998</v>
      </c>
      <c r="AB20" t="s">
        <v>185</v>
      </c>
    </row>
    <row r="21" spans="1:28" x14ac:dyDescent="0.2">
      <c r="A21">
        <v>13</v>
      </c>
      <c r="B21">
        <v>2</v>
      </c>
      <c r="C21" t="s">
        <v>66</v>
      </c>
      <c r="D21">
        <v>2004</v>
      </c>
      <c r="E21">
        <v>10</v>
      </c>
      <c r="F21">
        <v>4</v>
      </c>
      <c r="G21" t="s">
        <v>57</v>
      </c>
      <c r="H21">
        <v>0.5</v>
      </c>
      <c r="I21">
        <v>0.6</v>
      </c>
      <c r="J21">
        <v>4</v>
      </c>
      <c r="K21">
        <v>1.5</v>
      </c>
      <c r="L21">
        <v>0.8</v>
      </c>
      <c r="M21">
        <v>0.17</v>
      </c>
      <c r="N21">
        <v>1</v>
      </c>
      <c r="O21">
        <v>5.3</v>
      </c>
      <c r="P21">
        <v>45.2</v>
      </c>
      <c r="Q21" t="s">
        <v>36</v>
      </c>
      <c r="R21" t="s">
        <v>41</v>
      </c>
      <c r="S21" t="s">
        <v>31</v>
      </c>
      <c r="T21" t="s">
        <v>31</v>
      </c>
      <c r="U21" t="s">
        <v>31</v>
      </c>
      <c r="V21" t="s">
        <v>33</v>
      </c>
      <c r="W21" t="s">
        <v>42</v>
      </c>
      <c r="X21" t="s">
        <v>67</v>
      </c>
      <c r="Y21">
        <v>39.36788</v>
      </c>
      <c r="Z21">
        <v>-105.24069</v>
      </c>
      <c r="AA21">
        <v>0.28749999999999998</v>
      </c>
      <c r="AB21" t="s">
        <v>185</v>
      </c>
    </row>
    <row r="22" spans="1:28" x14ac:dyDescent="0.2">
      <c r="A22">
        <v>13</v>
      </c>
      <c r="B22">
        <v>3</v>
      </c>
      <c r="C22" t="s">
        <v>66</v>
      </c>
      <c r="D22">
        <v>2004</v>
      </c>
      <c r="E22">
        <v>20</v>
      </c>
      <c r="F22">
        <v>4</v>
      </c>
      <c r="G22" t="s">
        <v>57</v>
      </c>
      <c r="H22">
        <v>0.2</v>
      </c>
      <c r="I22">
        <v>0.2</v>
      </c>
      <c r="J22">
        <v>4</v>
      </c>
      <c r="K22">
        <v>2.5</v>
      </c>
      <c r="L22">
        <v>0.8</v>
      </c>
      <c r="M22">
        <v>0.17</v>
      </c>
      <c r="N22">
        <v>1</v>
      </c>
      <c r="O22">
        <v>5.3</v>
      </c>
      <c r="P22">
        <v>45.2</v>
      </c>
      <c r="Q22" t="s">
        <v>36</v>
      </c>
      <c r="R22" t="s">
        <v>41</v>
      </c>
      <c r="S22" t="s">
        <v>31</v>
      </c>
      <c r="T22" t="s">
        <v>31</v>
      </c>
      <c r="U22" t="s">
        <v>31</v>
      </c>
      <c r="V22" t="s">
        <v>33</v>
      </c>
      <c r="W22" t="s">
        <v>42</v>
      </c>
      <c r="X22" t="s">
        <v>67</v>
      </c>
      <c r="Y22">
        <v>39.36788</v>
      </c>
      <c r="Z22">
        <v>-105.24069</v>
      </c>
      <c r="AA22">
        <v>0.28749999999999998</v>
      </c>
      <c r="AB22" t="s">
        <v>185</v>
      </c>
    </row>
    <row r="23" spans="1:28" x14ac:dyDescent="0.2">
      <c r="A23">
        <v>13</v>
      </c>
      <c r="B23">
        <v>4</v>
      </c>
      <c r="C23" t="s">
        <v>66</v>
      </c>
      <c r="D23">
        <v>2004</v>
      </c>
      <c r="E23">
        <v>40</v>
      </c>
      <c r="F23">
        <v>4</v>
      </c>
      <c r="G23" t="s">
        <v>57</v>
      </c>
      <c r="H23">
        <v>0.3</v>
      </c>
      <c r="I23">
        <v>0.4</v>
      </c>
      <c r="J23">
        <v>4</v>
      </c>
      <c r="K23">
        <v>3.5</v>
      </c>
      <c r="L23">
        <v>0.8</v>
      </c>
      <c r="M23">
        <v>0.17</v>
      </c>
      <c r="N23">
        <v>1</v>
      </c>
      <c r="O23">
        <v>5.3</v>
      </c>
      <c r="P23">
        <v>45.2</v>
      </c>
      <c r="Q23" t="s">
        <v>36</v>
      </c>
      <c r="R23" t="s">
        <v>41</v>
      </c>
      <c r="S23" t="s">
        <v>31</v>
      </c>
      <c r="T23" t="s">
        <v>31</v>
      </c>
      <c r="U23" t="s">
        <v>31</v>
      </c>
      <c r="V23" t="s">
        <v>33</v>
      </c>
      <c r="W23" t="s">
        <v>42</v>
      </c>
      <c r="X23" t="s">
        <v>67</v>
      </c>
      <c r="Y23">
        <v>39.36788</v>
      </c>
      <c r="Z23">
        <v>-105.24069</v>
      </c>
      <c r="AA23">
        <v>0.28749999999999998</v>
      </c>
      <c r="AB23" t="s">
        <v>185</v>
      </c>
    </row>
    <row r="24" spans="1:28" x14ac:dyDescent="0.2">
      <c r="A24">
        <v>13</v>
      </c>
      <c r="B24">
        <v>5</v>
      </c>
      <c r="C24" t="s">
        <v>66</v>
      </c>
      <c r="D24">
        <v>2004</v>
      </c>
      <c r="E24">
        <v>80</v>
      </c>
      <c r="F24">
        <v>4</v>
      </c>
      <c r="G24" t="s">
        <v>57</v>
      </c>
      <c r="H24">
        <v>0.5</v>
      </c>
      <c r="I24">
        <v>0.4</v>
      </c>
      <c r="J24">
        <v>4</v>
      </c>
      <c r="K24">
        <v>4.5</v>
      </c>
      <c r="L24">
        <v>0.8</v>
      </c>
      <c r="M24">
        <v>0.17</v>
      </c>
      <c r="N24">
        <v>1</v>
      </c>
      <c r="O24">
        <v>5.3</v>
      </c>
      <c r="P24">
        <v>45.2</v>
      </c>
      <c r="Q24" t="s">
        <v>36</v>
      </c>
      <c r="R24" t="s">
        <v>41</v>
      </c>
      <c r="S24" t="s">
        <v>31</v>
      </c>
      <c r="T24" t="s">
        <v>31</v>
      </c>
      <c r="U24" t="s">
        <v>31</v>
      </c>
      <c r="V24" t="s">
        <v>33</v>
      </c>
      <c r="W24" t="s">
        <v>42</v>
      </c>
      <c r="X24" t="s">
        <v>67</v>
      </c>
      <c r="Y24">
        <v>39.36788</v>
      </c>
      <c r="Z24">
        <v>-105.24069</v>
      </c>
      <c r="AA24">
        <v>0.28749999999999998</v>
      </c>
      <c r="AB24" t="s">
        <v>185</v>
      </c>
    </row>
    <row r="25" spans="1:28" x14ac:dyDescent="0.2">
      <c r="A25">
        <v>13</v>
      </c>
      <c r="B25">
        <v>6</v>
      </c>
      <c r="C25" t="s">
        <v>66</v>
      </c>
      <c r="D25">
        <v>2004</v>
      </c>
      <c r="E25">
        <v>5</v>
      </c>
      <c r="F25">
        <v>4</v>
      </c>
      <c r="G25" t="s">
        <v>57</v>
      </c>
      <c r="H25">
        <v>0.3</v>
      </c>
      <c r="I25">
        <v>0.2</v>
      </c>
      <c r="J25">
        <v>4</v>
      </c>
      <c r="K25">
        <v>1.1000000000000001</v>
      </c>
      <c r="L25">
        <v>0.4</v>
      </c>
      <c r="M25">
        <v>1.17</v>
      </c>
      <c r="N25">
        <v>2</v>
      </c>
      <c r="O25">
        <v>5.3</v>
      </c>
      <c r="P25">
        <v>45.2</v>
      </c>
      <c r="Q25" t="s">
        <v>36</v>
      </c>
      <c r="R25" t="s">
        <v>41</v>
      </c>
      <c r="S25" t="s">
        <v>31</v>
      </c>
      <c r="T25" t="s">
        <v>31</v>
      </c>
      <c r="U25" t="s">
        <v>31</v>
      </c>
      <c r="V25" t="s">
        <v>33</v>
      </c>
      <c r="W25" t="s">
        <v>42</v>
      </c>
      <c r="X25" t="s">
        <v>67</v>
      </c>
      <c r="Y25">
        <v>39.36788</v>
      </c>
      <c r="Z25">
        <v>-105.24069</v>
      </c>
      <c r="AA25">
        <v>0.28749999999999998</v>
      </c>
      <c r="AB25" t="s">
        <v>185</v>
      </c>
    </row>
    <row r="26" spans="1:28" x14ac:dyDescent="0.2">
      <c r="A26">
        <v>13</v>
      </c>
      <c r="B26">
        <v>7</v>
      </c>
      <c r="C26" t="s">
        <v>66</v>
      </c>
      <c r="D26">
        <v>2004</v>
      </c>
      <c r="E26">
        <v>10</v>
      </c>
      <c r="F26">
        <v>4</v>
      </c>
      <c r="G26" t="s">
        <v>57</v>
      </c>
      <c r="H26">
        <v>0.4</v>
      </c>
      <c r="I26">
        <v>0.4</v>
      </c>
      <c r="J26">
        <v>4</v>
      </c>
      <c r="K26">
        <v>1.1000000000000001</v>
      </c>
      <c r="L26">
        <v>0.4</v>
      </c>
      <c r="M26">
        <v>1.17</v>
      </c>
      <c r="N26">
        <v>2</v>
      </c>
      <c r="O26">
        <v>5.3</v>
      </c>
      <c r="P26">
        <v>45.2</v>
      </c>
      <c r="Q26" t="s">
        <v>36</v>
      </c>
      <c r="R26" t="s">
        <v>41</v>
      </c>
      <c r="S26" t="s">
        <v>31</v>
      </c>
      <c r="T26" t="s">
        <v>31</v>
      </c>
      <c r="U26" t="s">
        <v>31</v>
      </c>
      <c r="V26" t="s">
        <v>33</v>
      </c>
      <c r="W26" t="s">
        <v>42</v>
      </c>
      <c r="X26" t="s">
        <v>67</v>
      </c>
      <c r="Y26">
        <v>39.36788</v>
      </c>
      <c r="Z26">
        <v>-105.24069</v>
      </c>
      <c r="AA26">
        <v>0.28749999999999998</v>
      </c>
      <c r="AB26" t="s">
        <v>185</v>
      </c>
    </row>
    <row r="27" spans="1:28" x14ac:dyDescent="0.2">
      <c r="A27">
        <v>13</v>
      </c>
      <c r="B27">
        <v>8</v>
      </c>
      <c r="C27" t="s">
        <v>66</v>
      </c>
      <c r="D27">
        <v>2004</v>
      </c>
      <c r="E27">
        <v>20</v>
      </c>
      <c r="F27">
        <v>4</v>
      </c>
      <c r="G27" t="s">
        <v>57</v>
      </c>
      <c r="H27">
        <v>0.3</v>
      </c>
      <c r="I27">
        <v>0.2</v>
      </c>
      <c r="J27">
        <v>4</v>
      </c>
      <c r="K27">
        <v>1.1000000000000001</v>
      </c>
      <c r="L27">
        <v>0.4</v>
      </c>
      <c r="M27">
        <v>1.17</v>
      </c>
      <c r="N27">
        <v>2</v>
      </c>
      <c r="O27">
        <v>5.3</v>
      </c>
      <c r="P27">
        <v>45.2</v>
      </c>
      <c r="Q27" t="s">
        <v>36</v>
      </c>
      <c r="R27" t="s">
        <v>41</v>
      </c>
      <c r="S27" t="s">
        <v>31</v>
      </c>
      <c r="T27" t="s">
        <v>31</v>
      </c>
      <c r="U27" t="s">
        <v>31</v>
      </c>
      <c r="V27" t="s">
        <v>33</v>
      </c>
      <c r="W27" t="s">
        <v>42</v>
      </c>
      <c r="X27" t="s">
        <v>67</v>
      </c>
      <c r="Y27">
        <v>39.36788</v>
      </c>
      <c r="Z27">
        <v>-105.24069</v>
      </c>
      <c r="AA27">
        <v>0.28749999999999998</v>
      </c>
      <c r="AB27" t="s">
        <v>185</v>
      </c>
    </row>
    <row r="28" spans="1:28" x14ac:dyDescent="0.2">
      <c r="A28">
        <v>13</v>
      </c>
      <c r="B28">
        <v>9</v>
      </c>
      <c r="C28" t="s">
        <v>66</v>
      </c>
      <c r="D28">
        <v>2004</v>
      </c>
      <c r="E28">
        <v>40</v>
      </c>
      <c r="F28">
        <v>4</v>
      </c>
      <c r="G28" t="s">
        <v>57</v>
      </c>
      <c r="H28">
        <v>2.4</v>
      </c>
      <c r="I28">
        <v>4.8</v>
      </c>
      <c r="J28">
        <v>4</v>
      </c>
      <c r="K28">
        <v>1.1000000000000001</v>
      </c>
      <c r="L28">
        <v>0.4</v>
      </c>
      <c r="M28">
        <v>1.17</v>
      </c>
      <c r="N28">
        <v>2</v>
      </c>
      <c r="O28">
        <v>5.3</v>
      </c>
      <c r="P28">
        <v>45.2</v>
      </c>
      <c r="Q28" t="s">
        <v>36</v>
      </c>
      <c r="R28" t="s">
        <v>41</v>
      </c>
      <c r="S28" t="s">
        <v>31</v>
      </c>
      <c r="T28" t="s">
        <v>31</v>
      </c>
      <c r="U28" t="s">
        <v>31</v>
      </c>
      <c r="V28" t="s">
        <v>33</v>
      </c>
      <c r="W28" t="s">
        <v>42</v>
      </c>
      <c r="X28" t="s">
        <v>67</v>
      </c>
      <c r="Y28">
        <v>39.36788</v>
      </c>
      <c r="Z28">
        <v>-105.24069</v>
      </c>
      <c r="AA28">
        <v>0.28749999999999998</v>
      </c>
      <c r="AB28" t="s">
        <v>185</v>
      </c>
    </row>
    <row r="29" spans="1:28" x14ac:dyDescent="0.2">
      <c r="A29">
        <v>13</v>
      </c>
      <c r="B29">
        <v>10</v>
      </c>
      <c r="C29" t="s">
        <v>66</v>
      </c>
      <c r="D29">
        <v>2004</v>
      </c>
      <c r="E29">
        <v>80</v>
      </c>
      <c r="F29">
        <v>4</v>
      </c>
      <c r="G29" t="s">
        <v>57</v>
      </c>
      <c r="H29">
        <v>0</v>
      </c>
      <c r="I29">
        <v>0</v>
      </c>
      <c r="J29">
        <v>4</v>
      </c>
      <c r="K29">
        <v>1.1000000000000001</v>
      </c>
      <c r="L29">
        <v>0.4</v>
      </c>
      <c r="M29">
        <v>1.17</v>
      </c>
      <c r="N29">
        <v>2</v>
      </c>
      <c r="O29">
        <v>5.3</v>
      </c>
      <c r="P29">
        <v>45.2</v>
      </c>
      <c r="Q29" t="s">
        <v>36</v>
      </c>
      <c r="R29" t="s">
        <v>41</v>
      </c>
      <c r="S29" t="s">
        <v>31</v>
      </c>
      <c r="T29" t="s">
        <v>31</v>
      </c>
      <c r="U29" t="s">
        <v>31</v>
      </c>
      <c r="V29" t="s">
        <v>33</v>
      </c>
      <c r="W29" t="s">
        <v>42</v>
      </c>
      <c r="X29" t="s">
        <v>67</v>
      </c>
      <c r="Y29">
        <v>39.36788</v>
      </c>
      <c r="Z29">
        <v>-105.24069</v>
      </c>
      <c r="AA29">
        <v>0.28749999999999998</v>
      </c>
      <c r="AB29" t="s">
        <v>185</v>
      </c>
    </row>
    <row r="30" spans="1:28" x14ac:dyDescent="0.2">
      <c r="A30">
        <v>13</v>
      </c>
      <c r="B30">
        <v>11</v>
      </c>
      <c r="C30" t="s">
        <v>66</v>
      </c>
      <c r="D30">
        <v>2004</v>
      </c>
      <c r="E30">
        <v>5</v>
      </c>
      <c r="F30">
        <v>4</v>
      </c>
      <c r="G30" t="s">
        <v>57</v>
      </c>
      <c r="H30">
        <v>1.6</v>
      </c>
      <c r="I30">
        <v>1.2</v>
      </c>
      <c r="J30">
        <v>4</v>
      </c>
      <c r="K30">
        <v>1.1000000000000001</v>
      </c>
      <c r="L30">
        <v>2</v>
      </c>
      <c r="M30">
        <v>2.17</v>
      </c>
      <c r="N30">
        <v>3</v>
      </c>
      <c r="O30">
        <v>5.3</v>
      </c>
      <c r="P30">
        <v>45.2</v>
      </c>
      <c r="Q30" t="s">
        <v>36</v>
      </c>
      <c r="R30" t="s">
        <v>41</v>
      </c>
      <c r="S30" t="s">
        <v>31</v>
      </c>
      <c r="T30" t="s">
        <v>31</v>
      </c>
      <c r="U30" t="s">
        <v>31</v>
      </c>
      <c r="V30" t="s">
        <v>33</v>
      </c>
      <c r="W30" t="s">
        <v>42</v>
      </c>
      <c r="X30" t="s">
        <v>67</v>
      </c>
      <c r="Y30">
        <v>39.36788</v>
      </c>
      <c r="Z30">
        <v>-105.24069</v>
      </c>
      <c r="AA30">
        <v>0.28749999999999998</v>
      </c>
      <c r="AB30" t="s">
        <v>185</v>
      </c>
    </row>
    <row r="31" spans="1:28" x14ac:dyDescent="0.2">
      <c r="A31">
        <v>13</v>
      </c>
      <c r="B31">
        <v>12</v>
      </c>
      <c r="C31" t="s">
        <v>66</v>
      </c>
      <c r="D31">
        <v>2004</v>
      </c>
      <c r="E31">
        <v>10</v>
      </c>
      <c r="F31">
        <v>4</v>
      </c>
      <c r="G31" t="s">
        <v>57</v>
      </c>
      <c r="H31">
        <v>0.6</v>
      </c>
      <c r="I31">
        <v>0.4</v>
      </c>
      <c r="J31">
        <v>4</v>
      </c>
      <c r="K31">
        <v>1.1000000000000001</v>
      </c>
      <c r="L31">
        <v>2</v>
      </c>
      <c r="M31">
        <v>2.17</v>
      </c>
      <c r="N31">
        <v>3</v>
      </c>
      <c r="O31">
        <v>5.3</v>
      </c>
      <c r="P31">
        <v>45.2</v>
      </c>
      <c r="Q31" t="s">
        <v>36</v>
      </c>
      <c r="R31" t="s">
        <v>41</v>
      </c>
      <c r="S31" t="s">
        <v>31</v>
      </c>
      <c r="T31" t="s">
        <v>31</v>
      </c>
      <c r="U31" t="s">
        <v>31</v>
      </c>
      <c r="V31" t="s">
        <v>33</v>
      </c>
      <c r="W31" t="s">
        <v>42</v>
      </c>
      <c r="X31" t="s">
        <v>67</v>
      </c>
      <c r="Y31">
        <v>39.36788</v>
      </c>
      <c r="Z31">
        <v>-105.24069</v>
      </c>
      <c r="AA31">
        <v>0.28749999999999998</v>
      </c>
      <c r="AB31" t="s">
        <v>185</v>
      </c>
    </row>
    <row r="32" spans="1:28" x14ac:dyDescent="0.2">
      <c r="A32">
        <v>13</v>
      </c>
      <c r="B32">
        <v>13</v>
      </c>
      <c r="C32" t="s">
        <v>66</v>
      </c>
      <c r="D32">
        <v>2004</v>
      </c>
      <c r="E32">
        <v>20</v>
      </c>
      <c r="F32">
        <v>4</v>
      </c>
      <c r="G32" t="s">
        <v>57</v>
      </c>
      <c r="H32">
        <v>2</v>
      </c>
      <c r="I32">
        <v>4</v>
      </c>
      <c r="J32">
        <v>4</v>
      </c>
      <c r="K32">
        <v>1.1000000000000001</v>
      </c>
      <c r="L32">
        <v>2</v>
      </c>
      <c r="M32">
        <v>2.17</v>
      </c>
      <c r="N32">
        <v>3</v>
      </c>
      <c r="O32">
        <v>5.3</v>
      </c>
      <c r="P32">
        <v>45.2</v>
      </c>
      <c r="Q32" t="s">
        <v>36</v>
      </c>
      <c r="R32" t="s">
        <v>41</v>
      </c>
      <c r="S32" t="s">
        <v>31</v>
      </c>
      <c r="T32" t="s">
        <v>31</v>
      </c>
      <c r="U32" t="s">
        <v>31</v>
      </c>
      <c r="V32" t="s">
        <v>33</v>
      </c>
      <c r="W32" t="s">
        <v>42</v>
      </c>
      <c r="X32" t="s">
        <v>67</v>
      </c>
      <c r="Y32">
        <v>39.36788</v>
      </c>
      <c r="Z32">
        <v>-105.24069</v>
      </c>
      <c r="AA32">
        <v>0.28749999999999998</v>
      </c>
      <c r="AB32" t="s">
        <v>185</v>
      </c>
    </row>
    <row r="33" spans="1:28" x14ac:dyDescent="0.2">
      <c r="A33">
        <v>13</v>
      </c>
      <c r="B33">
        <v>14</v>
      </c>
      <c r="C33" t="s">
        <v>66</v>
      </c>
      <c r="D33">
        <v>2004</v>
      </c>
      <c r="E33">
        <v>40</v>
      </c>
      <c r="F33">
        <v>4</v>
      </c>
      <c r="G33" t="s">
        <v>57</v>
      </c>
      <c r="H33">
        <v>1.9</v>
      </c>
      <c r="I33">
        <v>2.6</v>
      </c>
      <c r="J33">
        <v>4</v>
      </c>
      <c r="K33">
        <v>1.1000000000000001</v>
      </c>
      <c r="L33">
        <v>2</v>
      </c>
      <c r="M33">
        <v>2.17</v>
      </c>
      <c r="N33">
        <v>3</v>
      </c>
      <c r="O33">
        <v>5.3</v>
      </c>
      <c r="P33">
        <v>45.2</v>
      </c>
      <c r="Q33" t="s">
        <v>36</v>
      </c>
      <c r="R33" t="s">
        <v>41</v>
      </c>
      <c r="S33" t="s">
        <v>31</v>
      </c>
      <c r="T33" t="s">
        <v>31</v>
      </c>
      <c r="U33" t="s">
        <v>31</v>
      </c>
      <c r="V33" t="s">
        <v>33</v>
      </c>
      <c r="W33" t="s">
        <v>42</v>
      </c>
      <c r="X33" t="s">
        <v>67</v>
      </c>
      <c r="Y33">
        <v>39.36788</v>
      </c>
      <c r="Z33">
        <v>-105.24069</v>
      </c>
      <c r="AA33">
        <v>0.28749999999999998</v>
      </c>
      <c r="AB33" t="s">
        <v>185</v>
      </c>
    </row>
    <row r="34" spans="1:28" x14ac:dyDescent="0.2">
      <c r="A34">
        <v>13</v>
      </c>
      <c r="B34">
        <v>15</v>
      </c>
      <c r="C34" t="s">
        <v>66</v>
      </c>
      <c r="D34">
        <v>2004</v>
      </c>
      <c r="E34">
        <v>80</v>
      </c>
      <c r="F34">
        <v>4</v>
      </c>
      <c r="G34" t="s">
        <v>57</v>
      </c>
      <c r="H34">
        <v>0.3</v>
      </c>
      <c r="I34">
        <v>0.2</v>
      </c>
      <c r="J34">
        <v>4</v>
      </c>
      <c r="K34">
        <v>6.7</v>
      </c>
      <c r="L34">
        <v>2.8</v>
      </c>
      <c r="M34">
        <v>2.17</v>
      </c>
      <c r="N34">
        <v>3</v>
      </c>
      <c r="O34">
        <v>5.3</v>
      </c>
      <c r="P34">
        <v>45.2</v>
      </c>
      <c r="Q34" t="s">
        <v>36</v>
      </c>
      <c r="R34" t="s">
        <v>41</v>
      </c>
      <c r="S34" t="s">
        <v>31</v>
      </c>
      <c r="T34" t="s">
        <v>31</v>
      </c>
      <c r="U34" t="s">
        <v>31</v>
      </c>
      <c r="V34" t="s">
        <v>33</v>
      </c>
      <c r="W34" t="s">
        <v>42</v>
      </c>
      <c r="X34" t="s">
        <v>67</v>
      </c>
      <c r="Y34">
        <v>39.36788</v>
      </c>
      <c r="Z34">
        <v>-105.24069</v>
      </c>
      <c r="AA34">
        <v>0.28749999999999998</v>
      </c>
      <c r="AB34" t="s">
        <v>185</v>
      </c>
    </row>
    <row r="35" spans="1:28" x14ac:dyDescent="0.2">
      <c r="A35">
        <v>13</v>
      </c>
      <c r="B35">
        <v>16</v>
      </c>
      <c r="C35" t="s">
        <v>66</v>
      </c>
      <c r="D35">
        <v>2004</v>
      </c>
      <c r="E35">
        <v>5</v>
      </c>
      <c r="F35">
        <v>4</v>
      </c>
      <c r="G35" t="s">
        <v>57</v>
      </c>
      <c r="H35">
        <v>3.6</v>
      </c>
      <c r="I35">
        <v>3.8</v>
      </c>
      <c r="J35">
        <v>4</v>
      </c>
      <c r="K35">
        <v>6.7</v>
      </c>
      <c r="L35">
        <v>2.8</v>
      </c>
      <c r="M35">
        <v>3.17</v>
      </c>
      <c r="N35">
        <v>4</v>
      </c>
      <c r="O35">
        <v>5.3</v>
      </c>
      <c r="P35">
        <v>45.2</v>
      </c>
      <c r="Q35" t="s">
        <v>36</v>
      </c>
      <c r="R35" t="s">
        <v>41</v>
      </c>
      <c r="S35" t="s">
        <v>31</v>
      </c>
      <c r="T35" t="s">
        <v>31</v>
      </c>
      <c r="U35" t="s">
        <v>31</v>
      </c>
      <c r="V35" t="s">
        <v>33</v>
      </c>
      <c r="W35" t="s">
        <v>42</v>
      </c>
      <c r="X35" t="s">
        <v>67</v>
      </c>
      <c r="Y35">
        <v>39.36788</v>
      </c>
      <c r="Z35">
        <v>-105.24069</v>
      </c>
      <c r="AA35">
        <v>0.28749999999999998</v>
      </c>
      <c r="AB35" t="s">
        <v>185</v>
      </c>
    </row>
    <row r="36" spans="1:28" x14ac:dyDescent="0.2">
      <c r="A36">
        <v>13</v>
      </c>
      <c r="B36">
        <v>17</v>
      </c>
      <c r="C36" t="s">
        <v>66</v>
      </c>
      <c r="D36">
        <v>2004</v>
      </c>
      <c r="E36">
        <v>10</v>
      </c>
      <c r="F36">
        <v>4</v>
      </c>
      <c r="G36" t="s">
        <v>57</v>
      </c>
      <c r="H36">
        <v>1.7</v>
      </c>
      <c r="I36">
        <v>3.4</v>
      </c>
      <c r="J36">
        <v>4</v>
      </c>
      <c r="K36">
        <v>6.7</v>
      </c>
      <c r="L36">
        <v>2.8</v>
      </c>
      <c r="M36">
        <v>3.17</v>
      </c>
      <c r="N36">
        <v>4</v>
      </c>
      <c r="O36">
        <v>5.3</v>
      </c>
      <c r="P36">
        <v>45.2</v>
      </c>
      <c r="Q36" t="s">
        <v>36</v>
      </c>
      <c r="R36" t="s">
        <v>41</v>
      </c>
      <c r="S36" t="s">
        <v>31</v>
      </c>
      <c r="T36" t="s">
        <v>31</v>
      </c>
      <c r="U36" t="s">
        <v>31</v>
      </c>
      <c r="V36" t="s">
        <v>33</v>
      </c>
      <c r="W36" t="s">
        <v>42</v>
      </c>
      <c r="X36" t="s">
        <v>67</v>
      </c>
      <c r="Y36">
        <v>39.36788</v>
      </c>
      <c r="Z36">
        <v>-105.24069</v>
      </c>
      <c r="AA36">
        <v>0.28749999999999998</v>
      </c>
      <c r="AB36" t="s">
        <v>185</v>
      </c>
    </row>
    <row r="37" spans="1:28" x14ac:dyDescent="0.2">
      <c r="A37">
        <v>13</v>
      </c>
      <c r="B37">
        <v>18</v>
      </c>
      <c r="C37" t="s">
        <v>66</v>
      </c>
      <c r="D37">
        <v>2004</v>
      </c>
      <c r="E37">
        <v>20</v>
      </c>
      <c r="F37">
        <v>4</v>
      </c>
      <c r="G37" t="s">
        <v>57</v>
      </c>
      <c r="H37">
        <v>0.3</v>
      </c>
      <c r="I37">
        <v>0.4</v>
      </c>
      <c r="J37">
        <v>4</v>
      </c>
      <c r="K37">
        <v>6.7</v>
      </c>
      <c r="L37">
        <v>2.8</v>
      </c>
      <c r="M37">
        <v>3.17</v>
      </c>
      <c r="N37">
        <v>4</v>
      </c>
      <c r="O37">
        <v>5.3</v>
      </c>
      <c r="P37">
        <v>45.2</v>
      </c>
      <c r="Q37" t="s">
        <v>36</v>
      </c>
      <c r="R37" t="s">
        <v>41</v>
      </c>
      <c r="S37" t="s">
        <v>31</v>
      </c>
      <c r="T37" t="s">
        <v>31</v>
      </c>
      <c r="U37" t="s">
        <v>31</v>
      </c>
      <c r="V37" t="s">
        <v>33</v>
      </c>
      <c r="W37" t="s">
        <v>42</v>
      </c>
      <c r="X37" t="s">
        <v>67</v>
      </c>
      <c r="Y37">
        <v>39.36788</v>
      </c>
      <c r="Z37">
        <v>-105.24069</v>
      </c>
      <c r="AA37">
        <v>0.28749999999999998</v>
      </c>
      <c r="AB37" t="s">
        <v>185</v>
      </c>
    </row>
    <row r="38" spans="1:28" x14ac:dyDescent="0.2">
      <c r="A38">
        <v>13</v>
      </c>
      <c r="B38">
        <v>19</v>
      </c>
      <c r="C38" t="s">
        <v>66</v>
      </c>
      <c r="D38">
        <v>2004</v>
      </c>
      <c r="E38">
        <v>40</v>
      </c>
      <c r="F38">
        <v>4</v>
      </c>
      <c r="G38" t="s">
        <v>57</v>
      </c>
      <c r="H38">
        <v>4.5</v>
      </c>
      <c r="I38">
        <v>3.8</v>
      </c>
      <c r="J38">
        <v>4</v>
      </c>
      <c r="K38">
        <v>6.7</v>
      </c>
      <c r="L38">
        <v>2.8</v>
      </c>
      <c r="M38">
        <v>3.17</v>
      </c>
      <c r="N38">
        <v>4</v>
      </c>
      <c r="O38">
        <v>5.3</v>
      </c>
      <c r="P38">
        <v>45.2</v>
      </c>
      <c r="Q38" t="s">
        <v>36</v>
      </c>
      <c r="R38" t="s">
        <v>41</v>
      </c>
      <c r="S38" t="s">
        <v>31</v>
      </c>
      <c r="T38" t="s">
        <v>31</v>
      </c>
      <c r="U38" t="s">
        <v>31</v>
      </c>
      <c r="V38" t="s">
        <v>33</v>
      </c>
      <c r="W38" t="s">
        <v>42</v>
      </c>
      <c r="X38" t="s">
        <v>67</v>
      </c>
      <c r="Y38">
        <v>39.36788</v>
      </c>
      <c r="Z38">
        <v>-105.24069</v>
      </c>
      <c r="AA38">
        <v>0.28749999999999998</v>
      </c>
      <c r="AB38" t="s">
        <v>185</v>
      </c>
    </row>
    <row r="39" spans="1:28" x14ac:dyDescent="0.2">
      <c r="A39">
        <v>13</v>
      </c>
      <c r="B39">
        <v>20</v>
      </c>
      <c r="C39" t="s">
        <v>66</v>
      </c>
      <c r="D39">
        <v>2004</v>
      </c>
      <c r="E39">
        <v>80</v>
      </c>
      <c r="F39">
        <v>4</v>
      </c>
      <c r="G39" t="s">
        <v>57</v>
      </c>
      <c r="H39">
        <v>3.2</v>
      </c>
      <c r="I39">
        <v>3.8</v>
      </c>
      <c r="J39">
        <v>4</v>
      </c>
      <c r="K39">
        <v>6.7</v>
      </c>
      <c r="L39">
        <v>2.8</v>
      </c>
      <c r="M39">
        <v>3.17</v>
      </c>
      <c r="N39">
        <v>4</v>
      </c>
      <c r="O39">
        <v>5.3</v>
      </c>
      <c r="P39">
        <v>45.2</v>
      </c>
      <c r="Q39" t="s">
        <v>36</v>
      </c>
      <c r="R39" t="s">
        <v>41</v>
      </c>
      <c r="S39" t="s">
        <v>31</v>
      </c>
      <c r="T39" t="s">
        <v>31</v>
      </c>
      <c r="U39" t="s">
        <v>31</v>
      </c>
      <c r="V39" t="s">
        <v>33</v>
      </c>
      <c r="W39" t="s">
        <v>42</v>
      </c>
      <c r="X39" t="s">
        <v>67</v>
      </c>
      <c r="Y39">
        <v>39.36788</v>
      </c>
      <c r="Z39">
        <v>-105.24069</v>
      </c>
      <c r="AA39">
        <v>0.28749999999999998</v>
      </c>
      <c r="AB39" t="s">
        <v>185</v>
      </c>
    </row>
    <row r="40" spans="1:28" x14ac:dyDescent="0.2">
      <c r="A40">
        <v>1</v>
      </c>
      <c r="B40">
        <v>1</v>
      </c>
      <c r="C40" t="s">
        <v>47</v>
      </c>
      <c r="D40">
        <v>2004</v>
      </c>
      <c r="E40">
        <v>350</v>
      </c>
      <c r="F40">
        <v>2</v>
      </c>
      <c r="G40" t="s">
        <v>123</v>
      </c>
      <c r="H40">
        <v>7.0000000000000007E-2</v>
      </c>
      <c r="I40">
        <v>0.03</v>
      </c>
      <c r="J40">
        <v>2</v>
      </c>
      <c r="K40">
        <v>0.11</v>
      </c>
      <c r="L40">
        <v>0.04</v>
      </c>
      <c r="M40">
        <v>5</v>
      </c>
      <c r="N40">
        <v>6</v>
      </c>
      <c r="O40">
        <v>14.5</v>
      </c>
      <c r="P40">
        <v>77.8</v>
      </c>
      <c r="Q40" t="s">
        <v>36</v>
      </c>
      <c r="R40" t="s">
        <v>32</v>
      </c>
      <c r="S40" t="s">
        <v>31</v>
      </c>
      <c r="T40" t="s">
        <v>33</v>
      </c>
      <c r="U40" t="s">
        <v>31</v>
      </c>
      <c r="V40" t="s">
        <v>33</v>
      </c>
      <c r="W40" t="s">
        <v>42</v>
      </c>
      <c r="X40" t="s">
        <v>48</v>
      </c>
      <c r="Y40">
        <v>42.036110000000001</v>
      </c>
      <c r="Z40">
        <v>2.8172199999999998</v>
      </c>
      <c r="AA40">
        <v>0.51649999999999996</v>
      </c>
      <c r="AB40" t="s">
        <v>176</v>
      </c>
    </row>
    <row r="41" spans="1:28" x14ac:dyDescent="0.2">
      <c r="A41">
        <v>3</v>
      </c>
      <c r="B41">
        <v>1</v>
      </c>
      <c r="C41" t="s">
        <v>39</v>
      </c>
      <c r="D41">
        <v>2010</v>
      </c>
      <c r="E41">
        <v>40</v>
      </c>
      <c r="F41">
        <v>4</v>
      </c>
      <c r="G41" t="s">
        <v>33</v>
      </c>
      <c r="H41">
        <v>0.04</v>
      </c>
      <c r="I41">
        <v>0.04</v>
      </c>
      <c r="J41">
        <v>4</v>
      </c>
      <c r="K41">
        <v>0.01</v>
      </c>
      <c r="L41">
        <v>0.01</v>
      </c>
      <c r="M41">
        <v>2</v>
      </c>
      <c r="N41">
        <v>3</v>
      </c>
      <c r="O41">
        <v>9.4</v>
      </c>
      <c r="P41">
        <v>56.5</v>
      </c>
      <c r="Q41" t="s">
        <v>36</v>
      </c>
      <c r="R41" t="s">
        <v>41</v>
      </c>
      <c r="S41" t="s">
        <v>31</v>
      </c>
      <c r="T41" t="s">
        <v>31</v>
      </c>
      <c r="U41" t="s">
        <v>33</v>
      </c>
      <c r="V41" t="s">
        <v>33</v>
      </c>
      <c r="W41" t="s">
        <v>42</v>
      </c>
      <c r="X41" t="s">
        <v>43</v>
      </c>
      <c r="Y41">
        <v>-40.573329999999999</v>
      </c>
      <c r="Z41">
        <v>-70.832499999999996</v>
      </c>
      <c r="AA41">
        <v>0.44740000000000002</v>
      </c>
      <c r="AB41" t="s">
        <v>176</v>
      </c>
    </row>
    <row r="42" spans="1:28" x14ac:dyDescent="0.2">
      <c r="A42">
        <v>3</v>
      </c>
      <c r="B42">
        <v>2</v>
      </c>
      <c r="C42" t="s">
        <v>39</v>
      </c>
      <c r="D42">
        <v>2010</v>
      </c>
      <c r="E42">
        <v>40</v>
      </c>
      <c r="F42">
        <v>4</v>
      </c>
      <c r="G42" t="s">
        <v>33</v>
      </c>
      <c r="H42">
        <v>0.04</v>
      </c>
      <c r="I42">
        <v>0.04</v>
      </c>
      <c r="J42">
        <v>4</v>
      </c>
      <c r="K42">
        <v>0.01</v>
      </c>
      <c r="L42">
        <v>0.01</v>
      </c>
      <c r="M42">
        <v>2</v>
      </c>
      <c r="N42">
        <v>3</v>
      </c>
      <c r="O42">
        <v>9.4</v>
      </c>
      <c r="P42">
        <v>56.5</v>
      </c>
      <c r="Q42" t="s">
        <v>36</v>
      </c>
      <c r="R42" t="s">
        <v>41</v>
      </c>
      <c r="S42" t="s">
        <v>31</v>
      </c>
      <c r="T42" t="s">
        <v>31</v>
      </c>
      <c r="U42" t="s">
        <v>33</v>
      </c>
      <c r="V42" t="s">
        <v>33</v>
      </c>
      <c r="W42" t="s">
        <v>42</v>
      </c>
      <c r="X42" t="s">
        <v>43</v>
      </c>
      <c r="Y42">
        <v>-40.573329999999999</v>
      </c>
      <c r="Z42">
        <v>-70.832499999999996</v>
      </c>
      <c r="AA42">
        <v>0.44740000000000002</v>
      </c>
      <c r="AB42" t="s">
        <v>176</v>
      </c>
    </row>
    <row r="43" spans="1:28" x14ac:dyDescent="0.2">
      <c r="A43">
        <v>3</v>
      </c>
      <c r="B43">
        <v>3</v>
      </c>
      <c r="C43" t="s">
        <v>39</v>
      </c>
      <c r="D43">
        <v>2010</v>
      </c>
      <c r="E43">
        <v>40</v>
      </c>
      <c r="F43">
        <v>4</v>
      </c>
      <c r="G43" t="s">
        <v>33</v>
      </c>
      <c r="H43">
        <v>0.01</v>
      </c>
      <c r="I43">
        <v>0.01</v>
      </c>
      <c r="J43">
        <v>4</v>
      </c>
      <c r="K43">
        <v>0.01</v>
      </c>
      <c r="L43">
        <v>0.01</v>
      </c>
      <c r="M43">
        <v>3</v>
      </c>
      <c r="N43">
        <v>4</v>
      </c>
      <c r="O43">
        <v>9.4</v>
      </c>
      <c r="P43">
        <v>56.5</v>
      </c>
      <c r="Q43" t="s">
        <v>36</v>
      </c>
      <c r="R43" t="s">
        <v>41</v>
      </c>
      <c r="S43" t="s">
        <v>31</v>
      </c>
      <c r="T43" t="s">
        <v>31</v>
      </c>
      <c r="U43" t="s">
        <v>33</v>
      </c>
      <c r="V43" t="s">
        <v>33</v>
      </c>
      <c r="W43" t="s">
        <v>42</v>
      </c>
      <c r="X43" t="s">
        <v>43</v>
      </c>
      <c r="Y43">
        <v>-40.573329999999999</v>
      </c>
      <c r="Z43">
        <v>-70.832499999999996</v>
      </c>
      <c r="AA43">
        <v>0.44740000000000002</v>
      </c>
      <c r="AB43" t="s">
        <v>176</v>
      </c>
    </row>
    <row r="44" spans="1:28" x14ac:dyDescent="0.2">
      <c r="A44">
        <v>3</v>
      </c>
      <c r="B44">
        <v>4</v>
      </c>
      <c r="C44" t="s">
        <v>39</v>
      </c>
      <c r="D44">
        <v>2010</v>
      </c>
      <c r="E44">
        <v>40</v>
      </c>
      <c r="F44">
        <v>4</v>
      </c>
      <c r="G44" t="s">
        <v>33</v>
      </c>
      <c r="H44">
        <v>0.01</v>
      </c>
      <c r="I44">
        <v>0.01</v>
      </c>
      <c r="J44">
        <v>4</v>
      </c>
      <c r="K44">
        <v>0.01</v>
      </c>
      <c r="L44">
        <v>0.01</v>
      </c>
      <c r="M44">
        <v>3</v>
      </c>
      <c r="N44">
        <v>4</v>
      </c>
      <c r="O44">
        <v>9.4</v>
      </c>
      <c r="P44">
        <v>56.5</v>
      </c>
      <c r="Q44" t="s">
        <v>36</v>
      </c>
      <c r="R44" t="s">
        <v>41</v>
      </c>
      <c r="S44" t="s">
        <v>31</v>
      </c>
      <c r="T44" t="s">
        <v>31</v>
      </c>
      <c r="U44" t="s">
        <v>33</v>
      </c>
      <c r="V44" t="s">
        <v>33</v>
      </c>
      <c r="W44" t="s">
        <v>42</v>
      </c>
      <c r="X44" t="s">
        <v>43</v>
      </c>
      <c r="Y44">
        <v>-40.573329999999999</v>
      </c>
      <c r="Z44">
        <v>-70.832499999999996</v>
      </c>
      <c r="AA44">
        <v>0.44740000000000002</v>
      </c>
      <c r="AB44" t="s">
        <v>176</v>
      </c>
    </row>
    <row r="45" spans="1:28" x14ac:dyDescent="0.2">
      <c r="A45">
        <v>10</v>
      </c>
      <c r="B45">
        <v>1</v>
      </c>
      <c r="C45" t="s">
        <v>107</v>
      </c>
      <c r="D45" t="s">
        <v>60</v>
      </c>
      <c r="E45">
        <v>50</v>
      </c>
      <c r="F45">
        <v>16</v>
      </c>
      <c r="G45" t="s">
        <v>123</v>
      </c>
      <c r="H45">
        <v>6.96</v>
      </c>
      <c r="I45">
        <v>15.1</v>
      </c>
      <c r="J45">
        <v>16</v>
      </c>
      <c r="K45">
        <v>5.34</v>
      </c>
      <c r="L45">
        <v>11.3</v>
      </c>
      <c r="M45">
        <v>17</v>
      </c>
      <c r="N45">
        <v>18</v>
      </c>
      <c r="O45">
        <v>2.2999999999999998</v>
      </c>
      <c r="P45">
        <v>44.8</v>
      </c>
      <c r="Q45" t="s">
        <v>46</v>
      </c>
      <c r="R45" t="s">
        <v>32</v>
      </c>
      <c r="S45" t="s">
        <v>31</v>
      </c>
      <c r="T45" t="s">
        <v>33</v>
      </c>
      <c r="U45" t="s">
        <v>31</v>
      </c>
      <c r="V45" t="s">
        <v>33</v>
      </c>
      <c r="W45" t="s">
        <v>42</v>
      </c>
      <c r="X45" t="s">
        <v>61</v>
      </c>
      <c r="Y45">
        <v>50.473109999999998</v>
      </c>
      <c r="Z45">
        <v>-121.0218</v>
      </c>
      <c r="AA45">
        <v>0.46660000000000001</v>
      </c>
      <c r="AB45" t="s">
        <v>176</v>
      </c>
    </row>
    <row r="46" spans="1:28" x14ac:dyDescent="0.2">
      <c r="A46">
        <v>10</v>
      </c>
      <c r="B46">
        <v>2</v>
      </c>
      <c r="C46" t="s">
        <v>107</v>
      </c>
      <c r="D46" t="s">
        <v>60</v>
      </c>
      <c r="E46">
        <v>100</v>
      </c>
      <c r="F46">
        <v>16</v>
      </c>
      <c r="G46" t="s">
        <v>123</v>
      </c>
      <c r="H46">
        <v>2.72</v>
      </c>
      <c r="I46">
        <v>7.31</v>
      </c>
      <c r="J46">
        <v>16</v>
      </c>
      <c r="K46">
        <v>5.34</v>
      </c>
      <c r="L46">
        <v>11.3</v>
      </c>
      <c r="M46">
        <v>17</v>
      </c>
      <c r="N46">
        <v>18</v>
      </c>
      <c r="O46">
        <v>2.2999999999999998</v>
      </c>
      <c r="P46">
        <v>44.8</v>
      </c>
      <c r="Q46" t="s">
        <v>46</v>
      </c>
      <c r="R46" t="s">
        <v>32</v>
      </c>
      <c r="S46" t="s">
        <v>31</v>
      </c>
      <c r="T46" t="s">
        <v>33</v>
      </c>
      <c r="U46" t="s">
        <v>31</v>
      </c>
      <c r="V46" t="s">
        <v>33</v>
      </c>
      <c r="W46" t="s">
        <v>42</v>
      </c>
      <c r="X46" t="s">
        <v>61</v>
      </c>
      <c r="Y46">
        <v>50.473109999999998</v>
      </c>
      <c r="Z46">
        <v>-121.0218</v>
      </c>
      <c r="AA46">
        <v>0.46660000000000001</v>
      </c>
      <c r="AB46" t="s">
        <v>176</v>
      </c>
    </row>
    <row r="47" spans="1:28" x14ac:dyDescent="0.2">
      <c r="A47">
        <v>10</v>
      </c>
      <c r="B47">
        <v>3</v>
      </c>
      <c r="C47" t="s">
        <v>107</v>
      </c>
      <c r="D47" t="s">
        <v>60</v>
      </c>
      <c r="E47">
        <v>150</v>
      </c>
      <c r="F47">
        <v>16</v>
      </c>
      <c r="G47" t="s">
        <v>123</v>
      </c>
      <c r="H47">
        <v>1.23</v>
      </c>
      <c r="I47">
        <v>4.16</v>
      </c>
      <c r="J47">
        <v>16</v>
      </c>
      <c r="K47">
        <v>5.34</v>
      </c>
      <c r="L47">
        <v>11.3</v>
      </c>
      <c r="M47">
        <v>17</v>
      </c>
      <c r="N47">
        <v>18</v>
      </c>
      <c r="O47">
        <v>2.2999999999999998</v>
      </c>
      <c r="P47">
        <v>44.8</v>
      </c>
      <c r="Q47" t="s">
        <v>46</v>
      </c>
      <c r="R47" t="s">
        <v>32</v>
      </c>
      <c r="S47" t="s">
        <v>31</v>
      </c>
      <c r="T47" t="s">
        <v>33</v>
      </c>
      <c r="U47" t="s">
        <v>31</v>
      </c>
      <c r="V47" t="s">
        <v>33</v>
      </c>
      <c r="W47" t="s">
        <v>42</v>
      </c>
      <c r="X47" t="s">
        <v>61</v>
      </c>
      <c r="Y47">
        <v>50.473109999999998</v>
      </c>
      <c r="Z47">
        <v>-121.0218</v>
      </c>
      <c r="AA47">
        <v>0.46660000000000001</v>
      </c>
      <c r="AB47" t="s">
        <v>176</v>
      </c>
    </row>
    <row r="48" spans="1:28" x14ac:dyDescent="0.2">
      <c r="A48">
        <v>10</v>
      </c>
      <c r="B48">
        <v>4</v>
      </c>
      <c r="C48" t="s">
        <v>107</v>
      </c>
      <c r="D48" t="s">
        <v>60</v>
      </c>
      <c r="E48">
        <v>200</v>
      </c>
      <c r="F48">
        <v>16</v>
      </c>
      <c r="G48" t="s">
        <v>123</v>
      </c>
      <c r="H48">
        <v>4.53</v>
      </c>
      <c r="I48">
        <v>13.6</v>
      </c>
      <c r="J48">
        <v>16</v>
      </c>
      <c r="K48">
        <v>5.34</v>
      </c>
      <c r="L48">
        <v>11.3</v>
      </c>
      <c r="M48">
        <v>17</v>
      </c>
      <c r="N48">
        <v>18</v>
      </c>
      <c r="O48">
        <v>2.2999999999999998</v>
      </c>
      <c r="P48">
        <v>44.8</v>
      </c>
      <c r="Q48" t="s">
        <v>46</v>
      </c>
      <c r="R48" t="s">
        <v>32</v>
      </c>
      <c r="S48" t="s">
        <v>31</v>
      </c>
      <c r="T48" t="s">
        <v>33</v>
      </c>
      <c r="U48" t="s">
        <v>31</v>
      </c>
      <c r="V48" t="s">
        <v>33</v>
      </c>
      <c r="W48" t="s">
        <v>42</v>
      </c>
      <c r="X48" t="s">
        <v>61</v>
      </c>
      <c r="Y48">
        <v>50.473109999999998</v>
      </c>
      <c r="Z48">
        <v>-121.0218</v>
      </c>
      <c r="AA48">
        <v>0.46660000000000001</v>
      </c>
      <c r="AB48" t="s">
        <v>176</v>
      </c>
    </row>
    <row r="49" spans="1:28" x14ac:dyDescent="0.2">
      <c r="A49">
        <v>10</v>
      </c>
      <c r="B49">
        <v>5</v>
      </c>
      <c r="C49" t="s">
        <v>107</v>
      </c>
      <c r="D49" t="s">
        <v>60</v>
      </c>
      <c r="E49">
        <v>250</v>
      </c>
      <c r="F49">
        <v>16</v>
      </c>
      <c r="G49" t="s">
        <v>123</v>
      </c>
      <c r="H49">
        <v>5.41</v>
      </c>
      <c r="I49">
        <v>15.7</v>
      </c>
      <c r="J49">
        <v>16</v>
      </c>
      <c r="K49">
        <v>5.34</v>
      </c>
      <c r="L49">
        <v>11.3</v>
      </c>
      <c r="M49">
        <v>17</v>
      </c>
      <c r="N49">
        <v>18</v>
      </c>
      <c r="O49">
        <v>2.2999999999999998</v>
      </c>
      <c r="P49">
        <v>44.8</v>
      </c>
      <c r="Q49" t="s">
        <v>46</v>
      </c>
      <c r="R49" t="s">
        <v>32</v>
      </c>
      <c r="S49" t="s">
        <v>31</v>
      </c>
      <c r="T49" t="s">
        <v>33</v>
      </c>
      <c r="U49" t="s">
        <v>31</v>
      </c>
      <c r="V49" t="s">
        <v>33</v>
      </c>
      <c r="W49" t="s">
        <v>42</v>
      </c>
      <c r="X49" t="s">
        <v>61</v>
      </c>
      <c r="Y49">
        <v>50.473109999999998</v>
      </c>
      <c r="Z49">
        <v>-121.0218</v>
      </c>
      <c r="AA49">
        <v>0.46660000000000001</v>
      </c>
      <c r="AB49" t="s">
        <v>176</v>
      </c>
    </row>
    <row r="50" spans="1:28" x14ac:dyDescent="0.2">
      <c r="A50">
        <v>25</v>
      </c>
      <c r="B50">
        <v>1</v>
      </c>
      <c r="C50" t="s">
        <v>89</v>
      </c>
      <c r="D50">
        <v>2010</v>
      </c>
      <c r="E50">
        <v>3.37</v>
      </c>
      <c r="F50">
        <v>6</v>
      </c>
      <c r="G50" t="s">
        <v>57</v>
      </c>
      <c r="H50">
        <v>100</v>
      </c>
      <c r="I50">
        <v>174.2</v>
      </c>
      <c r="J50">
        <v>6</v>
      </c>
      <c r="K50">
        <v>118.2</v>
      </c>
      <c r="L50">
        <v>83.7</v>
      </c>
      <c r="M50">
        <v>1</v>
      </c>
      <c r="N50">
        <v>2</v>
      </c>
      <c r="Q50" t="s">
        <v>46</v>
      </c>
      <c r="S50" t="s">
        <v>33</v>
      </c>
      <c r="T50" t="s">
        <v>33</v>
      </c>
      <c r="U50" t="s">
        <v>33</v>
      </c>
      <c r="V50" t="s">
        <v>33</v>
      </c>
      <c r="X50" t="s">
        <v>171</v>
      </c>
      <c r="Y50">
        <v>40.700000000000003</v>
      </c>
      <c r="Z50">
        <v>-111.916</v>
      </c>
      <c r="AB50" t="s">
        <v>176</v>
      </c>
    </row>
    <row r="51" spans="1:28" x14ac:dyDescent="0.2">
      <c r="A51">
        <v>25</v>
      </c>
      <c r="B51">
        <v>2</v>
      </c>
      <c r="C51" t="s">
        <v>89</v>
      </c>
      <c r="D51">
        <v>2010</v>
      </c>
      <c r="E51">
        <v>16.850000000000001</v>
      </c>
      <c r="F51">
        <v>6</v>
      </c>
      <c r="G51" t="s">
        <v>57</v>
      </c>
      <c r="H51">
        <v>100</v>
      </c>
      <c r="I51">
        <v>218.2</v>
      </c>
      <c r="J51">
        <v>6</v>
      </c>
      <c r="K51">
        <v>118.2</v>
      </c>
      <c r="L51">
        <v>83.7</v>
      </c>
      <c r="M51">
        <v>1</v>
      </c>
      <c r="N51">
        <v>2</v>
      </c>
      <c r="Q51" t="s">
        <v>46</v>
      </c>
      <c r="S51" t="s">
        <v>33</v>
      </c>
      <c r="T51" t="s">
        <v>33</v>
      </c>
      <c r="U51" t="s">
        <v>33</v>
      </c>
      <c r="V51" t="s">
        <v>33</v>
      </c>
      <c r="X51" t="s">
        <v>171</v>
      </c>
      <c r="Y51">
        <v>40.700000000000003</v>
      </c>
      <c r="Z51">
        <v>-111.916</v>
      </c>
      <c r="AB51" t="s">
        <v>176</v>
      </c>
    </row>
    <row r="52" spans="1:28" x14ac:dyDescent="0.2">
      <c r="A52">
        <v>25</v>
      </c>
      <c r="B52">
        <v>3</v>
      </c>
      <c r="C52" t="s">
        <v>89</v>
      </c>
      <c r="D52">
        <v>2010</v>
      </c>
      <c r="E52">
        <v>33.700000000000003</v>
      </c>
      <c r="F52">
        <v>6</v>
      </c>
      <c r="G52" t="s">
        <v>57</v>
      </c>
      <c r="H52">
        <v>100</v>
      </c>
      <c r="I52">
        <v>218.2</v>
      </c>
      <c r="J52">
        <v>6</v>
      </c>
      <c r="K52">
        <v>118.2</v>
      </c>
      <c r="L52">
        <v>83.7</v>
      </c>
      <c r="M52">
        <v>1</v>
      </c>
      <c r="N52">
        <v>2</v>
      </c>
      <c r="Q52" t="s">
        <v>46</v>
      </c>
      <c r="S52" t="s">
        <v>33</v>
      </c>
      <c r="T52" t="s">
        <v>33</v>
      </c>
      <c r="U52" t="s">
        <v>33</v>
      </c>
      <c r="V52" t="s">
        <v>33</v>
      </c>
      <c r="X52" t="s">
        <v>171</v>
      </c>
      <c r="Y52">
        <v>40.700000000000003</v>
      </c>
      <c r="Z52">
        <v>-111.916</v>
      </c>
      <c r="AB52" t="s">
        <v>176</v>
      </c>
    </row>
    <row r="53" spans="1:28" x14ac:dyDescent="0.2">
      <c r="A53">
        <v>25</v>
      </c>
      <c r="B53">
        <v>4</v>
      </c>
      <c r="C53" t="s">
        <v>89</v>
      </c>
      <c r="D53">
        <v>2010</v>
      </c>
      <c r="E53">
        <v>67.400000000000006</v>
      </c>
      <c r="F53">
        <v>6</v>
      </c>
      <c r="G53" t="s">
        <v>57</v>
      </c>
      <c r="H53">
        <v>100</v>
      </c>
      <c r="I53">
        <v>437.7</v>
      </c>
      <c r="J53">
        <v>6</v>
      </c>
      <c r="K53">
        <v>118.2</v>
      </c>
      <c r="L53">
        <v>83.7</v>
      </c>
      <c r="M53">
        <v>1</v>
      </c>
      <c r="N53">
        <v>2</v>
      </c>
      <c r="Q53" t="s">
        <v>46</v>
      </c>
      <c r="S53" t="s">
        <v>33</v>
      </c>
      <c r="T53" t="s">
        <v>33</v>
      </c>
      <c r="U53" t="s">
        <v>33</v>
      </c>
      <c r="V53" t="s">
        <v>33</v>
      </c>
      <c r="X53" t="s">
        <v>171</v>
      </c>
      <c r="Y53">
        <v>40.700000000000003</v>
      </c>
      <c r="Z53">
        <v>-111.916</v>
      </c>
      <c r="AB53" t="s">
        <v>176</v>
      </c>
    </row>
    <row r="54" spans="1:28" x14ac:dyDescent="0.2">
      <c r="A54">
        <v>25</v>
      </c>
      <c r="B54">
        <v>5</v>
      </c>
      <c r="C54" t="s">
        <v>89</v>
      </c>
      <c r="D54">
        <v>2010</v>
      </c>
      <c r="E54">
        <v>1.8</v>
      </c>
      <c r="F54">
        <v>6</v>
      </c>
      <c r="G54" t="s">
        <v>57</v>
      </c>
      <c r="H54">
        <v>100</v>
      </c>
      <c r="I54">
        <v>370.36284910000001</v>
      </c>
      <c r="K54">
        <v>118.2</v>
      </c>
      <c r="L54">
        <v>83.7</v>
      </c>
      <c r="M54">
        <v>1</v>
      </c>
      <c r="N54">
        <v>2</v>
      </c>
      <c r="Q54" t="s">
        <v>46</v>
      </c>
      <c r="S54" t="s">
        <v>33</v>
      </c>
      <c r="T54" t="s">
        <v>33</v>
      </c>
      <c r="U54" t="s">
        <v>33</v>
      </c>
      <c r="V54" t="s">
        <v>33</v>
      </c>
      <c r="X54" t="s">
        <v>91</v>
      </c>
      <c r="Y54">
        <v>40.799999999999997</v>
      </c>
      <c r="Z54">
        <v>-111.6</v>
      </c>
      <c r="AB54" t="s">
        <v>176</v>
      </c>
    </row>
    <row r="55" spans="1:28" x14ac:dyDescent="0.2">
      <c r="A55">
        <v>25</v>
      </c>
      <c r="B55">
        <v>6</v>
      </c>
      <c r="C55" t="s">
        <v>89</v>
      </c>
      <c r="D55">
        <v>2010</v>
      </c>
      <c r="E55">
        <v>9</v>
      </c>
      <c r="F55">
        <v>6</v>
      </c>
      <c r="G55" t="s">
        <v>57</v>
      </c>
      <c r="H55">
        <v>100</v>
      </c>
      <c r="I55">
        <v>347.82754349999999</v>
      </c>
      <c r="K55">
        <v>118.2</v>
      </c>
      <c r="L55">
        <v>83.7</v>
      </c>
      <c r="M55">
        <v>1</v>
      </c>
      <c r="N55">
        <v>2</v>
      </c>
      <c r="Q55" t="s">
        <v>46</v>
      </c>
      <c r="S55" t="s">
        <v>33</v>
      </c>
      <c r="T55" t="s">
        <v>33</v>
      </c>
      <c r="U55" t="s">
        <v>33</v>
      </c>
      <c r="V55" t="s">
        <v>33</v>
      </c>
      <c r="X55" t="s">
        <v>91</v>
      </c>
      <c r="Y55">
        <v>40.799999999999997</v>
      </c>
      <c r="Z55">
        <v>-111.6</v>
      </c>
      <c r="AB55" t="s">
        <v>176</v>
      </c>
    </row>
    <row r="56" spans="1:28" x14ac:dyDescent="0.2">
      <c r="A56">
        <v>25</v>
      </c>
      <c r="B56">
        <v>7</v>
      </c>
      <c r="C56" t="s">
        <v>89</v>
      </c>
      <c r="D56">
        <v>2010</v>
      </c>
      <c r="E56">
        <v>18</v>
      </c>
      <c r="F56">
        <v>6</v>
      </c>
      <c r="G56" t="s">
        <v>57</v>
      </c>
      <c r="H56">
        <v>98.4</v>
      </c>
      <c r="I56">
        <v>224.8631584</v>
      </c>
      <c r="K56">
        <v>118.2</v>
      </c>
      <c r="L56">
        <v>83.7</v>
      </c>
      <c r="M56">
        <v>1</v>
      </c>
      <c r="N56">
        <v>2</v>
      </c>
      <c r="Q56" t="s">
        <v>46</v>
      </c>
      <c r="S56" t="s">
        <v>33</v>
      </c>
      <c r="T56" t="s">
        <v>33</v>
      </c>
      <c r="U56" t="s">
        <v>33</v>
      </c>
      <c r="V56" t="s">
        <v>33</v>
      </c>
      <c r="X56" t="s">
        <v>91</v>
      </c>
      <c r="Y56">
        <v>40.799999999999997</v>
      </c>
      <c r="Z56">
        <v>-111.6</v>
      </c>
      <c r="AB56" t="s">
        <v>176</v>
      </c>
    </row>
    <row r="57" spans="1:28" x14ac:dyDescent="0.2">
      <c r="A57">
        <v>25</v>
      </c>
      <c r="B57">
        <v>8</v>
      </c>
      <c r="C57" t="s">
        <v>89</v>
      </c>
      <c r="D57">
        <v>2010</v>
      </c>
      <c r="E57">
        <v>36</v>
      </c>
      <c r="F57">
        <v>6</v>
      </c>
      <c r="G57" t="s">
        <v>57</v>
      </c>
      <c r="H57">
        <v>100</v>
      </c>
      <c r="I57">
        <v>743.66508590000001</v>
      </c>
      <c r="K57">
        <v>118.2</v>
      </c>
      <c r="L57">
        <v>83.7</v>
      </c>
      <c r="M57">
        <v>1</v>
      </c>
      <c r="N57">
        <v>2</v>
      </c>
      <c r="Q57" t="s">
        <v>46</v>
      </c>
      <c r="S57" t="s">
        <v>33</v>
      </c>
      <c r="T57" t="s">
        <v>33</v>
      </c>
      <c r="U57" t="s">
        <v>33</v>
      </c>
      <c r="V57" t="s">
        <v>33</v>
      </c>
      <c r="X57" t="s">
        <v>91</v>
      </c>
      <c r="Y57">
        <v>40.799999999999997</v>
      </c>
      <c r="Z57">
        <v>-111.6</v>
      </c>
      <c r="AB57" t="s">
        <v>176</v>
      </c>
    </row>
    <row r="58" spans="1:28" x14ac:dyDescent="0.2">
      <c r="A58">
        <v>25</v>
      </c>
      <c r="B58">
        <v>9</v>
      </c>
      <c r="C58" t="s">
        <v>89</v>
      </c>
      <c r="D58">
        <v>2010</v>
      </c>
      <c r="E58">
        <v>7.63</v>
      </c>
      <c r="F58">
        <v>6</v>
      </c>
      <c r="G58" t="s">
        <v>57</v>
      </c>
      <c r="H58">
        <v>100</v>
      </c>
      <c r="I58">
        <v>368.64820630000003</v>
      </c>
      <c r="K58">
        <v>118.2</v>
      </c>
      <c r="L58">
        <v>83.7</v>
      </c>
      <c r="M58">
        <v>1</v>
      </c>
      <c r="N58">
        <v>2</v>
      </c>
      <c r="Q58" t="s">
        <v>46</v>
      </c>
      <c r="S58" t="s">
        <v>33</v>
      </c>
      <c r="T58" t="s">
        <v>33</v>
      </c>
      <c r="U58" t="s">
        <v>33</v>
      </c>
      <c r="V58" t="s">
        <v>33</v>
      </c>
      <c r="X58" t="s">
        <v>92</v>
      </c>
      <c r="Y58">
        <v>41</v>
      </c>
      <c r="Z58">
        <v>-112</v>
      </c>
      <c r="AB58" t="s">
        <v>176</v>
      </c>
    </row>
    <row r="59" spans="1:28" x14ac:dyDescent="0.2">
      <c r="A59">
        <v>25</v>
      </c>
      <c r="B59">
        <v>10</v>
      </c>
      <c r="C59" t="s">
        <v>89</v>
      </c>
      <c r="D59">
        <v>2010</v>
      </c>
      <c r="E59">
        <v>38.15</v>
      </c>
      <c r="F59">
        <v>6</v>
      </c>
      <c r="G59" t="s">
        <v>57</v>
      </c>
      <c r="H59">
        <v>100</v>
      </c>
      <c r="I59">
        <v>177.58800640000001</v>
      </c>
      <c r="K59">
        <v>118.2</v>
      </c>
      <c r="L59">
        <v>83.7</v>
      </c>
      <c r="M59">
        <v>1</v>
      </c>
      <c r="N59">
        <v>2</v>
      </c>
      <c r="Q59" t="s">
        <v>46</v>
      </c>
      <c r="S59" t="s">
        <v>33</v>
      </c>
      <c r="T59" t="s">
        <v>33</v>
      </c>
      <c r="U59" t="s">
        <v>33</v>
      </c>
      <c r="V59" t="s">
        <v>33</v>
      </c>
      <c r="X59" t="s">
        <v>92</v>
      </c>
      <c r="Y59">
        <v>41</v>
      </c>
      <c r="Z59">
        <v>-112</v>
      </c>
      <c r="AB59" t="s">
        <v>176</v>
      </c>
    </row>
    <row r="60" spans="1:28" x14ac:dyDescent="0.2">
      <c r="A60">
        <v>25</v>
      </c>
      <c r="B60">
        <v>11</v>
      </c>
      <c r="C60" t="s">
        <v>89</v>
      </c>
      <c r="D60">
        <v>2010</v>
      </c>
      <c r="E60">
        <v>76.3</v>
      </c>
      <c r="F60">
        <v>6</v>
      </c>
      <c r="G60" t="s">
        <v>57</v>
      </c>
      <c r="H60">
        <v>100</v>
      </c>
      <c r="I60">
        <v>347.58259450000003</v>
      </c>
      <c r="K60">
        <v>118.2</v>
      </c>
      <c r="L60">
        <v>83.7</v>
      </c>
      <c r="M60">
        <v>1</v>
      </c>
      <c r="N60">
        <v>2</v>
      </c>
      <c r="Q60" t="s">
        <v>46</v>
      </c>
      <c r="S60" t="s">
        <v>33</v>
      </c>
      <c r="T60" t="s">
        <v>33</v>
      </c>
      <c r="U60" t="s">
        <v>33</v>
      </c>
      <c r="V60" t="s">
        <v>33</v>
      </c>
      <c r="X60" t="s">
        <v>92</v>
      </c>
      <c r="Y60">
        <v>41</v>
      </c>
      <c r="Z60">
        <v>-112</v>
      </c>
      <c r="AB60" t="s">
        <v>176</v>
      </c>
    </row>
    <row r="61" spans="1:28" x14ac:dyDescent="0.2">
      <c r="A61">
        <v>25</v>
      </c>
      <c r="B61">
        <v>12</v>
      </c>
      <c r="C61" t="s">
        <v>89</v>
      </c>
      <c r="D61">
        <v>2010</v>
      </c>
      <c r="E61">
        <v>152.6</v>
      </c>
      <c r="F61">
        <v>6</v>
      </c>
      <c r="G61" t="s">
        <v>57</v>
      </c>
      <c r="H61">
        <v>100</v>
      </c>
      <c r="I61">
        <v>649.60467979999999</v>
      </c>
      <c r="K61">
        <v>118.2</v>
      </c>
      <c r="L61">
        <v>83.7</v>
      </c>
      <c r="M61">
        <v>1</v>
      </c>
      <c r="N61">
        <v>2</v>
      </c>
      <c r="Q61" t="s">
        <v>46</v>
      </c>
      <c r="S61" t="s">
        <v>33</v>
      </c>
      <c r="T61" t="s">
        <v>33</v>
      </c>
      <c r="U61" t="s">
        <v>33</v>
      </c>
      <c r="V61" t="s">
        <v>33</v>
      </c>
      <c r="X61" t="s">
        <v>92</v>
      </c>
      <c r="Y61">
        <v>41</v>
      </c>
      <c r="Z61">
        <v>-112</v>
      </c>
      <c r="AB61" t="s">
        <v>176</v>
      </c>
    </row>
    <row r="62" spans="1:28" x14ac:dyDescent="0.2">
      <c r="A62">
        <v>25</v>
      </c>
      <c r="B62">
        <v>13</v>
      </c>
      <c r="C62" t="s">
        <v>89</v>
      </c>
      <c r="D62">
        <v>2010</v>
      </c>
      <c r="E62">
        <v>19.760000000000002</v>
      </c>
      <c r="F62">
        <v>6</v>
      </c>
      <c r="G62" t="s">
        <v>57</v>
      </c>
      <c r="H62">
        <v>98.8</v>
      </c>
      <c r="I62">
        <v>490.1428975</v>
      </c>
      <c r="K62">
        <v>118.2</v>
      </c>
      <c r="L62">
        <v>83.7</v>
      </c>
      <c r="M62">
        <v>1</v>
      </c>
      <c r="N62">
        <v>2</v>
      </c>
      <c r="Q62" t="s">
        <v>36</v>
      </c>
      <c r="S62" t="s">
        <v>33</v>
      </c>
      <c r="T62" t="s">
        <v>33</v>
      </c>
      <c r="U62" t="s">
        <v>33</v>
      </c>
      <c r="V62" t="s">
        <v>33</v>
      </c>
      <c r="X62" t="s">
        <v>172</v>
      </c>
      <c r="Y62">
        <v>40.4</v>
      </c>
      <c r="Z62">
        <v>-113.2</v>
      </c>
      <c r="AB62" t="s">
        <v>176</v>
      </c>
    </row>
    <row r="63" spans="1:28" x14ac:dyDescent="0.2">
      <c r="A63">
        <v>25</v>
      </c>
      <c r="B63">
        <v>14</v>
      </c>
      <c r="C63" t="s">
        <v>89</v>
      </c>
      <c r="D63">
        <v>2010</v>
      </c>
      <c r="E63">
        <v>98.8</v>
      </c>
      <c r="F63">
        <v>6</v>
      </c>
      <c r="G63" t="s">
        <v>57</v>
      </c>
      <c r="H63">
        <v>100</v>
      </c>
      <c r="I63">
        <v>408.81983810000003</v>
      </c>
      <c r="K63">
        <v>118.2</v>
      </c>
      <c r="L63">
        <v>83.7</v>
      </c>
      <c r="M63">
        <v>1</v>
      </c>
      <c r="N63">
        <v>2</v>
      </c>
      <c r="Q63" t="s">
        <v>36</v>
      </c>
      <c r="S63" t="s">
        <v>33</v>
      </c>
      <c r="T63" t="s">
        <v>33</v>
      </c>
      <c r="U63" t="s">
        <v>33</v>
      </c>
      <c r="V63" t="s">
        <v>33</v>
      </c>
      <c r="X63" t="s">
        <v>172</v>
      </c>
      <c r="Y63">
        <v>40.4</v>
      </c>
      <c r="Z63">
        <v>-113.2</v>
      </c>
      <c r="AB63" t="s">
        <v>176</v>
      </c>
    </row>
    <row r="64" spans="1:28" x14ac:dyDescent="0.2">
      <c r="A64">
        <v>25</v>
      </c>
      <c r="B64">
        <v>15</v>
      </c>
      <c r="C64" t="s">
        <v>89</v>
      </c>
      <c r="D64">
        <v>2010</v>
      </c>
      <c r="E64">
        <v>197.6</v>
      </c>
      <c r="F64">
        <v>6</v>
      </c>
      <c r="G64" t="s">
        <v>57</v>
      </c>
      <c r="H64">
        <v>100</v>
      </c>
      <c r="I64">
        <v>133.252242</v>
      </c>
      <c r="K64">
        <v>118.2</v>
      </c>
      <c r="L64">
        <v>83.7</v>
      </c>
      <c r="M64">
        <v>1</v>
      </c>
      <c r="N64">
        <v>2</v>
      </c>
      <c r="Q64" t="s">
        <v>36</v>
      </c>
      <c r="S64" t="s">
        <v>33</v>
      </c>
      <c r="T64" t="s">
        <v>33</v>
      </c>
      <c r="U64" t="s">
        <v>33</v>
      </c>
      <c r="V64" t="s">
        <v>33</v>
      </c>
      <c r="X64" t="s">
        <v>172</v>
      </c>
      <c r="Y64">
        <v>40.4</v>
      </c>
      <c r="Z64">
        <v>-113.2</v>
      </c>
      <c r="AB64" t="s">
        <v>176</v>
      </c>
    </row>
    <row r="65" spans="1:37" ht="24" x14ac:dyDescent="0.3">
      <c r="A65">
        <v>53</v>
      </c>
      <c r="B65">
        <v>1</v>
      </c>
      <c r="C65" t="s">
        <v>186</v>
      </c>
      <c r="D65">
        <v>2019</v>
      </c>
      <c r="E65">
        <v>130</v>
      </c>
      <c r="F65">
        <v>15</v>
      </c>
      <c r="G65" t="s">
        <v>162</v>
      </c>
      <c r="H65">
        <v>36</v>
      </c>
      <c r="I65" t="s">
        <v>162</v>
      </c>
      <c r="K65">
        <v>15</v>
      </c>
      <c r="L65">
        <v>22</v>
      </c>
      <c r="M65" t="s">
        <v>162</v>
      </c>
      <c r="Z65" s="4" t="s">
        <v>187</v>
      </c>
      <c r="AA65" t="s">
        <v>188</v>
      </c>
      <c r="AB65" s="5">
        <v>-5.9517920000000002</v>
      </c>
      <c r="AC65">
        <v>-48.177894000000002</v>
      </c>
      <c r="AD65" t="s">
        <v>36</v>
      </c>
      <c r="AE65" t="s">
        <v>46</v>
      </c>
      <c r="AF65" t="s">
        <v>46</v>
      </c>
      <c r="AG65" t="s">
        <v>46</v>
      </c>
      <c r="AK65" t="s">
        <v>46</v>
      </c>
    </row>
    <row r="66" spans="1:37" ht="24" x14ac:dyDescent="0.3">
      <c r="A66">
        <v>54</v>
      </c>
      <c r="B66">
        <v>1</v>
      </c>
      <c r="C66" t="s">
        <v>189</v>
      </c>
      <c r="D66">
        <v>2011</v>
      </c>
      <c r="E66">
        <v>0.02</v>
      </c>
      <c r="F66">
        <v>10</v>
      </c>
      <c r="H66">
        <v>3.2</v>
      </c>
      <c r="I66">
        <v>0.92</v>
      </c>
      <c r="K66">
        <v>10</v>
      </c>
      <c r="L66">
        <v>3.3</v>
      </c>
      <c r="M66">
        <v>1.25</v>
      </c>
      <c r="O66">
        <v>0.5</v>
      </c>
      <c r="Z66" s="6" t="s">
        <v>190</v>
      </c>
      <c r="AA66" t="s">
        <v>102</v>
      </c>
      <c r="AB66" s="5">
        <v>-41.233333000000002</v>
      </c>
      <c r="AC66">
        <v>-71.283332999999999</v>
      </c>
      <c r="AD66" t="s">
        <v>46</v>
      </c>
      <c r="AE66" t="s">
        <v>46</v>
      </c>
      <c r="AF66" t="s">
        <v>36</v>
      </c>
      <c r="AG66" t="s">
        <v>46</v>
      </c>
      <c r="AK66" t="s">
        <v>36</v>
      </c>
    </row>
    <row r="67" spans="1:37" ht="24" x14ac:dyDescent="0.3">
      <c r="A67">
        <v>54</v>
      </c>
      <c r="B67">
        <v>2</v>
      </c>
      <c r="C67" t="s">
        <v>189</v>
      </c>
      <c r="D67">
        <v>2011</v>
      </c>
      <c r="E67">
        <v>0.02</v>
      </c>
      <c r="F67">
        <v>10</v>
      </c>
      <c r="H67">
        <v>3.2</v>
      </c>
      <c r="I67">
        <v>1.32</v>
      </c>
      <c r="K67">
        <v>10</v>
      </c>
      <c r="L67">
        <v>3.9</v>
      </c>
      <c r="M67">
        <v>0.88</v>
      </c>
      <c r="O67">
        <v>0.5</v>
      </c>
      <c r="Z67" s="6" t="s">
        <v>190</v>
      </c>
      <c r="AA67" t="s">
        <v>102</v>
      </c>
      <c r="AB67" s="5">
        <v>-41.233333000000002</v>
      </c>
      <c r="AC67">
        <v>-71.283332999999999</v>
      </c>
      <c r="AD67" t="s">
        <v>46</v>
      </c>
      <c r="AE67" t="s">
        <v>46</v>
      </c>
      <c r="AF67" t="s">
        <v>36</v>
      </c>
      <c r="AG67" t="s">
        <v>46</v>
      </c>
      <c r="AK67" t="s">
        <v>36</v>
      </c>
    </row>
    <row r="68" spans="1:37" ht="24" x14ac:dyDescent="0.3">
      <c r="A68">
        <v>54</v>
      </c>
      <c r="B68">
        <v>3</v>
      </c>
      <c r="C68" t="s">
        <v>189</v>
      </c>
      <c r="D68">
        <v>2011</v>
      </c>
      <c r="E68">
        <v>0.02</v>
      </c>
      <c r="F68">
        <v>10</v>
      </c>
      <c r="H68">
        <v>3.29</v>
      </c>
      <c r="I68">
        <v>1.25</v>
      </c>
      <c r="K68">
        <v>10</v>
      </c>
      <c r="L68">
        <v>3.57</v>
      </c>
      <c r="M68">
        <v>1.4</v>
      </c>
      <c r="O68">
        <v>1.5</v>
      </c>
      <c r="Z68" s="6" t="s">
        <v>190</v>
      </c>
      <c r="AA68" t="s">
        <v>102</v>
      </c>
      <c r="AB68" s="5">
        <v>-41.233333000000002</v>
      </c>
      <c r="AC68">
        <v>-71.283332999999999</v>
      </c>
      <c r="AD68" t="s">
        <v>46</v>
      </c>
      <c r="AE68" t="s">
        <v>46</v>
      </c>
      <c r="AF68" t="s">
        <v>36</v>
      </c>
      <c r="AG68" t="s">
        <v>46</v>
      </c>
      <c r="AK68" t="s">
        <v>36</v>
      </c>
    </row>
    <row r="69" spans="1:37" ht="24" x14ac:dyDescent="0.3">
      <c r="A69">
        <v>54</v>
      </c>
      <c r="B69">
        <v>4</v>
      </c>
      <c r="C69" t="s">
        <v>189</v>
      </c>
      <c r="D69">
        <v>2011</v>
      </c>
      <c r="E69">
        <v>0.02</v>
      </c>
      <c r="F69">
        <v>10</v>
      </c>
      <c r="H69">
        <v>3.86</v>
      </c>
      <c r="I69">
        <v>1.21</v>
      </c>
      <c r="K69">
        <v>10</v>
      </c>
      <c r="L69">
        <v>3.86</v>
      </c>
      <c r="M69">
        <v>1.46</v>
      </c>
      <c r="O69">
        <v>1.5</v>
      </c>
      <c r="Z69" s="6" t="s">
        <v>190</v>
      </c>
      <c r="AA69" t="s">
        <v>102</v>
      </c>
      <c r="AB69" s="5">
        <v>-41.233333000000002</v>
      </c>
      <c r="AC69">
        <v>-71.283332999999999</v>
      </c>
      <c r="AD69" t="s">
        <v>46</v>
      </c>
      <c r="AE69" t="s">
        <v>46</v>
      </c>
      <c r="AF69" t="s">
        <v>36</v>
      </c>
      <c r="AG69" t="s">
        <v>46</v>
      </c>
      <c r="AK69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FE696-4A9B-DC4D-B12B-45CD0688D0EA}">
  <dimension ref="A1:AB64"/>
  <sheetViews>
    <sheetView topLeftCell="J1" workbookViewId="0">
      <selection activeCell="AB8" sqref="AB8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14</v>
      </c>
      <c r="N1" t="s">
        <v>108</v>
      </c>
      <c r="O1" t="s">
        <v>16</v>
      </c>
      <c r="P1" t="s">
        <v>17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23</v>
      </c>
      <c r="X1" t="s">
        <v>24</v>
      </c>
      <c r="Y1" t="s">
        <v>25</v>
      </c>
      <c r="Z1" t="s">
        <v>26</v>
      </c>
      <c r="AA1" t="s">
        <v>28</v>
      </c>
    </row>
    <row r="2" spans="1:28" x14ac:dyDescent="0.2">
      <c r="A2">
        <v>15</v>
      </c>
      <c r="B2">
        <v>1</v>
      </c>
      <c r="C2" t="s">
        <v>69</v>
      </c>
      <c r="D2">
        <v>2016</v>
      </c>
      <c r="E2">
        <v>20</v>
      </c>
      <c r="F2">
        <v>4</v>
      </c>
      <c r="G2" t="s">
        <v>57</v>
      </c>
      <c r="H2">
        <v>2.4</v>
      </c>
      <c r="I2">
        <v>3.4</v>
      </c>
      <c r="J2">
        <v>4</v>
      </c>
      <c r="K2">
        <v>0.1</v>
      </c>
      <c r="L2">
        <v>0.2</v>
      </c>
      <c r="M2">
        <v>8</v>
      </c>
      <c r="N2">
        <v>9</v>
      </c>
      <c r="O2">
        <v>16.100000000000001</v>
      </c>
      <c r="P2">
        <v>33.5</v>
      </c>
      <c r="Q2" t="s">
        <v>46</v>
      </c>
      <c r="R2" t="s">
        <v>52</v>
      </c>
      <c r="S2" t="s">
        <v>33</v>
      </c>
      <c r="T2" t="s">
        <v>33</v>
      </c>
      <c r="U2" t="s">
        <v>33</v>
      </c>
      <c r="V2" t="s">
        <v>33</v>
      </c>
      <c r="W2" t="s">
        <v>169</v>
      </c>
      <c r="X2" t="s">
        <v>170</v>
      </c>
      <c r="Y2">
        <v>38.183329999999998</v>
      </c>
      <c r="Z2">
        <v>-1.8333299999999999</v>
      </c>
      <c r="AA2">
        <v>0.20100000000000001</v>
      </c>
      <c r="AB2" t="s">
        <v>176</v>
      </c>
    </row>
    <row r="3" spans="1:28" x14ac:dyDescent="0.2">
      <c r="A3">
        <v>15</v>
      </c>
      <c r="B3">
        <v>2</v>
      </c>
      <c r="C3" t="s">
        <v>69</v>
      </c>
      <c r="D3">
        <v>2016</v>
      </c>
      <c r="E3">
        <v>60</v>
      </c>
      <c r="F3">
        <v>4</v>
      </c>
      <c r="G3" t="s">
        <v>57</v>
      </c>
      <c r="H3">
        <v>6.9</v>
      </c>
      <c r="I3">
        <v>3.6</v>
      </c>
      <c r="J3">
        <v>4</v>
      </c>
      <c r="K3">
        <v>0.1</v>
      </c>
      <c r="L3">
        <v>0.2</v>
      </c>
      <c r="M3">
        <v>8</v>
      </c>
      <c r="N3">
        <v>9</v>
      </c>
      <c r="O3">
        <v>16.100000000000001</v>
      </c>
      <c r="P3">
        <v>33.5</v>
      </c>
      <c r="Q3" t="s">
        <v>46</v>
      </c>
      <c r="R3" t="s">
        <v>52</v>
      </c>
      <c r="S3" t="s">
        <v>33</v>
      </c>
      <c r="T3" t="s">
        <v>33</v>
      </c>
      <c r="U3" t="s">
        <v>33</v>
      </c>
      <c r="V3" t="s">
        <v>33</v>
      </c>
      <c r="W3" t="s">
        <v>169</v>
      </c>
      <c r="X3" t="s">
        <v>170</v>
      </c>
      <c r="Y3">
        <v>38.183329999999998</v>
      </c>
      <c r="Z3">
        <v>-1.8333299999999999</v>
      </c>
      <c r="AA3">
        <v>0.20100000000000001</v>
      </c>
      <c r="AB3" t="s">
        <v>176</v>
      </c>
    </row>
    <row r="4" spans="1:28" x14ac:dyDescent="0.2">
      <c r="A4">
        <v>15</v>
      </c>
      <c r="B4">
        <v>1</v>
      </c>
      <c r="C4" t="s">
        <v>69</v>
      </c>
      <c r="D4">
        <v>2016</v>
      </c>
      <c r="E4">
        <v>20</v>
      </c>
      <c r="F4">
        <v>4</v>
      </c>
      <c r="G4" t="s">
        <v>57</v>
      </c>
      <c r="H4">
        <v>0</v>
      </c>
      <c r="I4">
        <v>0</v>
      </c>
      <c r="J4">
        <v>4</v>
      </c>
      <c r="K4">
        <v>0</v>
      </c>
      <c r="L4">
        <v>0</v>
      </c>
      <c r="M4">
        <v>8</v>
      </c>
      <c r="N4">
        <v>9</v>
      </c>
      <c r="O4">
        <v>16.100000000000001</v>
      </c>
      <c r="P4">
        <v>33.5</v>
      </c>
      <c r="Q4" t="s">
        <v>46</v>
      </c>
      <c r="R4" t="s">
        <v>52</v>
      </c>
      <c r="S4" t="s">
        <v>33</v>
      </c>
      <c r="T4" t="s">
        <v>33</v>
      </c>
      <c r="U4" t="s">
        <v>33</v>
      </c>
      <c r="V4" t="s">
        <v>33</v>
      </c>
      <c r="W4" t="s">
        <v>169</v>
      </c>
      <c r="X4" t="s">
        <v>170</v>
      </c>
      <c r="Y4">
        <v>38.183329999999998</v>
      </c>
      <c r="Z4">
        <v>-1.8333299999999999</v>
      </c>
      <c r="AA4">
        <v>0.20100000000000001</v>
      </c>
      <c r="AB4" t="s">
        <v>176</v>
      </c>
    </row>
    <row r="5" spans="1:28" x14ac:dyDescent="0.2">
      <c r="A5">
        <v>15</v>
      </c>
      <c r="B5">
        <v>2</v>
      </c>
      <c r="C5" t="s">
        <v>69</v>
      </c>
      <c r="D5">
        <v>2016</v>
      </c>
      <c r="E5">
        <v>60</v>
      </c>
      <c r="F5">
        <v>4</v>
      </c>
      <c r="G5" t="s">
        <v>57</v>
      </c>
      <c r="H5">
        <v>0.6</v>
      </c>
      <c r="I5">
        <v>1</v>
      </c>
      <c r="J5">
        <v>4</v>
      </c>
      <c r="K5">
        <v>0</v>
      </c>
      <c r="L5">
        <v>0</v>
      </c>
      <c r="M5">
        <v>8</v>
      </c>
      <c r="N5">
        <v>9</v>
      </c>
      <c r="O5">
        <v>16.100000000000001</v>
      </c>
      <c r="P5">
        <v>33.5</v>
      </c>
      <c r="Q5" t="s">
        <v>46</v>
      </c>
      <c r="R5" t="s">
        <v>52</v>
      </c>
      <c r="S5" t="s">
        <v>33</v>
      </c>
      <c r="T5" t="s">
        <v>33</v>
      </c>
      <c r="U5" t="s">
        <v>33</v>
      </c>
      <c r="V5" t="s">
        <v>33</v>
      </c>
      <c r="W5" t="s">
        <v>169</v>
      </c>
      <c r="X5" t="s">
        <v>170</v>
      </c>
      <c r="Y5">
        <v>38.183329999999998</v>
      </c>
      <c r="Z5">
        <v>-1.8333299999999999</v>
      </c>
      <c r="AA5">
        <v>0.20100000000000001</v>
      </c>
      <c r="AB5" t="s">
        <v>176</v>
      </c>
    </row>
    <row r="6" spans="1:28" x14ac:dyDescent="0.2">
      <c r="A6">
        <v>15</v>
      </c>
      <c r="B6">
        <v>1</v>
      </c>
      <c r="C6" t="s">
        <v>69</v>
      </c>
      <c r="D6">
        <v>2016</v>
      </c>
      <c r="E6">
        <v>20</v>
      </c>
      <c r="F6">
        <v>4</v>
      </c>
      <c r="G6" t="s">
        <v>57</v>
      </c>
      <c r="H6">
        <v>16</v>
      </c>
      <c r="I6">
        <v>5.8</v>
      </c>
      <c r="J6">
        <v>4</v>
      </c>
      <c r="K6">
        <v>10.199999999999999</v>
      </c>
      <c r="L6">
        <v>7.6</v>
      </c>
      <c r="M6">
        <v>8</v>
      </c>
      <c r="N6">
        <v>9</v>
      </c>
      <c r="O6">
        <v>16.100000000000001</v>
      </c>
      <c r="P6">
        <v>33.5</v>
      </c>
      <c r="Q6" t="s">
        <v>46</v>
      </c>
      <c r="R6" t="s">
        <v>52</v>
      </c>
      <c r="S6" t="s">
        <v>33</v>
      </c>
      <c r="T6" t="s">
        <v>33</v>
      </c>
      <c r="U6" t="s">
        <v>33</v>
      </c>
      <c r="V6" t="s">
        <v>33</v>
      </c>
      <c r="W6" t="s">
        <v>169</v>
      </c>
      <c r="X6" t="s">
        <v>170</v>
      </c>
      <c r="Y6">
        <v>38.183329999999998</v>
      </c>
      <c r="Z6">
        <v>-1.8333299999999999</v>
      </c>
      <c r="AA6">
        <v>0.20100000000000001</v>
      </c>
      <c r="AB6" t="s">
        <v>176</v>
      </c>
    </row>
    <row r="7" spans="1:28" x14ac:dyDescent="0.2">
      <c r="A7">
        <v>15</v>
      </c>
      <c r="B7">
        <v>2</v>
      </c>
      <c r="C7" t="s">
        <v>69</v>
      </c>
      <c r="D7">
        <v>2016</v>
      </c>
      <c r="E7">
        <v>60</v>
      </c>
      <c r="F7">
        <v>4</v>
      </c>
      <c r="G7" t="s">
        <v>57</v>
      </c>
      <c r="H7">
        <v>12.1</v>
      </c>
      <c r="I7">
        <v>3.2</v>
      </c>
      <c r="J7">
        <v>4</v>
      </c>
      <c r="K7">
        <v>10.199999999999999</v>
      </c>
      <c r="L7">
        <v>7.6</v>
      </c>
      <c r="M7">
        <v>8</v>
      </c>
      <c r="N7">
        <v>9</v>
      </c>
      <c r="O7">
        <v>16.100000000000001</v>
      </c>
      <c r="P7">
        <v>33.5</v>
      </c>
      <c r="Q7" t="s">
        <v>46</v>
      </c>
      <c r="R7" t="s">
        <v>52</v>
      </c>
      <c r="S7" t="s">
        <v>33</v>
      </c>
      <c r="T7" t="s">
        <v>33</v>
      </c>
      <c r="U7" t="s">
        <v>33</v>
      </c>
      <c r="V7" t="s">
        <v>33</v>
      </c>
      <c r="W7" t="s">
        <v>169</v>
      </c>
      <c r="X7" t="s">
        <v>170</v>
      </c>
      <c r="Y7">
        <v>38.183329999999998</v>
      </c>
      <c r="Z7">
        <v>-1.8333299999999999</v>
      </c>
      <c r="AA7">
        <v>0.20100000000000001</v>
      </c>
      <c r="AB7" t="s">
        <v>176</v>
      </c>
    </row>
    <row r="8" spans="1:28" x14ac:dyDescent="0.2">
      <c r="A8">
        <v>33</v>
      </c>
      <c r="B8">
        <v>6</v>
      </c>
      <c r="C8" t="s">
        <v>122</v>
      </c>
      <c r="D8">
        <v>2017</v>
      </c>
      <c r="E8">
        <v>22.4</v>
      </c>
      <c r="F8">
        <v>6</v>
      </c>
      <c r="G8" t="s">
        <v>123</v>
      </c>
      <c r="H8">
        <v>75.3</v>
      </c>
      <c r="I8">
        <v>86</v>
      </c>
      <c r="J8">
        <v>6</v>
      </c>
      <c r="K8">
        <v>36.799999999999997</v>
      </c>
      <c r="L8">
        <v>37.700000000000003</v>
      </c>
      <c r="M8">
        <v>17</v>
      </c>
      <c r="N8">
        <v>18</v>
      </c>
      <c r="O8">
        <v>6.8</v>
      </c>
      <c r="P8">
        <v>38.4</v>
      </c>
      <c r="Q8" t="s">
        <v>46</v>
      </c>
      <c r="R8" t="s">
        <v>52</v>
      </c>
      <c r="S8" t="s">
        <v>33</v>
      </c>
      <c r="T8" t="s">
        <v>33</v>
      </c>
      <c r="U8" t="s">
        <v>33</v>
      </c>
      <c r="V8" t="s">
        <v>33</v>
      </c>
      <c r="W8" t="s">
        <v>42</v>
      </c>
      <c r="X8" t="s">
        <v>124</v>
      </c>
      <c r="Y8">
        <v>41.212859999999999</v>
      </c>
      <c r="Z8">
        <v>-104.85183000000001</v>
      </c>
      <c r="AA8">
        <v>0.2402</v>
      </c>
      <c r="AB8" t="s">
        <v>177</v>
      </c>
    </row>
    <row r="9" spans="1:28" x14ac:dyDescent="0.2">
      <c r="A9">
        <v>33</v>
      </c>
      <c r="B9">
        <v>7</v>
      </c>
      <c r="C9" t="s">
        <v>122</v>
      </c>
      <c r="D9">
        <v>2017</v>
      </c>
      <c r="E9">
        <v>22.4</v>
      </c>
      <c r="F9">
        <v>6</v>
      </c>
      <c r="G9" t="s">
        <v>123</v>
      </c>
      <c r="H9">
        <v>443.5</v>
      </c>
      <c r="I9">
        <v>239.1</v>
      </c>
      <c r="J9">
        <v>6</v>
      </c>
      <c r="K9">
        <v>373.3</v>
      </c>
      <c r="L9">
        <v>272.60000000000002</v>
      </c>
      <c r="M9">
        <v>22</v>
      </c>
      <c r="N9">
        <v>23</v>
      </c>
      <c r="O9">
        <v>6.8</v>
      </c>
      <c r="P9">
        <v>38.4</v>
      </c>
      <c r="Q9" t="s">
        <v>46</v>
      </c>
      <c r="R9" t="s">
        <v>52</v>
      </c>
      <c r="S9" t="s">
        <v>33</v>
      </c>
      <c r="T9" t="s">
        <v>33</v>
      </c>
      <c r="U9" t="s">
        <v>33</v>
      </c>
      <c r="V9" t="s">
        <v>33</v>
      </c>
      <c r="W9" t="s">
        <v>42</v>
      </c>
      <c r="X9" t="s">
        <v>124</v>
      </c>
      <c r="Y9">
        <v>41.212859999999999</v>
      </c>
      <c r="Z9">
        <v>-104.85183000000001</v>
      </c>
      <c r="AA9">
        <v>0.2402</v>
      </c>
      <c r="AB9" t="s">
        <v>177</v>
      </c>
    </row>
    <row r="10" spans="1:28" x14ac:dyDescent="0.2">
      <c r="A10">
        <v>17</v>
      </c>
      <c r="B10">
        <v>7</v>
      </c>
      <c r="C10" t="s">
        <v>74</v>
      </c>
      <c r="D10">
        <v>2000</v>
      </c>
      <c r="E10">
        <v>10</v>
      </c>
      <c r="F10">
        <v>3</v>
      </c>
      <c r="H10">
        <v>38.700000000000003</v>
      </c>
      <c r="I10">
        <v>93</v>
      </c>
      <c r="J10">
        <v>3</v>
      </c>
      <c r="K10">
        <v>177</v>
      </c>
      <c r="L10">
        <v>86</v>
      </c>
      <c r="M10">
        <v>4</v>
      </c>
      <c r="N10">
        <v>5</v>
      </c>
      <c r="O10">
        <v>14.9</v>
      </c>
      <c r="P10">
        <v>74.2</v>
      </c>
      <c r="Q10" t="s">
        <v>46</v>
      </c>
      <c r="R10" t="s">
        <v>32</v>
      </c>
      <c r="S10" t="s">
        <v>31</v>
      </c>
      <c r="T10" t="s">
        <v>33</v>
      </c>
      <c r="U10" t="s">
        <v>31</v>
      </c>
      <c r="V10" t="s">
        <v>33</v>
      </c>
      <c r="W10" t="s">
        <v>42</v>
      </c>
      <c r="X10" t="s">
        <v>75</v>
      </c>
      <c r="Y10">
        <v>39.317166999999998</v>
      </c>
      <c r="Z10">
        <v>21.896909999999998</v>
      </c>
      <c r="AA10">
        <v>0.46450000000000002</v>
      </c>
      <c r="AB10" t="s">
        <v>178</v>
      </c>
    </row>
    <row r="11" spans="1:28" x14ac:dyDescent="0.2">
      <c r="A11">
        <v>17</v>
      </c>
      <c r="B11">
        <v>8</v>
      </c>
      <c r="C11" t="s">
        <v>74</v>
      </c>
      <c r="D11">
        <v>2000</v>
      </c>
      <c r="E11">
        <v>20</v>
      </c>
      <c r="F11">
        <v>3</v>
      </c>
      <c r="H11">
        <v>52.3</v>
      </c>
      <c r="I11">
        <v>113</v>
      </c>
      <c r="J11">
        <v>3</v>
      </c>
      <c r="K11">
        <v>177</v>
      </c>
      <c r="L11">
        <v>86</v>
      </c>
      <c r="M11">
        <v>4</v>
      </c>
      <c r="N11">
        <v>5</v>
      </c>
      <c r="O11">
        <v>14.9</v>
      </c>
      <c r="P11">
        <v>74.2</v>
      </c>
      <c r="Q11" t="s">
        <v>46</v>
      </c>
      <c r="R11" t="s">
        <v>32</v>
      </c>
      <c r="S11" t="s">
        <v>31</v>
      </c>
      <c r="T11" t="s">
        <v>33</v>
      </c>
      <c r="U11" t="s">
        <v>31</v>
      </c>
      <c r="V11" t="s">
        <v>33</v>
      </c>
      <c r="W11" t="s">
        <v>42</v>
      </c>
      <c r="X11" t="s">
        <v>75</v>
      </c>
      <c r="Y11">
        <v>39.317166999999998</v>
      </c>
      <c r="Z11">
        <v>21.896909999999998</v>
      </c>
      <c r="AA11">
        <v>0.46450000000000002</v>
      </c>
      <c r="AB11" t="s">
        <v>179</v>
      </c>
    </row>
    <row r="12" spans="1:28" x14ac:dyDescent="0.2">
      <c r="A12">
        <v>17</v>
      </c>
      <c r="B12">
        <v>9</v>
      </c>
      <c r="C12" t="s">
        <v>74</v>
      </c>
      <c r="D12">
        <v>2000</v>
      </c>
      <c r="E12">
        <v>40</v>
      </c>
      <c r="F12">
        <v>3</v>
      </c>
      <c r="H12">
        <v>71.099999999999994</v>
      </c>
      <c r="I12">
        <v>108</v>
      </c>
      <c r="J12">
        <v>3</v>
      </c>
      <c r="K12">
        <v>177</v>
      </c>
      <c r="L12">
        <v>86</v>
      </c>
      <c r="M12">
        <v>4</v>
      </c>
      <c r="N12">
        <v>5</v>
      </c>
      <c r="O12">
        <v>14.9</v>
      </c>
      <c r="P12">
        <v>74.2</v>
      </c>
      <c r="Q12" t="s">
        <v>46</v>
      </c>
      <c r="R12" t="s">
        <v>32</v>
      </c>
      <c r="S12" t="s">
        <v>31</v>
      </c>
      <c r="T12" t="s">
        <v>33</v>
      </c>
      <c r="U12" t="s">
        <v>31</v>
      </c>
      <c r="V12" t="s">
        <v>33</v>
      </c>
      <c r="W12" t="s">
        <v>42</v>
      </c>
      <c r="X12" t="s">
        <v>75</v>
      </c>
      <c r="Y12">
        <v>39.317166999999998</v>
      </c>
      <c r="Z12">
        <v>21.896909999999998</v>
      </c>
      <c r="AA12">
        <v>0.46450000000000002</v>
      </c>
      <c r="AB12" t="s">
        <v>180</v>
      </c>
    </row>
    <row r="13" spans="1:28" x14ac:dyDescent="0.2">
      <c r="A13">
        <v>17</v>
      </c>
      <c r="B13">
        <v>10</v>
      </c>
      <c r="C13" t="s">
        <v>74</v>
      </c>
      <c r="D13">
        <v>2000</v>
      </c>
      <c r="E13">
        <v>60</v>
      </c>
      <c r="F13">
        <v>3</v>
      </c>
      <c r="H13">
        <v>99</v>
      </c>
      <c r="I13">
        <v>121</v>
      </c>
      <c r="J13">
        <v>3</v>
      </c>
      <c r="K13">
        <v>177</v>
      </c>
      <c r="L13">
        <v>86</v>
      </c>
      <c r="M13">
        <v>4</v>
      </c>
      <c r="N13">
        <v>5</v>
      </c>
      <c r="O13">
        <v>14.9</v>
      </c>
      <c r="P13">
        <v>74.2</v>
      </c>
      <c r="Q13" t="s">
        <v>46</v>
      </c>
      <c r="R13" t="s">
        <v>32</v>
      </c>
      <c r="S13" t="s">
        <v>31</v>
      </c>
      <c r="T13" t="s">
        <v>33</v>
      </c>
      <c r="U13" t="s">
        <v>31</v>
      </c>
      <c r="V13" t="s">
        <v>33</v>
      </c>
      <c r="W13" t="s">
        <v>42</v>
      </c>
      <c r="X13" t="s">
        <v>75</v>
      </c>
      <c r="Y13">
        <v>39.317166999999998</v>
      </c>
      <c r="Z13">
        <v>21.896909999999998</v>
      </c>
      <c r="AA13">
        <v>0.46450000000000002</v>
      </c>
      <c r="AB13" t="s">
        <v>181</v>
      </c>
    </row>
    <row r="14" spans="1:28" x14ac:dyDescent="0.2">
      <c r="A14">
        <v>17</v>
      </c>
      <c r="B14">
        <v>11</v>
      </c>
      <c r="C14" t="s">
        <v>74</v>
      </c>
      <c r="D14">
        <v>2000</v>
      </c>
      <c r="E14">
        <v>80</v>
      </c>
      <c r="F14">
        <v>3</v>
      </c>
      <c r="H14">
        <v>122.2</v>
      </c>
      <c r="I14">
        <v>98</v>
      </c>
      <c r="J14">
        <v>3</v>
      </c>
      <c r="K14">
        <v>177</v>
      </c>
      <c r="L14">
        <v>86</v>
      </c>
      <c r="M14">
        <v>4</v>
      </c>
      <c r="N14">
        <v>5</v>
      </c>
      <c r="O14">
        <v>14.9</v>
      </c>
      <c r="P14">
        <v>74.2</v>
      </c>
      <c r="Q14" t="s">
        <v>46</v>
      </c>
      <c r="R14" t="s">
        <v>32</v>
      </c>
      <c r="S14" t="s">
        <v>31</v>
      </c>
      <c r="T14" t="s">
        <v>33</v>
      </c>
      <c r="U14" t="s">
        <v>31</v>
      </c>
      <c r="V14" t="s">
        <v>33</v>
      </c>
      <c r="W14" t="s">
        <v>42</v>
      </c>
      <c r="X14" t="s">
        <v>75</v>
      </c>
      <c r="Y14">
        <v>39.317166999999998</v>
      </c>
      <c r="Z14">
        <v>21.896909999999998</v>
      </c>
      <c r="AA14">
        <v>0.46450000000000002</v>
      </c>
      <c r="AB14" t="s">
        <v>182</v>
      </c>
    </row>
    <row r="15" spans="1:28" x14ac:dyDescent="0.2">
      <c r="A15">
        <v>17</v>
      </c>
      <c r="B15">
        <v>12</v>
      </c>
      <c r="C15" t="s">
        <v>74</v>
      </c>
      <c r="D15">
        <v>2000</v>
      </c>
      <c r="E15">
        <v>120</v>
      </c>
      <c r="F15">
        <v>3</v>
      </c>
      <c r="H15">
        <v>142</v>
      </c>
      <c r="I15">
        <v>98</v>
      </c>
      <c r="J15">
        <v>3</v>
      </c>
      <c r="K15">
        <v>177</v>
      </c>
      <c r="L15">
        <v>86</v>
      </c>
      <c r="M15">
        <v>4</v>
      </c>
      <c r="N15">
        <v>5</v>
      </c>
      <c r="O15">
        <v>14.9</v>
      </c>
      <c r="P15">
        <v>74.2</v>
      </c>
      <c r="Q15" t="s">
        <v>46</v>
      </c>
      <c r="R15" t="s">
        <v>32</v>
      </c>
      <c r="S15" t="s">
        <v>31</v>
      </c>
      <c r="T15" t="s">
        <v>33</v>
      </c>
      <c r="U15" t="s">
        <v>31</v>
      </c>
      <c r="V15" t="s">
        <v>33</v>
      </c>
      <c r="W15" t="s">
        <v>42</v>
      </c>
      <c r="X15" t="s">
        <v>75</v>
      </c>
      <c r="Y15">
        <v>39.317166999999998</v>
      </c>
      <c r="Z15">
        <v>21.896909999999998</v>
      </c>
      <c r="AA15">
        <v>0.46450000000000002</v>
      </c>
      <c r="AB15" t="s">
        <v>183</v>
      </c>
    </row>
    <row r="16" spans="1:28" x14ac:dyDescent="0.2">
      <c r="A16">
        <v>36</v>
      </c>
      <c r="B16">
        <v>1</v>
      </c>
      <c r="C16" t="s">
        <v>126</v>
      </c>
      <c r="D16">
        <v>1988</v>
      </c>
      <c r="E16">
        <v>8.9600000000000009</v>
      </c>
      <c r="F16">
        <v>3</v>
      </c>
      <c r="G16" t="s">
        <v>33</v>
      </c>
      <c r="H16">
        <v>52</v>
      </c>
      <c r="I16">
        <v>47</v>
      </c>
      <c r="J16">
        <v>2</v>
      </c>
      <c r="K16">
        <v>89</v>
      </c>
      <c r="L16">
        <v>50</v>
      </c>
      <c r="M16">
        <v>1</v>
      </c>
      <c r="N16">
        <v>2</v>
      </c>
      <c r="O16">
        <v>11.1</v>
      </c>
      <c r="P16">
        <v>104.8</v>
      </c>
      <c r="Q16" t="s">
        <v>46</v>
      </c>
      <c r="R16" t="s">
        <v>41</v>
      </c>
      <c r="S16" t="s">
        <v>31</v>
      </c>
      <c r="T16" t="s">
        <v>33</v>
      </c>
      <c r="U16" t="s">
        <v>31</v>
      </c>
      <c r="V16" t="s">
        <v>31</v>
      </c>
      <c r="W16" t="s">
        <v>34</v>
      </c>
      <c r="X16" t="s">
        <v>127</v>
      </c>
      <c r="Y16">
        <v>39.5</v>
      </c>
      <c r="Z16">
        <v>-84.733329999999995</v>
      </c>
      <c r="AA16">
        <v>0.87609999999999999</v>
      </c>
      <c r="AB16" t="s">
        <v>177</v>
      </c>
    </row>
    <row r="17" spans="1:28" x14ac:dyDescent="0.2">
      <c r="A17">
        <v>36</v>
      </c>
      <c r="B17">
        <v>3</v>
      </c>
      <c r="C17" t="s">
        <v>126</v>
      </c>
      <c r="D17">
        <v>1988</v>
      </c>
      <c r="E17">
        <v>17.920000000000002</v>
      </c>
      <c r="F17">
        <v>3</v>
      </c>
      <c r="G17" t="s">
        <v>33</v>
      </c>
      <c r="H17">
        <v>130</v>
      </c>
      <c r="I17">
        <v>118</v>
      </c>
      <c r="J17">
        <v>2</v>
      </c>
      <c r="K17">
        <v>161</v>
      </c>
      <c r="L17">
        <v>90</v>
      </c>
      <c r="M17">
        <v>2</v>
      </c>
      <c r="N17">
        <v>3</v>
      </c>
      <c r="O17">
        <v>11.1</v>
      </c>
      <c r="P17">
        <v>104.8</v>
      </c>
      <c r="Q17" t="s">
        <v>46</v>
      </c>
      <c r="R17" t="s">
        <v>41</v>
      </c>
      <c r="S17" t="s">
        <v>31</v>
      </c>
      <c r="T17" t="s">
        <v>33</v>
      </c>
      <c r="U17" t="s">
        <v>31</v>
      </c>
      <c r="V17" t="s">
        <v>31</v>
      </c>
      <c r="W17" t="s">
        <v>34</v>
      </c>
      <c r="X17" t="s">
        <v>127</v>
      </c>
      <c r="Y17">
        <v>39.5</v>
      </c>
      <c r="Z17">
        <v>-84.733329999999995</v>
      </c>
      <c r="AA17">
        <v>0.87609999999999999</v>
      </c>
      <c r="AB17" t="s">
        <v>177</v>
      </c>
    </row>
    <row r="18" spans="1:28" x14ac:dyDescent="0.2">
      <c r="A18">
        <v>36</v>
      </c>
      <c r="B18">
        <v>5</v>
      </c>
      <c r="C18" t="s">
        <v>126</v>
      </c>
      <c r="D18">
        <v>1988</v>
      </c>
      <c r="E18">
        <v>26.94</v>
      </c>
      <c r="F18">
        <v>3</v>
      </c>
      <c r="G18" t="s">
        <v>33</v>
      </c>
      <c r="H18">
        <v>374</v>
      </c>
      <c r="I18">
        <v>339</v>
      </c>
      <c r="J18">
        <v>2</v>
      </c>
      <c r="K18">
        <v>61</v>
      </c>
      <c r="L18">
        <v>34</v>
      </c>
      <c r="M18">
        <v>3</v>
      </c>
      <c r="N18">
        <v>4</v>
      </c>
      <c r="O18">
        <v>11.1</v>
      </c>
      <c r="P18">
        <v>104.8</v>
      </c>
      <c r="Q18" t="s">
        <v>46</v>
      </c>
      <c r="R18" t="s">
        <v>41</v>
      </c>
      <c r="S18" t="s">
        <v>31</v>
      </c>
      <c r="T18" t="s">
        <v>33</v>
      </c>
      <c r="U18" t="s">
        <v>31</v>
      </c>
      <c r="V18" t="s">
        <v>31</v>
      </c>
      <c r="W18" t="s">
        <v>34</v>
      </c>
      <c r="X18" t="s">
        <v>127</v>
      </c>
      <c r="Y18">
        <v>39.5</v>
      </c>
      <c r="Z18">
        <v>-84.733329999999995</v>
      </c>
      <c r="AA18">
        <v>0.87609999999999999</v>
      </c>
      <c r="AB18" t="s">
        <v>177</v>
      </c>
    </row>
    <row r="19" spans="1:28" x14ac:dyDescent="0.2">
      <c r="A19">
        <v>11</v>
      </c>
      <c r="B19">
        <v>1</v>
      </c>
      <c r="C19" t="s">
        <v>165</v>
      </c>
      <c r="D19">
        <v>2015</v>
      </c>
      <c r="E19">
        <v>40</v>
      </c>
      <c r="F19">
        <v>4</v>
      </c>
      <c r="G19" t="s">
        <v>33</v>
      </c>
      <c r="H19">
        <v>2</v>
      </c>
      <c r="I19">
        <v>0.8</v>
      </c>
      <c r="J19">
        <v>4</v>
      </c>
      <c r="K19">
        <v>1.5</v>
      </c>
      <c r="L19">
        <v>1.28</v>
      </c>
      <c r="M19">
        <v>6</v>
      </c>
      <c r="N19">
        <v>7</v>
      </c>
      <c r="O19">
        <v>9.4</v>
      </c>
      <c r="P19">
        <v>56.5</v>
      </c>
      <c r="Q19" t="s">
        <v>36</v>
      </c>
      <c r="R19" t="s">
        <v>41</v>
      </c>
      <c r="S19" t="s">
        <v>31</v>
      </c>
      <c r="T19" t="s">
        <v>31</v>
      </c>
      <c r="U19" t="s">
        <v>33</v>
      </c>
      <c r="V19" t="s">
        <v>33</v>
      </c>
      <c r="W19" t="s">
        <v>42</v>
      </c>
      <c r="X19" t="s">
        <v>63</v>
      </c>
      <c r="Y19">
        <v>-40.573329999999999</v>
      </c>
      <c r="Z19">
        <v>-70.832499999999996</v>
      </c>
      <c r="AA19">
        <v>0.44740000000000002</v>
      </c>
      <c r="AB19" t="s">
        <v>184</v>
      </c>
    </row>
    <row r="20" spans="1:28" x14ac:dyDescent="0.2">
      <c r="A20">
        <v>13</v>
      </c>
      <c r="B20">
        <v>1</v>
      </c>
      <c r="C20" t="s">
        <v>66</v>
      </c>
      <c r="D20">
        <v>2004</v>
      </c>
      <c r="E20">
        <v>5</v>
      </c>
      <c r="F20">
        <v>4</v>
      </c>
      <c r="G20" t="s">
        <v>57</v>
      </c>
      <c r="H20">
        <v>0.2</v>
      </c>
      <c r="I20">
        <v>0.4</v>
      </c>
      <c r="J20">
        <v>4</v>
      </c>
      <c r="K20">
        <v>0.5</v>
      </c>
      <c r="L20">
        <v>0.8</v>
      </c>
      <c r="M20">
        <v>0.17</v>
      </c>
      <c r="N20">
        <v>1</v>
      </c>
      <c r="O20">
        <v>5.3</v>
      </c>
      <c r="P20">
        <v>45.2</v>
      </c>
      <c r="Q20" t="s">
        <v>36</v>
      </c>
      <c r="R20" t="s">
        <v>41</v>
      </c>
      <c r="S20" t="s">
        <v>31</v>
      </c>
      <c r="T20" t="s">
        <v>31</v>
      </c>
      <c r="U20" t="s">
        <v>31</v>
      </c>
      <c r="V20" t="s">
        <v>33</v>
      </c>
      <c r="W20" t="s">
        <v>42</v>
      </c>
      <c r="X20" t="s">
        <v>67</v>
      </c>
      <c r="Y20">
        <v>39.36788</v>
      </c>
      <c r="Z20">
        <v>-105.24069</v>
      </c>
      <c r="AA20">
        <v>0.28749999999999998</v>
      </c>
      <c r="AB20" t="s">
        <v>185</v>
      </c>
    </row>
    <row r="21" spans="1:28" x14ac:dyDescent="0.2">
      <c r="A21">
        <v>13</v>
      </c>
      <c r="B21">
        <v>2</v>
      </c>
      <c r="C21" t="s">
        <v>66</v>
      </c>
      <c r="D21">
        <v>2004</v>
      </c>
      <c r="E21">
        <v>10</v>
      </c>
      <c r="F21">
        <v>4</v>
      </c>
      <c r="G21" t="s">
        <v>57</v>
      </c>
      <c r="H21">
        <v>0.5</v>
      </c>
      <c r="I21">
        <v>0.6</v>
      </c>
      <c r="J21">
        <v>4</v>
      </c>
      <c r="K21">
        <v>1.5</v>
      </c>
      <c r="L21">
        <v>0.8</v>
      </c>
      <c r="M21">
        <v>0.17</v>
      </c>
      <c r="N21">
        <v>1</v>
      </c>
      <c r="O21">
        <v>5.3</v>
      </c>
      <c r="P21">
        <v>45.2</v>
      </c>
      <c r="Q21" t="s">
        <v>36</v>
      </c>
      <c r="R21" t="s">
        <v>41</v>
      </c>
      <c r="S21" t="s">
        <v>31</v>
      </c>
      <c r="T21" t="s">
        <v>31</v>
      </c>
      <c r="U21" t="s">
        <v>31</v>
      </c>
      <c r="V21" t="s">
        <v>33</v>
      </c>
      <c r="W21" t="s">
        <v>42</v>
      </c>
      <c r="X21" t="s">
        <v>67</v>
      </c>
      <c r="Y21">
        <v>39.36788</v>
      </c>
      <c r="Z21">
        <v>-105.24069</v>
      </c>
      <c r="AA21">
        <v>0.28749999999999998</v>
      </c>
      <c r="AB21" t="s">
        <v>185</v>
      </c>
    </row>
    <row r="22" spans="1:28" x14ac:dyDescent="0.2">
      <c r="A22">
        <v>13</v>
      </c>
      <c r="B22">
        <v>3</v>
      </c>
      <c r="C22" t="s">
        <v>66</v>
      </c>
      <c r="D22">
        <v>2004</v>
      </c>
      <c r="E22">
        <v>20</v>
      </c>
      <c r="F22">
        <v>4</v>
      </c>
      <c r="G22" t="s">
        <v>57</v>
      </c>
      <c r="H22">
        <v>0.2</v>
      </c>
      <c r="I22">
        <v>0.2</v>
      </c>
      <c r="J22">
        <v>4</v>
      </c>
      <c r="K22">
        <v>2.5</v>
      </c>
      <c r="L22">
        <v>0.8</v>
      </c>
      <c r="M22">
        <v>0.17</v>
      </c>
      <c r="N22">
        <v>1</v>
      </c>
      <c r="O22">
        <v>5.3</v>
      </c>
      <c r="P22">
        <v>45.2</v>
      </c>
      <c r="Q22" t="s">
        <v>36</v>
      </c>
      <c r="R22" t="s">
        <v>41</v>
      </c>
      <c r="S22" t="s">
        <v>31</v>
      </c>
      <c r="T22" t="s">
        <v>31</v>
      </c>
      <c r="U22" t="s">
        <v>31</v>
      </c>
      <c r="V22" t="s">
        <v>33</v>
      </c>
      <c r="W22" t="s">
        <v>42</v>
      </c>
      <c r="X22" t="s">
        <v>67</v>
      </c>
      <c r="Y22">
        <v>39.36788</v>
      </c>
      <c r="Z22">
        <v>-105.24069</v>
      </c>
      <c r="AA22">
        <v>0.28749999999999998</v>
      </c>
      <c r="AB22" t="s">
        <v>185</v>
      </c>
    </row>
    <row r="23" spans="1:28" x14ac:dyDescent="0.2">
      <c r="A23">
        <v>13</v>
      </c>
      <c r="B23">
        <v>4</v>
      </c>
      <c r="C23" t="s">
        <v>66</v>
      </c>
      <c r="D23">
        <v>2004</v>
      </c>
      <c r="E23">
        <v>40</v>
      </c>
      <c r="F23">
        <v>4</v>
      </c>
      <c r="G23" t="s">
        <v>57</v>
      </c>
      <c r="H23">
        <v>0.3</v>
      </c>
      <c r="I23">
        <v>0.4</v>
      </c>
      <c r="J23">
        <v>4</v>
      </c>
      <c r="K23">
        <v>3.5</v>
      </c>
      <c r="L23">
        <v>0.8</v>
      </c>
      <c r="M23">
        <v>0.17</v>
      </c>
      <c r="N23">
        <v>1</v>
      </c>
      <c r="O23">
        <v>5.3</v>
      </c>
      <c r="P23">
        <v>45.2</v>
      </c>
      <c r="Q23" t="s">
        <v>36</v>
      </c>
      <c r="R23" t="s">
        <v>41</v>
      </c>
      <c r="S23" t="s">
        <v>31</v>
      </c>
      <c r="T23" t="s">
        <v>31</v>
      </c>
      <c r="U23" t="s">
        <v>31</v>
      </c>
      <c r="V23" t="s">
        <v>33</v>
      </c>
      <c r="W23" t="s">
        <v>42</v>
      </c>
      <c r="X23" t="s">
        <v>67</v>
      </c>
      <c r="Y23">
        <v>39.36788</v>
      </c>
      <c r="Z23">
        <v>-105.24069</v>
      </c>
      <c r="AA23">
        <v>0.28749999999999998</v>
      </c>
      <c r="AB23" t="s">
        <v>185</v>
      </c>
    </row>
    <row r="24" spans="1:28" x14ac:dyDescent="0.2">
      <c r="A24">
        <v>13</v>
      </c>
      <c r="B24">
        <v>5</v>
      </c>
      <c r="C24" t="s">
        <v>66</v>
      </c>
      <c r="D24">
        <v>2004</v>
      </c>
      <c r="E24">
        <v>80</v>
      </c>
      <c r="F24">
        <v>4</v>
      </c>
      <c r="G24" t="s">
        <v>57</v>
      </c>
      <c r="H24">
        <v>0.5</v>
      </c>
      <c r="I24">
        <v>0.4</v>
      </c>
      <c r="J24">
        <v>4</v>
      </c>
      <c r="K24">
        <v>4.5</v>
      </c>
      <c r="L24">
        <v>0.8</v>
      </c>
      <c r="M24">
        <v>0.17</v>
      </c>
      <c r="N24">
        <v>1</v>
      </c>
      <c r="O24">
        <v>5.3</v>
      </c>
      <c r="P24">
        <v>45.2</v>
      </c>
      <c r="Q24" t="s">
        <v>36</v>
      </c>
      <c r="R24" t="s">
        <v>41</v>
      </c>
      <c r="S24" t="s">
        <v>31</v>
      </c>
      <c r="T24" t="s">
        <v>31</v>
      </c>
      <c r="U24" t="s">
        <v>31</v>
      </c>
      <c r="V24" t="s">
        <v>33</v>
      </c>
      <c r="W24" t="s">
        <v>42</v>
      </c>
      <c r="X24" t="s">
        <v>67</v>
      </c>
      <c r="Y24">
        <v>39.36788</v>
      </c>
      <c r="Z24">
        <v>-105.24069</v>
      </c>
      <c r="AA24">
        <v>0.28749999999999998</v>
      </c>
      <c r="AB24" t="s">
        <v>185</v>
      </c>
    </row>
    <row r="25" spans="1:28" x14ac:dyDescent="0.2">
      <c r="A25">
        <v>13</v>
      </c>
      <c r="B25">
        <v>6</v>
      </c>
      <c r="C25" t="s">
        <v>66</v>
      </c>
      <c r="D25">
        <v>2004</v>
      </c>
      <c r="E25">
        <v>5</v>
      </c>
      <c r="F25">
        <v>4</v>
      </c>
      <c r="G25" t="s">
        <v>57</v>
      </c>
      <c r="H25">
        <v>0.3</v>
      </c>
      <c r="I25">
        <v>0.2</v>
      </c>
      <c r="J25">
        <v>4</v>
      </c>
      <c r="K25">
        <v>1.1000000000000001</v>
      </c>
      <c r="L25">
        <v>0.4</v>
      </c>
      <c r="M25">
        <v>1.17</v>
      </c>
      <c r="N25">
        <v>2</v>
      </c>
      <c r="O25">
        <v>5.3</v>
      </c>
      <c r="P25">
        <v>45.2</v>
      </c>
      <c r="Q25" t="s">
        <v>36</v>
      </c>
      <c r="R25" t="s">
        <v>41</v>
      </c>
      <c r="S25" t="s">
        <v>31</v>
      </c>
      <c r="T25" t="s">
        <v>31</v>
      </c>
      <c r="U25" t="s">
        <v>31</v>
      </c>
      <c r="V25" t="s">
        <v>33</v>
      </c>
      <c r="W25" t="s">
        <v>42</v>
      </c>
      <c r="X25" t="s">
        <v>67</v>
      </c>
      <c r="Y25">
        <v>39.36788</v>
      </c>
      <c r="Z25">
        <v>-105.24069</v>
      </c>
      <c r="AA25">
        <v>0.28749999999999998</v>
      </c>
      <c r="AB25" t="s">
        <v>185</v>
      </c>
    </row>
    <row r="26" spans="1:28" x14ac:dyDescent="0.2">
      <c r="A26">
        <v>13</v>
      </c>
      <c r="B26">
        <v>7</v>
      </c>
      <c r="C26" t="s">
        <v>66</v>
      </c>
      <c r="D26">
        <v>2004</v>
      </c>
      <c r="E26">
        <v>10</v>
      </c>
      <c r="F26">
        <v>4</v>
      </c>
      <c r="G26" t="s">
        <v>57</v>
      </c>
      <c r="H26">
        <v>0.4</v>
      </c>
      <c r="I26">
        <v>0.4</v>
      </c>
      <c r="J26">
        <v>4</v>
      </c>
      <c r="K26">
        <v>1.1000000000000001</v>
      </c>
      <c r="L26">
        <v>0.4</v>
      </c>
      <c r="M26">
        <v>1.17</v>
      </c>
      <c r="N26">
        <v>2</v>
      </c>
      <c r="O26">
        <v>5.3</v>
      </c>
      <c r="P26">
        <v>45.2</v>
      </c>
      <c r="Q26" t="s">
        <v>36</v>
      </c>
      <c r="R26" t="s">
        <v>41</v>
      </c>
      <c r="S26" t="s">
        <v>31</v>
      </c>
      <c r="T26" t="s">
        <v>31</v>
      </c>
      <c r="U26" t="s">
        <v>31</v>
      </c>
      <c r="V26" t="s">
        <v>33</v>
      </c>
      <c r="W26" t="s">
        <v>42</v>
      </c>
      <c r="X26" t="s">
        <v>67</v>
      </c>
      <c r="Y26">
        <v>39.36788</v>
      </c>
      <c r="Z26">
        <v>-105.24069</v>
      </c>
      <c r="AA26">
        <v>0.28749999999999998</v>
      </c>
      <c r="AB26" t="s">
        <v>185</v>
      </c>
    </row>
    <row r="27" spans="1:28" x14ac:dyDescent="0.2">
      <c r="A27">
        <v>13</v>
      </c>
      <c r="B27">
        <v>8</v>
      </c>
      <c r="C27" t="s">
        <v>66</v>
      </c>
      <c r="D27">
        <v>2004</v>
      </c>
      <c r="E27">
        <v>20</v>
      </c>
      <c r="F27">
        <v>4</v>
      </c>
      <c r="G27" t="s">
        <v>57</v>
      </c>
      <c r="H27">
        <v>0.3</v>
      </c>
      <c r="I27">
        <v>0.2</v>
      </c>
      <c r="J27">
        <v>4</v>
      </c>
      <c r="K27">
        <v>1.1000000000000001</v>
      </c>
      <c r="L27">
        <v>0.4</v>
      </c>
      <c r="M27">
        <v>1.17</v>
      </c>
      <c r="N27">
        <v>2</v>
      </c>
      <c r="O27">
        <v>5.3</v>
      </c>
      <c r="P27">
        <v>45.2</v>
      </c>
      <c r="Q27" t="s">
        <v>36</v>
      </c>
      <c r="R27" t="s">
        <v>41</v>
      </c>
      <c r="S27" t="s">
        <v>31</v>
      </c>
      <c r="T27" t="s">
        <v>31</v>
      </c>
      <c r="U27" t="s">
        <v>31</v>
      </c>
      <c r="V27" t="s">
        <v>33</v>
      </c>
      <c r="W27" t="s">
        <v>42</v>
      </c>
      <c r="X27" t="s">
        <v>67</v>
      </c>
      <c r="Y27">
        <v>39.36788</v>
      </c>
      <c r="Z27">
        <v>-105.24069</v>
      </c>
      <c r="AA27">
        <v>0.28749999999999998</v>
      </c>
      <c r="AB27" t="s">
        <v>185</v>
      </c>
    </row>
    <row r="28" spans="1:28" x14ac:dyDescent="0.2">
      <c r="A28">
        <v>13</v>
      </c>
      <c r="B28">
        <v>9</v>
      </c>
      <c r="C28" t="s">
        <v>66</v>
      </c>
      <c r="D28">
        <v>2004</v>
      </c>
      <c r="E28">
        <v>40</v>
      </c>
      <c r="F28">
        <v>4</v>
      </c>
      <c r="G28" t="s">
        <v>57</v>
      </c>
      <c r="H28">
        <v>2.4</v>
      </c>
      <c r="I28">
        <v>4.8</v>
      </c>
      <c r="J28">
        <v>4</v>
      </c>
      <c r="K28">
        <v>1.1000000000000001</v>
      </c>
      <c r="L28">
        <v>0.4</v>
      </c>
      <c r="M28">
        <v>1.17</v>
      </c>
      <c r="N28">
        <v>2</v>
      </c>
      <c r="O28">
        <v>5.3</v>
      </c>
      <c r="P28">
        <v>45.2</v>
      </c>
      <c r="Q28" t="s">
        <v>36</v>
      </c>
      <c r="R28" t="s">
        <v>41</v>
      </c>
      <c r="S28" t="s">
        <v>31</v>
      </c>
      <c r="T28" t="s">
        <v>31</v>
      </c>
      <c r="U28" t="s">
        <v>31</v>
      </c>
      <c r="V28" t="s">
        <v>33</v>
      </c>
      <c r="W28" t="s">
        <v>42</v>
      </c>
      <c r="X28" t="s">
        <v>67</v>
      </c>
      <c r="Y28">
        <v>39.36788</v>
      </c>
      <c r="Z28">
        <v>-105.24069</v>
      </c>
      <c r="AA28">
        <v>0.28749999999999998</v>
      </c>
      <c r="AB28" t="s">
        <v>185</v>
      </c>
    </row>
    <row r="29" spans="1:28" x14ac:dyDescent="0.2">
      <c r="A29">
        <v>13</v>
      </c>
      <c r="B29">
        <v>10</v>
      </c>
      <c r="C29" t="s">
        <v>66</v>
      </c>
      <c r="D29">
        <v>2004</v>
      </c>
      <c r="E29">
        <v>80</v>
      </c>
      <c r="F29">
        <v>4</v>
      </c>
      <c r="G29" t="s">
        <v>57</v>
      </c>
      <c r="H29">
        <v>0</v>
      </c>
      <c r="I29">
        <v>0</v>
      </c>
      <c r="J29">
        <v>4</v>
      </c>
      <c r="K29">
        <v>1.1000000000000001</v>
      </c>
      <c r="L29">
        <v>0.4</v>
      </c>
      <c r="M29">
        <v>1.17</v>
      </c>
      <c r="N29">
        <v>2</v>
      </c>
      <c r="O29">
        <v>5.3</v>
      </c>
      <c r="P29">
        <v>45.2</v>
      </c>
      <c r="Q29" t="s">
        <v>36</v>
      </c>
      <c r="R29" t="s">
        <v>41</v>
      </c>
      <c r="S29" t="s">
        <v>31</v>
      </c>
      <c r="T29" t="s">
        <v>31</v>
      </c>
      <c r="U29" t="s">
        <v>31</v>
      </c>
      <c r="V29" t="s">
        <v>33</v>
      </c>
      <c r="W29" t="s">
        <v>42</v>
      </c>
      <c r="X29" t="s">
        <v>67</v>
      </c>
      <c r="Y29">
        <v>39.36788</v>
      </c>
      <c r="Z29">
        <v>-105.24069</v>
      </c>
      <c r="AA29">
        <v>0.28749999999999998</v>
      </c>
      <c r="AB29" t="s">
        <v>185</v>
      </c>
    </row>
    <row r="30" spans="1:28" x14ac:dyDescent="0.2">
      <c r="A30">
        <v>13</v>
      </c>
      <c r="B30">
        <v>11</v>
      </c>
      <c r="C30" t="s">
        <v>66</v>
      </c>
      <c r="D30">
        <v>2004</v>
      </c>
      <c r="E30">
        <v>5</v>
      </c>
      <c r="F30">
        <v>4</v>
      </c>
      <c r="G30" t="s">
        <v>57</v>
      </c>
      <c r="H30">
        <v>1.6</v>
      </c>
      <c r="I30">
        <v>1.2</v>
      </c>
      <c r="J30">
        <v>4</v>
      </c>
      <c r="K30">
        <v>1.1000000000000001</v>
      </c>
      <c r="L30">
        <v>2</v>
      </c>
      <c r="M30">
        <v>2.17</v>
      </c>
      <c r="N30">
        <v>3</v>
      </c>
      <c r="O30">
        <v>5.3</v>
      </c>
      <c r="P30">
        <v>45.2</v>
      </c>
      <c r="Q30" t="s">
        <v>36</v>
      </c>
      <c r="R30" t="s">
        <v>41</v>
      </c>
      <c r="S30" t="s">
        <v>31</v>
      </c>
      <c r="T30" t="s">
        <v>31</v>
      </c>
      <c r="U30" t="s">
        <v>31</v>
      </c>
      <c r="V30" t="s">
        <v>33</v>
      </c>
      <c r="W30" t="s">
        <v>42</v>
      </c>
      <c r="X30" t="s">
        <v>67</v>
      </c>
      <c r="Y30">
        <v>39.36788</v>
      </c>
      <c r="Z30">
        <v>-105.24069</v>
      </c>
      <c r="AA30">
        <v>0.28749999999999998</v>
      </c>
      <c r="AB30" t="s">
        <v>185</v>
      </c>
    </row>
    <row r="31" spans="1:28" x14ac:dyDescent="0.2">
      <c r="A31">
        <v>13</v>
      </c>
      <c r="B31">
        <v>12</v>
      </c>
      <c r="C31" t="s">
        <v>66</v>
      </c>
      <c r="D31">
        <v>2004</v>
      </c>
      <c r="E31">
        <v>10</v>
      </c>
      <c r="F31">
        <v>4</v>
      </c>
      <c r="G31" t="s">
        <v>57</v>
      </c>
      <c r="H31">
        <v>0.6</v>
      </c>
      <c r="I31">
        <v>0.4</v>
      </c>
      <c r="J31">
        <v>4</v>
      </c>
      <c r="K31">
        <v>1.1000000000000001</v>
      </c>
      <c r="L31">
        <v>2</v>
      </c>
      <c r="M31">
        <v>2.17</v>
      </c>
      <c r="N31">
        <v>3</v>
      </c>
      <c r="O31">
        <v>5.3</v>
      </c>
      <c r="P31">
        <v>45.2</v>
      </c>
      <c r="Q31" t="s">
        <v>36</v>
      </c>
      <c r="R31" t="s">
        <v>41</v>
      </c>
      <c r="S31" t="s">
        <v>31</v>
      </c>
      <c r="T31" t="s">
        <v>31</v>
      </c>
      <c r="U31" t="s">
        <v>31</v>
      </c>
      <c r="V31" t="s">
        <v>33</v>
      </c>
      <c r="W31" t="s">
        <v>42</v>
      </c>
      <c r="X31" t="s">
        <v>67</v>
      </c>
      <c r="Y31">
        <v>39.36788</v>
      </c>
      <c r="Z31">
        <v>-105.24069</v>
      </c>
      <c r="AA31">
        <v>0.28749999999999998</v>
      </c>
      <c r="AB31" t="s">
        <v>185</v>
      </c>
    </row>
    <row r="32" spans="1:28" x14ac:dyDescent="0.2">
      <c r="A32">
        <v>13</v>
      </c>
      <c r="B32">
        <v>13</v>
      </c>
      <c r="C32" t="s">
        <v>66</v>
      </c>
      <c r="D32">
        <v>2004</v>
      </c>
      <c r="E32">
        <v>20</v>
      </c>
      <c r="F32">
        <v>4</v>
      </c>
      <c r="G32" t="s">
        <v>57</v>
      </c>
      <c r="H32">
        <v>2</v>
      </c>
      <c r="I32">
        <v>4</v>
      </c>
      <c r="J32">
        <v>4</v>
      </c>
      <c r="K32">
        <v>1.1000000000000001</v>
      </c>
      <c r="L32">
        <v>2</v>
      </c>
      <c r="M32">
        <v>2.17</v>
      </c>
      <c r="N32">
        <v>3</v>
      </c>
      <c r="O32">
        <v>5.3</v>
      </c>
      <c r="P32">
        <v>45.2</v>
      </c>
      <c r="Q32" t="s">
        <v>36</v>
      </c>
      <c r="R32" t="s">
        <v>41</v>
      </c>
      <c r="S32" t="s">
        <v>31</v>
      </c>
      <c r="T32" t="s">
        <v>31</v>
      </c>
      <c r="U32" t="s">
        <v>31</v>
      </c>
      <c r="V32" t="s">
        <v>33</v>
      </c>
      <c r="W32" t="s">
        <v>42</v>
      </c>
      <c r="X32" t="s">
        <v>67</v>
      </c>
      <c r="Y32">
        <v>39.36788</v>
      </c>
      <c r="Z32">
        <v>-105.24069</v>
      </c>
      <c r="AA32">
        <v>0.28749999999999998</v>
      </c>
      <c r="AB32" t="s">
        <v>185</v>
      </c>
    </row>
    <row r="33" spans="1:28" x14ac:dyDescent="0.2">
      <c r="A33">
        <v>13</v>
      </c>
      <c r="B33">
        <v>14</v>
      </c>
      <c r="C33" t="s">
        <v>66</v>
      </c>
      <c r="D33">
        <v>2004</v>
      </c>
      <c r="E33">
        <v>40</v>
      </c>
      <c r="F33">
        <v>4</v>
      </c>
      <c r="G33" t="s">
        <v>57</v>
      </c>
      <c r="H33">
        <v>1.9</v>
      </c>
      <c r="I33">
        <v>2.6</v>
      </c>
      <c r="J33">
        <v>4</v>
      </c>
      <c r="K33">
        <v>1.1000000000000001</v>
      </c>
      <c r="L33">
        <v>2</v>
      </c>
      <c r="M33">
        <v>2.17</v>
      </c>
      <c r="N33">
        <v>3</v>
      </c>
      <c r="O33">
        <v>5.3</v>
      </c>
      <c r="P33">
        <v>45.2</v>
      </c>
      <c r="Q33" t="s">
        <v>36</v>
      </c>
      <c r="R33" t="s">
        <v>41</v>
      </c>
      <c r="S33" t="s">
        <v>31</v>
      </c>
      <c r="T33" t="s">
        <v>31</v>
      </c>
      <c r="U33" t="s">
        <v>31</v>
      </c>
      <c r="V33" t="s">
        <v>33</v>
      </c>
      <c r="W33" t="s">
        <v>42</v>
      </c>
      <c r="X33" t="s">
        <v>67</v>
      </c>
      <c r="Y33">
        <v>39.36788</v>
      </c>
      <c r="Z33">
        <v>-105.24069</v>
      </c>
      <c r="AA33">
        <v>0.28749999999999998</v>
      </c>
      <c r="AB33" t="s">
        <v>185</v>
      </c>
    </row>
    <row r="34" spans="1:28" x14ac:dyDescent="0.2">
      <c r="A34">
        <v>13</v>
      </c>
      <c r="B34">
        <v>15</v>
      </c>
      <c r="C34" t="s">
        <v>66</v>
      </c>
      <c r="D34">
        <v>2004</v>
      </c>
      <c r="E34">
        <v>80</v>
      </c>
      <c r="F34">
        <v>4</v>
      </c>
      <c r="G34" t="s">
        <v>57</v>
      </c>
      <c r="H34">
        <v>0.3</v>
      </c>
      <c r="I34">
        <v>0.2</v>
      </c>
      <c r="J34">
        <v>4</v>
      </c>
      <c r="K34">
        <v>6.7</v>
      </c>
      <c r="L34">
        <v>2.8</v>
      </c>
      <c r="M34">
        <v>2.17</v>
      </c>
      <c r="N34">
        <v>3</v>
      </c>
      <c r="O34">
        <v>5.3</v>
      </c>
      <c r="P34">
        <v>45.2</v>
      </c>
      <c r="Q34" t="s">
        <v>36</v>
      </c>
      <c r="R34" t="s">
        <v>41</v>
      </c>
      <c r="S34" t="s">
        <v>31</v>
      </c>
      <c r="T34" t="s">
        <v>31</v>
      </c>
      <c r="U34" t="s">
        <v>31</v>
      </c>
      <c r="V34" t="s">
        <v>33</v>
      </c>
      <c r="W34" t="s">
        <v>42</v>
      </c>
      <c r="X34" t="s">
        <v>67</v>
      </c>
      <c r="Y34">
        <v>39.36788</v>
      </c>
      <c r="Z34">
        <v>-105.24069</v>
      </c>
      <c r="AA34">
        <v>0.28749999999999998</v>
      </c>
      <c r="AB34" t="s">
        <v>185</v>
      </c>
    </row>
    <row r="35" spans="1:28" x14ac:dyDescent="0.2">
      <c r="A35">
        <v>13</v>
      </c>
      <c r="B35">
        <v>16</v>
      </c>
      <c r="C35" t="s">
        <v>66</v>
      </c>
      <c r="D35">
        <v>2004</v>
      </c>
      <c r="E35">
        <v>5</v>
      </c>
      <c r="F35">
        <v>4</v>
      </c>
      <c r="G35" t="s">
        <v>57</v>
      </c>
      <c r="H35">
        <v>3.6</v>
      </c>
      <c r="I35">
        <v>3.8</v>
      </c>
      <c r="J35">
        <v>4</v>
      </c>
      <c r="K35">
        <v>6.7</v>
      </c>
      <c r="L35">
        <v>2.8</v>
      </c>
      <c r="M35">
        <v>3.17</v>
      </c>
      <c r="N35">
        <v>4</v>
      </c>
      <c r="O35">
        <v>5.3</v>
      </c>
      <c r="P35">
        <v>45.2</v>
      </c>
      <c r="Q35" t="s">
        <v>36</v>
      </c>
      <c r="R35" t="s">
        <v>41</v>
      </c>
      <c r="S35" t="s">
        <v>31</v>
      </c>
      <c r="T35" t="s">
        <v>31</v>
      </c>
      <c r="U35" t="s">
        <v>31</v>
      </c>
      <c r="V35" t="s">
        <v>33</v>
      </c>
      <c r="W35" t="s">
        <v>42</v>
      </c>
      <c r="X35" t="s">
        <v>67</v>
      </c>
      <c r="Y35">
        <v>39.36788</v>
      </c>
      <c r="Z35">
        <v>-105.24069</v>
      </c>
      <c r="AA35">
        <v>0.28749999999999998</v>
      </c>
      <c r="AB35" t="s">
        <v>185</v>
      </c>
    </row>
    <row r="36" spans="1:28" x14ac:dyDescent="0.2">
      <c r="A36">
        <v>13</v>
      </c>
      <c r="B36">
        <v>17</v>
      </c>
      <c r="C36" t="s">
        <v>66</v>
      </c>
      <c r="D36">
        <v>2004</v>
      </c>
      <c r="E36">
        <v>10</v>
      </c>
      <c r="F36">
        <v>4</v>
      </c>
      <c r="G36" t="s">
        <v>57</v>
      </c>
      <c r="H36">
        <v>1.7</v>
      </c>
      <c r="I36">
        <v>3.4</v>
      </c>
      <c r="J36">
        <v>4</v>
      </c>
      <c r="K36">
        <v>6.7</v>
      </c>
      <c r="L36">
        <v>2.8</v>
      </c>
      <c r="M36">
        <v>3.17</v>
      </c>
      <c r="N36">
        <v>4</v>
      </c>
      <c r="O36">
        <v>5.3</v>
      </c>
      <c r="P36">
        <v>45.2</v>
      </c>
      <c r="Q36" t="s">
        <v>36</v>
      </c>
      <c r="R36" t="s">
        <v>41</v>
      </c>
      <c r="S36" t="s">
        <v>31</v>
      </c>
      <c r="T36" t="s">
        <v>31</v>
      </c>
      <c r="U36" t="s">
        <v>31</v>
      </c>
      <c r="V36" t="s">
        <v>33</v>
      </c>
      <c r="W36" t="s">
        <v>42</v>
      </c>
      <c r="X36" t="s">
        <v>67</v>
      </c>
      <c r="Y36">
        <v>39.36788</v>
      </c>
      <c r="Z36">
        <v>-105.24069</v>
      </c>
      <c r="AA36">
        <v>0.28749999999999998</v>
      </c>
      <c r="AB36" t="s">
        <v>185</v>
      </c>
    </row>
    <row r="37" spans="1:28" x14ac:dyDescent="0.2">
      <c r="A37">
        <v>13</v>
      </c>
      <c r="B37">
        <v>18</v>
      </c>
      <c r="C37" t="s">
        <v>66</v>
      </c>
      <c r="D37">
        <v>2004</v>
      </c>
      <c r="E37">
        <v>20</v>
      </c>
      <c r="F37">
        <v>4</v>
      </c>
      <c r="G37" t="s">
        <v>57</v>
      </c>
      <c r="H37">
        <v>0.3</v>
      </c>
      <c r="I37">
        <v>0.4</v>
      </c>
      <c r="J37">
        <v>4</v>
      </c>
      <c r="K37">
        <v>6.7</v>
      </c>
      <c r="L37">
        <v>2.8</v>
      </c>
      <c r="M37">
        <v>3.17</v>
      </c>
      <c r="N37">
        <v>4</v>
      </c>
      <c r="O37">
        <v>5.3</v>
      </c>
      <c r="P37">
        <v>45.2</v>
      </c>
      <c r="Q37" t="s">
        <v>36</v>
      </c>
      <c r="R37" t="s">
        <v>41</v>
      </c>
      <c r="S37" t="s">
        <v>31</v>
      </c>
      <c r="T37" t="s">
        <v>31</v>
      </c>
      <c r="U37" t="s">
        <v>31</v>
      </c>
      <c r="V37" t="s">
        <v>33</v>
      </c>
      <c r="W37" t="s">
        <v>42</v>
      </c>
      <c r="X37" t="s">
        <v>67</v>
      </c>
      <c r="Y37">
        <v>39.36788</v>
      </c>
      <c r="Z37">
        <v>-105.24069</v>
      </c>
      <c r="AA37">
        <v>0.28749999999999998</v>
      </c>
      <c r="AB37" t="s">
        <v>185</v>
      </c>
    </row>
    <row r="38" spans="1:28" x14ac:dyDescent="0.2">
      <c r="A38">
        <v>13</v>
      </c>
      <c r="B38">
        <v>19</v>
      </c>
      <c r="C38" t="s">
        <v>66</v>
      </c>
      <c r="D38">
        <v>2004</v>
      </c>
      <c r="E38">
        <v>40</v>
      </c>
      <c r="F38">
        <v>4</v>
      </c>
      <c r="G38" t="s">
        <v>57</v>
      </c>
      <c r="H38">
        <v>4.5</v>
      </c>
      <c r="I38">
        <v>3.8</v>
      </c>
      <c r="J38">
        <v>4</v>
      </c>
      <c r="K38">
        <v>6.7</v>
      </c>
      <c r="L38">
        <v>2.8</v>
      </c>
      <c r="M38">
        <v>3.17</v>
      </c>
      <c r="N38">
        <v>4</v>
      </c>
      <c r="O38">
        <v>5.3</v>
      </c>
      <c r="P38">
        <v>45.2</v>
      </c>
      <c r="Q38" t="s">
        <v>36</v>
      </c>
      <c r="R38" t="s">
        <v>41</v>
      </c>
      <c r="S38" t="s">
        <v>31</v>
      </c>
      <c r="T38" t="s">
        <v>31</v>
      </c>
      <c r="U38" t="s">
        <v>31</v>
      </c>
      <c r="V38" t="s">
        <v>33</v>
      </c>
      <c r="W38" t="s">
        <v>42</v>
      </c>
      <c r="X38" t="s">
        <v>67</v>
      </c>
      <c r="Y38">
        <v>39.36788</v>
      </c>
      <c r="Z38">
        <v>-105.24069</v>
      </c>
      <c r="AA38">
        <v>0.28749999999999998</v>
      </c>
      <c r="AB38" t="s">
        <v>185</v>
      </c>
    </row>
    <row r="39" spans="1:28" x14ac:dyDescent="0.2">
      <c r="A39">
        <v>13</v>
      </c>
      <c r="B39">
        <v>20</v>
      </c>
      <c r="C39" t="s">
        <v>66</v>
      </c>
      <c r="D39">
        <v>2004</v>
      </c>
      <c r="E39">
        <v>80</v>
      </c>
      <c r="F39">
        <v>4</v>
      </c>
      <c r="G39" t="s">
        <v>57</v>
      </c>
      <c r="H39">
        <v>3.2</v>
      </c>
      <c r="I39">
        <v>3.8</v>
      </c>
      <c r="J39">
        <v>4</v>
      </c>
      <c r="K39">
        <v>6.7</v>
      </c>
      <c r="L39">
        <v>2.8</v>
      </c>
      <c r="M39">
        <v>3.17</v>
      </c>
      <c r="N39">
        <v>4</v>
      </c>
      <c r="O39">
        <v>5.3</v>
      </c>
      <c r="P39">
        <v>45.2</v>
      </c>
      <c r="Q39" t="s">
        <v>36</v>
      </c>
      <c r="R39" t="s">
        <v>41</v>
      </c>
      <c r="S39" t="s">
        <v>31</v>
      </c>
      <c r="T39" t="s">
        <v>31</v>
      </c>
      <c r="U39" t="s">
        <v>31</v>
      </c>
      <c r="V39" t="s">
        <v>33</v>
      </c>
      <c r="W39" t="s">
        <v>42</v>
      </c>
      <c r="X39" t="s">
        <v>67</v>
      </c>
      <c r="Y39">
        <v>39.36788</v>
      </c>
      <c r="Z39">
        <v>-105.24069</v>
      </c>
      <c r="AA39">
        <v>0.28749999999999998</v>
      </c>
      <c r="AB39" t="s">
        <v>185</v>
      </c>
    </row>
    <row r="40" spans="1:28" x14ac:dyDescent="0.2">
      <c r="A40">
        <v>1</v>
      </c>
      <c r="B40">
        <v>1</v>
      </c>
      <c r="C40" t="s">
        <v>47</v>
      </c>
      <c r="D40">
        <v>2004</v>
      </c>
      <c r="E40">
        <v>350</v>
      </c>
      <c r="F40">
        <v>2</v>
      </c>
      <c r="G40" t="s">
        <v>123</v>
      </c>
      <c r="H40">
        <v>7.0000000000000007E-2</v>
      </c>
      <c r="I40">
        <v>0.03</v>
      </c>
      <c r="J40">
        <v>2</v>
      </c>
      <c r="K40">
        <v>0.11</v>
      </c>
      <c r="L40">
        <v>0.04</v>
      </c>
      <c r="M40">
        <v>5</v>
      </c>
      <c r="N40">
        <v>6</v>
      </c>
      <c r="O40">
        <v>14.5</v>
      </c>
      <c r="P40">
        <v>77.8</v>
      </c>
      <c r="Q40" t="s">
        <v>36</v>
      </c>
      <c r="R40" t="s">
        <v>32</v>
      </c>
      <c r="S40" t="s">
        <v>31</v>
      </c>
      <c r="T40" t="s">
        <v>33</v>
      </c>
      <c r="U40" t="s">
        <v>31</v>
      </c>
      <c r="V40" t="s">
        <v>33</v>
      </c>
      <c r="W40" t="s">
        <v>42</v>
      </c>
      <c r="X40" t="s">
        <v>48</v>
      </c>
      <c r="Y40">
        <v>42.036110000000001</v>
      </c>
      <c r="Z40">
        <v>2.8172199999999998</v>
      </c>
      <c r="AA40">
        <v>0.51649999999999996</v>
      </c>
      <c r="AB40" t="s">
        <v>176</v>
      </c>
    </row>
    <row r="41" spans="1:28" x14ac:dyDescent="0.2">
      <c r="A41">
        <v>3</v>
      </c>
      <c r="B41">
        <v>1</v>
      </c>
      <c r="C41" t="s">
        <v>39</v>
      </c>
      <c r="D41">
        <v>2010</v>
      </c>
      <c r="E41">
        <v>40</v>
      </c>
      <c r="F41">
        <v>4</v>
      </c>
      <c r="G41" t="s">
        <v>33</v>
      </c>
      <c r="H41">
        <v>0.04</v>
      </c>
      <c r="I41">
        <v>0.04</v>
      </c>
      <c r="J41">
        <v>4</v>
      </c>
      <c r="K41">
        <v>0.01</v>
      </c>
      <c r="L41">
        <v>0.01</v>
      </c>
      <c r="M41">
        <v>2</v>
      </c>
      <c r="N41">
        <v>3</v>
      </c>
      <c r="O41">
        <v>9.4</v>
      </c>
      <c r="P41">
        <v>56.5</v>
      </c>
      <c r="Q41" t="s">
        <v>36</v>
      </c>
      <c r="R41" t="s">
        <v>41</v>
      </c>
      <c r="S41" t="s">
        <v>31</v>
      </c>
      <c r="T41" t="s">
        <v>31</v>
      </c>
      <c r="U41" t="s">
        <v>33</v>
      </c>
      <c r="V41" t="s">
        <v>33</v>
      </c>
      <c r="W41" t="s">
        <v>42</v>
      </c>
      <c r="X41" t="s">
        <v>43</v>
      </c>
      <c r="Y41">
        <v>-40.573329999999999</v>
      </c>
      <c r="Z41">
        <v>-70.832499999999996</v>
      </c>
      <c r="AA41">
        <v>0.44740000000000002</v>
      </c>
      <c r="AB41" t="s">
        <v>176</v>
      </c>
    </row>
    <row r="42" spans="1:28" x14ac:dyDescent="0.2">
      <c r="A42">
        <v>3</v>
      </c>
      <c r="B42">
        <v>2</v>
      </c>
      <c r="C42" t="s">
        <v>39</v>
      </c>
      <c r="D42">
        <v>2010</v>
      </c>
      <c r="E42">
        <v>40</v>
      </c>
      <c r="F42">
        <v>4</v>
      </c>
      <c r="G42" t="s">
        <v>33</v>
      </c>
      <c r="H42">
        <v>0.04</v>
      </c>
      <c r="I42">
        <v>0.04</v>
      </c>
      <c r="J42">
        <v>4</v>
      </c>
      <c r="K42">
        <v>0.01</v>
      </c>
      <c r="L42">
        <v>0.01</v>
      </c>
      <c r="M42">
        <v>2</v>
      </c>
      <c r="N42">
        <v>3</v>
      </c>
      <c r="O42">
        <v>9.4</v>
      </c>
      <c r="P42">
        <v>56.5</v>
      </c>
      <c r="Q42" t="s">
        <v>36</v>
      </c>
      <c r="R42" t="s">
        <v>41</v>
      </c>
      <c r="S42" t="s">
        <v>31</v>
      </c>
      <c r="T42" t="s">
        <v>31</v>
      </c>
      <c r="U42" t="s">
        <v>33</v>
      </c>
      <c r="V42" t="s">
        <v>33</v>
      </c>
      <c r="W42" t="s">
        <v>42</v>
      </c>
      <c r="X42" t="s">
        <v>43</v>
      </c>
      <c r="Y42">
        <v>-40.573329999999999</v>
      </c>
      <c r="Z42">
        <v>-70.832499999999996</v>
      </c>
      <c r="AA42">
        <v>0.44740000000000002</v>
      </c>
      <c r="AB42" t="s">
        <v>176</v>
      </c>
    </row>
    <row r="43" spans="1:28" x14ac:dyDescent="0.2">
      <c r="A43">
        <v>3</v>
      </c>
      <c r="B43">
        <v>3</v>
      </c>
      <c r="C43" t="s">
        <v>39</v>
      </c>
      <c r="D43">
        <v>2010</v>
      </c>
      <c r="E43">
        <v>40</v>
      </c>
      <c r="F43">
        <v>4</v>
      </c>
      <c r="G43" t="s">
        <v>33</v>
      </c>
      <c r="H43">
        <v>0.01</v>
      </c>
      <c r="I43">
        <v>0.01</v>
      </c>
      <c r="J43">
        <v>4</v>
      </c>
      <c r="K43">
        <v>0.01</v>
      </c>
      <c r="L43">
        <v>0.01</v>
      </c>
      <c r="M43">
        <v>3</v>
      </c>
      <c r="N43">
        <v>4</v>
      </c>
      <c r="O43">
        <v>9.4</v>
      </c>
      <c r="P43">
        <v>56.5</v>
      </c>
      <c r="Q43" t="s">
        <v>36</v>
      </c>
      <c r="R43" t="s">
        <v>41</v>
      </c>
      <c r="S43" t="s">
        <v>31</v>
      </c>
      <c r="T43" t="s">
        <v>31</v>
      </c>
      <c r="U43" t="s">
        <v>33</v>
      </c>
      <c r="V43" t="s">
        <v>33</v>
      </c>
      <c r="W43" t="s">
        <v>42</v>
      </c>
      <c r="X43" t="s">
        <v>43</v>
      </c>
      <c r="Y43">
        <v>-40.573329999999999</v>
      </c>
      <c r="Z43">
        <v>-70.832499999999996</v>
      </c>
      <c r="AA43">
        <v>0.44740000000000002</v>
      </c>
      <c r="AB43" t="s">
        <v>176</v>
      </c>
    </row>
    <row r="44" spans="1:28" x14ac:dyDescent="0.2">
      <c r="A44">
        <v>3</v>
      </c>
      <c r="B44">
        <v>4</v>
      </c>
      <c r="C44" t="s">
        <v>39</v>
      </c>
      <c r="D44">
        <v>2010</v>
      </c>
      <c r="E44">
        <v>40</v>
      </c>
      <c r="F44">
        <v>4</v>
      </c>
      <c r="G44" t="s">
        <v>33</v>
      </c>
      <c r="H44">
        <v>0.01</v>
      </c>
      <c r="I44">
        <v>0.01</v>
      </c>
      <c r="J44">
        <v>4</v>
      </c>
      <c r="K44">
        <v>0.01</v>
      </c>
      <c r="L44">
        <v>0.01</v>
      </c>
      <c r="M44">
        <v>3</v>
      </c>
      <c r="N44">
        <v>4</v>
      </c>
      <c r="O44">
        <v>9.4</v>
      </c>
      <c r="P44">
        <v>56.5</v>
      </c>
      <c r="Q44" t="s">
        <v>36</v>
      </c>
      <c r="R44" t="s">
        <v>41</v>
      </c>
      <c r="S44" t="s">
        <v>31</v>
      </c>
      <c r="T44" t="s">
        <v>31</v>
      </c>
      <c r="U44" t="s">
        <v>33</v>
      </c>
      <c r="V44" t="s">
        <v>33</v>
      </c>
      <c r="W44" t="s">
        <v>42</v>
      </c>
      <c r="X44" t="s">
        <v>43</v>
      </c>
      <c r="Y44">
        <v>-40.573329999999999</v>
      </c>
      <c r="Z44">
        <v>-70.832499999999996</v>
      </c>
      <c r="AA44">
        <v>0.44740000000000002</v>
      </c>
      <c r="AB44" t="s">
        <v>176</v>
      </c>
    </row>
    <row r="45" spans="1:28" x14ac:dyDescent="0.2">
      <c r="A45">
        <v>10</v>
      </c>
      <c r="B45">
        <v>1</v>
      </c>
      <c r="C45" t="s">
        <v>107</v>
      </c>
      <c r="D45" t="s">
        <v>60</v>
      </c>
      <c r="E45">
        <v>50</v>
      </c>
      <c r="F45">
        <v>16</v>
      </c>
      <c r="G45" t="s">
        <v>123</v>
      </c>
      <c r="H45">
        <v>6.96</v>
      </c>
      <c r="I45">
        <v>15.1</v>
      </c>
      <c r="J45">
        <v>16</v>
      </c>
      <c r="K45">
        <v>5.34</v>
      </c>
      <c r="L45">
        <v>11.3</v>
      </c>
      <c r="M45">
        <v>17</v>
      </c>
      <c r="N45">
        <v>18</v>
      </c>
      <c r="O45">
        <v>2.2999999999999998</v>
      </c>
      <c r="P45">
        <v>44.8</v>
      </c>
      <c r="Q45" t="s">
        <v>46</v>
      </c>
      <c r="R45" t="s">
        <v>32</v>
      </c>
      <c r="S45" t="s">
        <v>31</v>
      </c>
      <c r="T45" t="s">
        <v>33</v>
      </c>
      <c r="U45" t="s">
        <v>31</v>
      </c>
      <c r="V45" t="s">
        <v>33</v>
      </c>
      <c r="W45" t="s">
        <v>42</v>
      </c>
      <c r="X45" t="s">
        <v>61</v>
      </c>
      <c r="Y45">
        <v>50.473109999999998</v>
      </c>
      <c r="Z45">
        <v>-121.0218</v>
      </c>
      <c r="AA45">
        <v>0.46660000000000001</v>
      </c>
      <c r="AB45" t="s">
        <v>176</v>
      </c>
    </row>
    <row r="46" spans="1:28" x14ac:dyDescent="0.2">
      <c r="A46">
        <v>10</v>
      </c>
      <c r="B46">
        <v>2</v>
      </c>
      <c r="C46" t="s">
        <v>107</v>
      </c>
      <c r="D46" t="s">
        <v>60</v>
      </c>
      <c r="E46">
        <v>100</v>
      </c>
      <c r="F46">
        <v>16</v>
      </c>
      <c r="G46" t="s">
        <v>123</v>
      </c>
      <c r="H46">
        <v>2.72</v>
      </c>
      <c r="I46">
        <v>7.31</v>
      </c>
      <c r="J46">
        <v>16</v>
      </c>
      <c r="K46">
        <v>5.34</v>
      </c>
      <c r="L46">
        <v>11.3</v>
      </c>
      <c r="M46">
        <v>17</v>
      </c>
      <c r="N46">
        <v>18</v>
      </c>
      <c r="O46">
        <v>2.2999999999999998</v>
      </c>
      <c r="P46">
        <v>44.8</v>
      </c>
      <c r="Q46" t="s">
        <v>46</v>
      </c>
      <c r="R46" t="s">
        <v>32</v>
      </c>
      <c r="S46" t="s">
        <v>31</v>
      </c>
      <c r="T46" t="s">
        <v>33</v>
      </c>
      <c r="U46" t="s">
        <v>31</v>
      </c>
      <c r="V46" t="s">
        <v>33</v>
      </c>
      <c r="W46" t="s">
        <v>42</v>
      </c>
      <c r="X46" t="s">
        <v>61</v>
      </c>
      <c r="Y46">
        <v>50.473109999999998</v>
      </c>
      <c r="Z46">
        <v>-121.0218</v>
      </c>
      <c r="AA46">
        <v>0.46660000000000001</v>
      </c>
      <c r="AB46" t="s">
        <v>176</v>
      </c>
    </row>
    <row r="47" spans="1:28" x14ac:dyDescent="0.2">
      <c r="A47">
        <v>10</v>
      </c>
      <c r="B47">
        <v>3</v>
      </c>
      <c r="C47" t="s">
        <v>107</v>
      </c>
      <c r="D47" t="s">
        <v>60</v>
      </c>
      <c r="E47">
        <v>150</v>
      </c>
      <c r="F47">
        <v>16</v>
      </c>
      <c r="G47" t="s">
        <v>123</v>
      </c>
      <c r="H47">
        <v>1.23</v>
      </c>
      <c r="I47">
        <v>4.16</v>
      </c>
      <c r="J47">
        <v>16</v>
      </c>
      <c r="K47">
        <v>5.34</v>
      </c>
      <c r="L47">
        <v>11.3</v>
      </c>
      <c r="M47">
        <v>17</v>
      </c>
      <c r="N47">
        <v>18</v>
      </c>
      <c r="O47">
        <v>2.2999999999999998</v>
      </c>
      <c r="P47">
        <v>44.8</v>
      </c>
      <c r="Q47" t="s">
        <v>46</v>
      </c>
      <c r="R47" t="s">
        <v>32</v>
      </c>
      <c r="S47" t="s">
        <v>31</v>
      </c>
      <c r="T47" t="s">
        <v>33</v>
      </c>
      <c r="U47" t="s">
        <v>31</v>
      </c>
      <c r="V47" t="s">
        <v>33</v>
      </c>
      <c r="W47" t="s">
        <v>42</v>
      </c>
      <c r="X47" t="s">
        <v>61</v>
      </c>
      <c r="Y47">
        <v>50.473109999999998</v>
      </c>
      <c r="Z47">
        <v>-121.0218</v>
      </c>
      <c r="AA47">
        <v>0.46660000000000001</v>
      </c>
      <c r="AB47" t="s">
        <v>176</v>
      </c>
    </row>
    <row r="48" spans="1:28" x14ac:dyDescent="0.2">
      <c r="A48">
        <v>10</v>
      </c>
      <c r="B48">
        <v>4</v>
      </c>
      <c r="C48" t="s">
        <v>107</v>
      </c>
      <c r="D48" t="s">
        <v>60</v>
      </c>
      <c r="E48">
        <v>200</v>
      </c>
      <c r="F48">
        <v>16</v>
      </c>
      <c r="G48" t="s">
        <v>123</v>
      </c>
      <c r="H48">
        <v>4.53</v>
      </c>
      <c r="I48">
        <v>13.6</v>
      </c>
      <c r="J48">
        <v>16</v>
      </c>
      <c r="K48">
        <v>5.34</v>
      </c>
      <c r="L48">
        <v>11.3</v>
      </c>
      <c r="M48">
        <v>17</v>
      </c>
      <c r="N48">
        <v>18</v>
      </c>
      <c r="O48">
        <v>2.2999999999999998</v>
      </c>
      <c r="P48">
        <v>44.8</v>
      </c>
      <c r="Q48" t="s">
        <v>46</v>
      </c>
      <c r="R48" t="s">
        <v>32</v>
      </c>
      <c r="S48" t="s">
        <v>31</v>
      </c>
      <c r="T48" t="s">
        <v>33</v>
      </c>
      <c r="U48" t="s">
        <v>31</v>
      </c>
      <c r="V48" t="s">
        <v>33</v>
      </c>
      <c r="W48" t="s">
        <v>42</v>
      </c>
      <c r="X48" t="s">
        <v>61</v>
      </c>
      <c r="Y48">
        <v>50.473109999999998</v>
      </c>
      <c r="Z48">
        <v>-121.0218</v>
      </c>
      <c r="AA48">
        <v>0.46660000000000001</v>
      </c>
      <c r="AB48" t="s">
        <v>176</v>
      </c>
    </row>
    <row r="49" spans="1:28" x14ac:dyDescent="0.2">
      <c r="A49">
        <v>10</v>
      </c>
      <c r="B49">
        <v>5</v>
      </c>
      <c r="C49" t="s">
        <v>107</v>
      </c>
      <c r="D49" t="s">
        <v>60</v>
      </c>
      <c r="E49">
        <v>250</v>
      </c>
      <c r="F49">
        <v>16</v>
      </c>
      <c r="G49" t="s">
        <v>123</v>
      </c>
      <c r="H49">
        <v>5.41</v>
      </c>
      <c r="I49">
        <v>15.7</v>
      </c>
      <c r="J49">
        <v>16</v>
      </c>
      <c r="K49">
        <v>5.34</v>
      </c>
      <c r="L49">
        <v>11.3</v>
      </c>
      <c r="M49">
        <v>17</v>
      </c>
      <c r="N49">
        <v>18</v>
      </c>
      <c r="O49">
        <v>2.2999999999999998</v>
      </c>
      <c r="P49">
        <v>44.8</v>
      </c>
      <c r="Q49" t="s">
        <v>46</v>
      </c>
      <c r="R49" t="s">
        <v>32</v>
      </c>
      <c r="S49" t="s">
        <v>31</v>
      </c>
      <c r="T49" t="s">
        <v>33</v>
      </c>
      <c r="U49" t="s">
        <v>31</v>
      </c>
      <c r="V49" t="s">
        <v>33</v>
      </c>
      <c r="W49" t="s">
        <v>42</v>
      </c>
      <c r="X49" t="s">
        <v>61</v>
      </c>
      <c r="Y49">
        <v>50.473109999999998</v>
      </c>
      <c r="Z49">
        <v>-121.0218</v>
      </c>
      <c r="AA49">
        <v>0.46660000000000001</v>
      </c>
      <c r="AB49" t="s">
        <v>176</v>
      </c>
    </row>
    <row r="50" spans="1:28" x14ac:dyDescent="0.2">
      <c r="A50">
        <v>25</v>
      </c>
      <c r="B50">
        <v>1</v>
      </c>
      <c r="C50" t="s">
        <v>89</v>
      </c>
      <c r="D50">
        <v>2010</v>
      </c>
      <c r="E50">
        <v>3.37</v>
      </c>
      <c r="F50">
        <v>6</v>
      </c>
      <c r="G50" t="s">
        <v>57</v>
      </c>
      <c r="H50">
        <v>100</v>
      </c>
      <c r="I50">
        <v>174.2</v>
      </c>
      <c r="J50">
        <v>6</v>
      </c>
      <c r="K50">
        <v>118.2</v>
      </c>
      <c r="L50">
        <v>83.7</v>
      </c>
      <c r="M50">
        <v>1</v>
      </c>
      <c r="N50">
        <v>2</v>
      </c>
      <c r="Q50" t="s">
        <v>46</v>
      </c>
      <c r="S50" t="s">
        <v>33</v>
      </c>
      <c r="T50" t="s">
        <v>33</v>
      </c>
      <c r="U50" t="s">
        <v>33</v>
      </c>
      <c r="V50" t="s">
        <v>33</v>
      </c>
      <c r="X50" t="s">
        <v>171</v>
      </c>
      <c r="Y50">
        <v>40.700000000000003</v>
      </c>
      <c r="Z50">
        <v>-111.916</v>
      </c>
      <c r="AB50" t="s">
        <v>176</v>
      </c>
    </row>
    <row r="51" spans="1:28" x14ac:dyDescent="0.2">
      <c r="A51">
        <v>25</v>
      </c>
      <c r="B51">
        <v>2</v>
      </c>
      <c r="C51" t="s">
        <v>89</v>
      </c>
      <c r="D51">
        <v>2010</v>
      </c>
      <c r="E51">
        <v>16.850000000000001</v>
      </c>
      <c r="F51">
        <v>6</v>
      </c>
      <c r="G51" t="s">
        <v>57</v>
      </c>
      <c r="H51">
        <v>100</v>
      </c>
      <c r="I51">
        <v>218.2</v>
      </c>
      <c r="J51">
        <v>6</v>
      </c>
      <c r="K51">
        <v>118.2</v>
      </c>
      <c r="L51">
        <v>83.7</v>
      </c>
      <c r="M51">
        <v>1</v>
      </c>
      <c r="N51">
        <v>2</v>
      </c>
      <c r="Q51" t="s">
        <v>46</v>
      </c>
      <c r="S51" t="s">
        <v>33</v>
      </c>
      <c r="T51" t="s">
        <v>33</v>
      </c>
      <c r="U51" t="s">
        <v>33</v>
      </c>
      <c r="V51" t="s">
        <v>33</v>
      </c>
      <c r="X51" t="s">
        <v>171</v>
      </c>
      <c r="Y51">
        <v>40.700000000000003</v>
      </c>
      <c r="Z51">
        <v>-111.916</v>
      </c>
      <c r="AB51" t="s">
        <v>176</v>
      </c>
    </row>
    <row r="52" spans="1:28" x14ac:dyDescent="0.2">
      <c r="A52">
        <v>25</v>
      </c>
      <c r="B52">
        <v>3</v>
      </c>
      <c r="C52" t="s">
        <v>89</v>
      </c>
      <c r="D52">
        <v>2010</v>
      </c>
      <c r="E52">
        <v>33.700000000000003</v>
      </c>
      <c r="F52">
        <v>6</v>
      </c>
      <c r="G52" t="s">
        <v>57</v>
      </c>
      <c r="H52">
        <v>100</v>
      </c>
      <c r="I52">
        <v>218.2</v>
      </c>
      <c r="J52">
        <v>6</v>
      </c>
      <c r="K52">
        <v>118.2</v>
      </c>
      <c r="L52">
        <v>83.7</v>
      </c>
      <c r="M52">
        <v>1</v>
      </c>
      <c r="N52">
        <v>2</v>
      </c>
      <c r="Q52" t="s">
        <v>46</v>
      </c>
      <c r="S52" t="s">
        <v>33</v>
      </c>
      <c r="T52" t="s">
        <v>33</v>
      </c>
      <c r="U52" t="s">
        <v>33</v>
      </c>
      <c r="V52" t="s">
        <v>33</v>
      </c>
      <c r="X52" t="s">
        <v>171</v>
      </c>
      <c r="Y52">
        <v>40.700000000000003</v>
      </c>
      <c r="Z52">
        <v>-111.916</v>
      </c>
      <c r="AB52" t="s">
        <v>176</v>
      </c>
    </row>
    <row r="53" spans="1:28" x14ac:dyDescent="0.2">
      <c r="A53">
        <v>25</v>
      </c>
      <c r="B53">
        <v>4</v>
      </c>
      <c r="C53" t="s">
        <v>89</v>
      </c>
      <c r="D53">
        <v>2010</v>
      </c>
      <c r="E53">
        <v>67.400000000000006</v>
      </c>
      <c r="F53">
        <v>6</v>
      </c>
      <c r="G53" t="s">
        <v>57</v>
      </c>
      <c r="H53">
        <v>100</v>
      </c>
      <c r="I53">
        <v>437.7</v>
      </c>
      <c r="J53">
        <v>6</v>
      </c>
      <c r="K53">
        <v>118.2</v>
      </c>
      <c r="L53">
        <v>83.7</v>
      </c>
      <c r="M53">
        <v>1</v>
      </c>
      <c r="N53">
        <v>2</v>
      </c>
      <c r="Q53" t="s">
        <v>46</v>
      </c>
      <c r="S53" t="s">
        <v>33</v>
      </c>
      <c r="T53" t="s">
        <v>33</v>
      </c>
      <c r="U53" t="s">
        <v>33</v>
      </c>
      <c r="V53" t="s">
        <v>33</v>
      </c>
      <c r="X53" t="s">
        <v>171</v>
      </c>
      <c r="Y53">
        <v>40.700000000000003</v>
      </c>
      <c r="Z53">
        <v>-111.916</v>
      </c>
      <c r="AB53" t="s">
        <v>176</v>
      </c>
    </row>
    <row r="54" spans="1:28" x14ac:dyDescent="0.2">
      <c r="A54">
        <v>25</v>
      </c>
      <c r="B54">
        <v>5</v>
      </c>
      <c r="C54" t="s">
        <v>89</v>
      </c>
      <c r="D54">
        <v>2010</v>
      </c>
      <c r="E54">
        <v>1.8</v>
      </c>
      <c r="F54">
        <v>6</v>
      </c>
      <c r="G54" t="s">
        <v>57</v>
      </c>
      <c r="H54">
        <v>100</v>
      </c>
      <c r="I54">
        <v>370.36284910000001</v>
      </c>
      <c r="K54">
        <v>118.2</v>
      </c>
      <c r="L54">
        <v>83.7</v>
      </c>
      <c r="M54">
        <v>1</v>
      </c>
      <c r="N54">
        <v>2</v>
      </c>
      <c r="Q54" t="s">
        <v>46</v>
      </c>
      <c r="S54" t="s">
        <v>33</v>
      </c>
      <c r="T54" t="s">
        <v>33</v>
      </c>
      <c r="U54" t="s">
        <v>33</v>
      </c>
      <c r="V54" t="s">
        <v>33</v>
      </c>
      <c r="X54" t="s">
        <v>91</v>
      </c>
      <c r="Y54">
        <v>40.799999999999997</v>
      </c>
      <c r="Z54">
        <v>-111.6</v>
      </c>
      <c r="AB54" t="s">
        <v>176</v>
      </c>
    </row>
    <row r="55" spans="1:28" x14ac:dyDescent="0.2">
      <c r="A55">
        <v>25</v>
      </c>
      <c r="B55">
        <v>6</v>
      </c>
      <c r="C55" t="s">
        <v>89</v>
      </c>
      <c r="D55">
        <v>2010</v>
      </c>
      <c r="E55">
        <v>9</v>
      </c>
      <c r="F55">
        <v>6</v>
      </c>
      <c r="G55" t="s">
        <v>57</v>
      </c>
      <c r="H55">
        <v>100</v>
      </c>
      <c r="I55">
        <v>347.82754349999999</v>
      </c>
      <c r="K55">
        <v>118.2</v>
      </c>
      <c r="L55">
        <v>83.7</v>
      </c>
      <c r="M55">
        <v>1</v>
      </c>
      <c r="N55">
        <v>2</v>
      </c>
      <c r="Q55" t="s">
        <v>46</v>
      </c>
      <c r="S55" t="s">
        <v>33</v>
      </c>
      <c r="T55" t="s">
        <v>33</v>
      </c>
      <c r="U55" t="s">
        <v>33</v>
      </c>
      <c r="V55" t="s">
        <v>33</v>
      </c>
      <c r="X55" t="s">
        <v>91</v>
      </c>
      <c r="Y55">
        <v>40.799999999999997</v>
      </c>
      <c r="Z55">
        <v>-111.6</v>
      </c>
      <c r="AB55" t="s">
        <v>176</v>
      </c>
    </row>
    <row r="56" spans="1:28" x14ac:dyDescent="0.2">
      <c r="A56">
        <v>25</v>
      </c>
      <c r="B56">
        <v>7</v>
      </c>
      <c r="C56" t="s">
        <v>89</v>
      </c>
      <c r="D56">
        <v>2010</v>
      </c>
      <c r="E56">
        <v>18</v>
      </c>
      <c r="F56">
        <v>6</v>
      </c>
      <c r="G56" t="s">
        <v>57</v>
      </c>
      <c r="H56" s="3"/>
      <c r="I56">
        <v>224.8631584</v>
      </c>
      <c r="K56">
        <v>118.2</v>
      </c>
      <c r="L56">
        <v>83.7</v>
      </c>
      <c r="M56">
        <v>1</v>
      </c>
      <c r="N56">
        <v>2</v>
      </c>
      <c r="Q56" t="s">
        <v>46</v>
      </c>
      <c r="S56" t="s">
        <v>33</v>
      </c>
      <c r="T56" t="s">
        <v>33</v>
      </c>
      <c r="U56" t="s">
        <v>33</v>
      </c>
      <c r="V56" t="s">
        <v>33</v>
      </c>
      <c r="X56" t="s">
        <v>91</v>
      </c>
      <c r="Y56">
        <v>40.799999999999997</v>
      </c>
      <c r="Z56">
        <v>-111.6</v>
      </c>
      <c r="AB56" t="s">
        <v>176</v>
      </c>
    </row>
    <row r="57" spans="1:28" x14ac:dyDescent="0.2">
      <c r="A57">
        <v>25</v>
      </c>
      <c r="B57">
        <v>8</v>
      </c>
      <c r="C57" t="s">
        <v>89</v>
      </c>
      <c r="D57">
        <v>2010</v>
      </c>
      <c r="E57">
        <v>36</v>
      </c>
      <c r="F57">
        <v>6</v>
      </c>
      <c r="G57" t="s">
        <v>57</v>
      </c>
      <c r="H57">
        <v>100</v>
      </c>
      <c r="I57">
        <v>743.66508590000001</v>
      </c>
      <c r="K57">
        <v>118.2</v>
      </c>
      <c r="L57">
        <v>83.7</v>
      </c>
      <c r="M57">
        <v>1</v>
      </c>
      <c r="N57">
        <v>2</v>
      </c>
      <c r="Q57" t="s">
        <v>46</v>
      </c>
      <c r="S57" t="s">
        <v>33</v>
      </c>
      <c r="T57" t="s">
        <v>33</v>
      </c>
      <c r="U57" t="s">
        <v>33</v>
      </c>
      <c r="V57" t="s">
        <v>33</v>
      </c>
      <c r="X57" t="s">
        <v>91</v>
      </c>
      <c r="Y57">
        <v>40.799999999999997</v>
      </c>
      <c r="Z57">
        <v>-111.6</v>
      </c>
      <c r="AB57" t="s">
        <v>176</v>
      </c>
    </row>
    <row r="58" spans="1:28" x14ac:dyDescent="0.2">
      <c r="A58">
        <v>25</v>
      </c>
      <c r="B58">
        <v>9</v>
      </c>
      <c r="C58" t="s">
        <v>89</v>
      </c>
      <c r="D58">
        <v>2010</v>
      </c>
      <c r="E58">
        <v>7.63</v>
      </c>
      <c r="F58">
        <v>6</v>
      </c>
      <c r="G58" t="s">
        <v>57</v>
      </c>
      <c r="H58">
        <v>100</v>
      </c>
      <c r="I58">
        <v>368.64820630000003</v>
      </c>
      <c r="K58">
        <v>118.2</v>
      </c>
      <c r="L58">
        <v>83.7</v>
      </c>
      <c r="M58">
        <v>1</v>
      </c>
      <c r="N58">
        <v>2</v>
      </c>
      <c r="Q58" t="s">
        <v>46</v>
      </c>
      <c r="S58" t="s">
        <v>33</v>
      </c>
      <c r="T58" t="s">
        <v>33</v>
      </c>
      <c r="U58" t="s">
        <v>33</v>
      </c>
      <c r="V58" t="s">
        <v>33</v>
      </c>
      <c r="X58" t="s">
        <v>92</v>
      </c>
      <c r="Y58">
        <v>41</v>
      </c>
      <c r="Z58">
        <v>-112</v>
      </c>
      <c r="AB58" t="s">
        <v>176</v>
      </c>
    </row>
    <row r="59" spans="1:28" x14ac:dyDescent="0.2">
      <c r="A59">
        <v>25</v>
      </c>
      <c r="B59">
        <v>10</v>
      </c>
      <c r="C59" t="s">
        <v>89</v>
      </c>
      <c r="D59">
        <v>2010</v>
      </c>
      <c r="E59">
        <v>38.15</v>
      </c>
      <c r="F59">
        <v>6</v>
      </c>
      <c r="G59" t="s">
        <v>57</v>
      </c>
      <c r="H59">
        <v>100</v>
      </c>
      <c r="I59">
        <v>177.58800640000001</v>
      </c>
      <c r="K59">
        <v>118.2</v>
      </c>
      <c r="L59">
        <v>83.7</v>
      </c>
      <c r="M59">
        <v>1</v>
      </c>
      <c r="N59">
        <v>2</v>
      </c>
      <c r="Q59" t="s">
        <v>46</v>
      </c>
      <c r="S59" t="s">
        <v>33</v>
      </c>
      <c r="T59" t="s">
        <v>33</v>
      </c>
      <c r="U59" t="s">
        <v>33</v>
      </c>
      <c r="V59" t="s">
        <v>33</v>
      </c>
      <c r="X59" t="s">
        <v>92</v>
      </c>
      <c r="Y59">
        <v>41</v>
      </c>
      <c r="Z59">
        <v>-112</v>
      </c>
      <c r="AB59" t="s">
        <v>176</v>
      </c>
    </row>
    <row r="60" spans="1:28" x14ac:dyDescent="0.2">
      <c r="A60">
        <v>25</v>
      </c>
      <c r="B60">
        <v>11</v>
      </c>
      <c r="C60" t="s">
        <v>89</v>
      </c>
      <c r="D60">
        <v>2010</v>
      </c>
      <c r="E60">
        <v>76.3</v>
      </c>
      <c r="F60">
        <v>6</v>
      </c>
      <c r="G60" t="s">
        <v>57</v>
      </c>
      <c r="H60">
        <v>100</v>
      </c>
      <c r="I60">
        <v>347.58259450000003</v>
      </c>
      <c r="K60">
        <v>118.2</v>
      </c>
      <c r="L60">
        <v>83.7</v>
      </c>
      <c r="M60">
        <v>1</v>
      </c>
      <c r="N60">
        <v>2</v>
      </c>
      <c r="Q60" t="s">
        <v>46</v>
      </c>
      <c r="S60" t="s">
        <v>33</v>
      </c>
      <c r="T60" t="s">
        <v>33</v>
      </c>
      <c r="U60" t="s">
        <v>33</v>
      </c>
      <c r="V60" t="s">
        <v>33</v>
      </c>
      <c r="X60" t="s">
        <v>92</v>
      </c>
      <c r="Y60">
        <v>41</v>
      </c>
      <c r="Z60">
        <v>-112</v>
      </c>
      <c r="AB60" t="s">
        <v>176</v>
      </c>
    </row>
    <row r="61" spans="1:28" x14ac:dyDescent="0.2">
      <c r="A61">
        <v>25</v>
      </c>
      <c r="B61">
        <v>12</v>
      </c>
      <c r="C61" t="s">
        <v>89</v>
      </c>
      <c r="D61">
        <v>2010</v>
      </c>
      <c r="E61">
        <v>152.6</v>
      </c>
      <c r="F61">
        <v>6</v>
      </c>
      <c r="G61" t="s">
        <v>57</v>
      </c>
      <c r="H61">
        <v>100</v>
      </c>
      <c r="I61">
        <v>649.60467979999999</v>
      </c>
      <c r="K61">
        <v>118.2</v>
      </c>
      <c r="L61">
        <v>83.7</v>
      </c>
      <c r="M61">
        <v>1</v>
      </c>
      <c r="N61">
        <v>2</v>
      </c>
      <c r="Q61" t="s">
        <v>46</v>
      </c>
      <c r="S61" t="s">
        <v>33</v>
      </c>
      <c r="T61" t="s">
        <v>33</v>
      </c>
      <c r="U61" t="s">
        <v>33</v>
      </c>
      <c r="V61" t="s">
        <v>33</v>
      </c>
      <c r="X61" t="s">
        <v>92</v>
      </c>
      <c r="Y61">
        <v>41</v>
      </c>
      <c r="Z61">
        <v>-112</v>
      </c>
      <c r="AB61" t="s">
        <v>176</v>
      </c>
    </row>
    <row r="62" spans="1:28" x14ac:dyDescent="0.2">
      <c r="A62">
        <v>25</v>
      </c>
      <c r="B62">
        <v>13</v>
      </c>
      <c r="C62" t="s">
        <v>89</v>
      </c>
      <c r="D62">
        <v>2010</v>
      </c>
      <c r="E62">
        <v>19.760000000000002</v>
      </c>
      <c r="F62">
        <v>6</v>
      </c>
      <c r="G62" t="s">
        <v>57</v>
      </c>
      <c r="H62">
        <v>98.8</v>
      </c>
      <c r="I62">
        <v>490.1428975</v>
      </c>
      <c r="K62">
        <v>118.2</v>
      </c>
      <c r="L62">
        <v>83.7</v>
      </c>
      <c r="M62">
        <v>1</v>
      </c>
      <c r="N62">
        <v>2</v>
      </c>
      <c r="Q62" t="s">
        <v>36</v>
      </c>
      <c r="S62" t="s">
        <v>33</v>
      </c>
      <c r="T62" t="s">
        <v>33</v>
      </c>
      <c r="U62" t="s">
        <v>33</v>
      </c>
      <c r="V62" t="s">
        <v>33</v>
      </c>
      <c r="X62" t="s">
        <v>172</v>
      </c>
      <c r="Y62">
        <v>40.4</v>
      </c>
      <c r="Z62">
        <v>-113.2</v>
      </c>
      <c r="AB62" t="s">
        <v>176</v>
      </c>
    </row>
    <row r="63" spans="1:28" x14ac:dyDescent="0.2">
      <c r="A63">
        <v>25</v>
      </c>
      <c r="B63">
        <v>14</v>
      </c>
      <c r="C63" t="s">
        <v>89</v>
      </c>
      <c r="D63">
        <v>2010</v>
      </c>
      <c r="E63">
        <v>98.8</v>
      </c>
      <c r="F63">
        <v>6</v>
      </c>
      <c r="G63" t="s">
        <v>57</v>
      </c>
      <c r="H63">
        <v>100</v>
      </c>
      <c r="I63">
        <v>408.81983810000003</v>
      </c>
      <c r="K63">
        <v>118.2</v>
      </c>
      <c r="L63">
        <v>83.7</v>
      </c>
      <c r="M63">
        <v>1</v>
      </c>
      <c r="N63">
        <v>2</v>
      </c>
      <c r="Q63" t="s">
        <v>36</v>
      </c>
      <c r="S63" t="s">
        <v>33</v>
      </c>
      <c r="T63" t="s">
        <v>33</v>
      </c>
      <c r="U63" t="s">
        <v>33</v>
      </c>
      <c r="V63" t="s">
        <v>33</v>
      </c>
      <c r="X63" t="s">
        <v>172</v>
      </c>
      <c r="Y63">
        <v>40.4</v>
      </c>
      <c r="Z63">
        <v>-113.2</v>
      </c>
      <c r="AB63" t="s">
        <v>176</v>
      </c>
    </row>
    <row r="64" spans="1:28" x14ac:dyDescent="0.2">
      <c r="A64">
        <v>25</v>
      </c>
      <c r="B64">
        <v>15</v>
      </c>
      <c r="C64" t="s">
        <v>89</v>
      </c>
      <c r="D64">
        <v>2010</v>
      </c>
      <c r="E64">
        <v>197.6</v>
      </c>
      <c r="F64">
        <v>6</v>
      </c>
      <c r="G64" t="s">
        <v>57</v>
      </c>
      <c r="H64">
        <v>100</v>
      </c>
      <c r="I64">
        <v>133.252242</v>
      </c>
      <c r="K64">
        <v>118.2</v>
      </c>
      <c r="L64">
        <v>83.7</v>
      </c>
      <c r="M64">
        <v>1</v>
      </c>
      <c r="N64">
        <v>2</v>
      </c>
      <c r="Q64" t="s">
        <v>36</v>
      </c>
      <c r="S64" t="s">
        <v>33</v>
      </c>
      <c r="T64" t="s">
        <v>33</v>
      </c>
      <c r="U64" t="s">
        <v>33</v>
      </c>
      <c r="V64" t="s">
        <v>33</v>
      </c>
      <c r="X64" t="s">
        <v>172</v>
      </c>
      <c r="Y64">
        <v>40.4</v>
      </c>
      <c r="Z64">
        <v>-113.2</v>
      </c>
      <c r="AB64" t="s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Biomass</vt:lpstr>
      <vt:lpstr>Richness</vt:lpstr>
      <vt:lpstr>Exotics_old</vt:lpstr>
      <vt:lpstr>Exotics_richness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LWP</dc:creator>
  <cp:lastModifiedBy>LWP</cp:lastModifiedBy>
  <dcterms:created xsi:type="dcterms:W3CDTF">2020-02-26T20:15:31Z</dcterms:created>
  <dcterms:modified xsi:type="dcterms:W3CDTF">2020-02-27T20:21:27Z</dcterms:modified>
</cp:coreProperties>
</file>