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730" activeTab="1"/>
  </bookViews>
  <sheets>
    <sheet name="仲裁完结报告Arbitration" sheetId="2" r:id="rId1"/>
    <sheet name="派件数据 Delivery data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<sst xmlns="http://schemas.openxmlformats.org/spreadsheetml/2006/main" count="655" uniqueCount="75">
  <si>
    <t>仲裁完结报告 Closed Arbitration Report (1月2月3月 4月5月6月的对比）</t>
  </si>
  <si>
    <t>单量 QTY</t>
  </si>
  <si>
    <t>金额 EGP</t>
  </si>
  <si>
    <t>Branch Name</t>
  </si>
  <si>
    <t>Compare
对比</t>
  </si>
  <si>
    <t>1月</t>
  </si>
  <si>
    <t>2月</t>
  </si>
  <si>
    <t>3月</t>
  </si>
  <si>
    <t>4月</t>
  </si>
  <si>
    <t>5月</t>
  </si>
  <si>
    <t>6月</t>
  </si>
  <si>
    <t>Total</t>
  </si>
  <si>
    <t>Damaged
破损</t>
  </si>
  <si>
    <t>Lost
遗失</t>
  </si>
  <si>
    <t>Delay
延误</t>
  </si>
  <si>
    <t>总计   Total Cairo</t>
  </si>
  <si>
    <t>Cairo</t>
  </si>
  <si>
    <t>CA-AL Zahraa BR</t>
  </si>
  <si>
    <t>CA-Helwan BR</t>
  </si>
  <si>
    <t>CA-elbasateen BR</t>
  </si>
  <si>
    <t>CA-Maasra BR</t>
  </si>
  <si>
    <t>CA-Al Mokattam BR</t>
  </si>
  <si>
    <t>CA-Old cairo BR</t>
  </si>
  <si>
    <t>CA-Shobra BR</t>
  </si>
  <si>
    <t>CA-Abaasia BR</t>
  </si>
  <si>
    <t>CA-Heliopolis BR</t>
  </si>
  <si>
    <t>CA-Al Zaytoun BR</t>
  </si>
  <si>
    <t>CA-Ain ShamsBR</t>
  </si>
  <si>
    <t>CA-Al Nozha BR</t>
  </si>
  <si>
    <t>CA-El Marg</t>
  </si>
  <si>
    <t>CA-Salam BR</t>
  </si>
  <si>
    <t>CA- Zakr BR</t>
  </si>
  <si>
    <t>CA-Nasr city BR</t>
  </si>
  <si>
    <t>CA-Tagamoa BR</t>
  </si>
  <si>
    <t>CA-Shorouk BR</t>
  </si>
  <si>
    <t>CA-New Cairo BR</t>
  </si>
  <si>
    <t>CA-Badr BR</t>
  </si>
  <si>
    <t>CA-Kattamya BR</t>
  </si>
  <si>
    <t>CA-Cairo DC</t>
  </si>
  <si>
    <t>总计   Total Giza</t>
  </si>
  <si>
    <t>Giza</t>
  </si>
  <si>
    <t>GI-Giza DC</t>
  </si>
  <si>
    <t>GI-Faisal BR</t>
  </si>
  <si>
    <t>GI-Haram BR</t>
  </si>
  <si>
    <t>GI-Shubra Khaymah BR</t>
  </si>
  <si>
    <t>GI-EL-Monib BR</t>
  </si>
  <si>
    <t>GI-Mohandessen BR</t>
  </si>
  <si>
    <t>GI-El-sheikh Zaid BR</t>
  </si>
  <si>
    <t>GI-Project BR</t>
  </si>
  <si>
    <t>GI-Dokki BR</t>
  </si>
  <si>
    <t>GI-Eltalbia BR</t>
  </si>
  <si>
    <t>GI-Pyramid garden BR</t>
  </si>
  <si>
    <t>GI-Tanash BR</t>
  </si>
  <si>
    <t>GI-Qalyup  BR</t>
  </si>
  <si>
    <t>GI-EL Ayat BR</t>
  </si>
  <si>
    <t>GI-October BR</t>
  </si>
  <si>
    <t>GI-Obour BR</t>
  </si>
  <si>
    <t>GI-OctoberGardens BR</t>
  </si>
  <si>
    <t>GI-Hawamdia BR</t>
  </si>
  <si>
    <t>GI-DAIPAI BR</t>
  </si>
  <si>
    <t>GI-Tokh  BR</t>
  </si>
  <si>
    <t>GI-Almuasasa BR</t>
  </si>
  <si>
    <t>GI-Imbaba BR</t>
  </si>
  <si>
    <t>GI-Benha BR</t>
  </si>
  <si>
    <t>大开罗数据表 (1月2月3月 4月5月6月的对比）
Great Cairo data  compare</t>
  </si>
  <si>
    <t>WoW</t>
  </si>
  <si>
    <t>Receivable Amount
应签收量</t>
  </si>
  <si>
    <t>On Time Rate
准点率</t>
  </si>
  <si>
    <t>Sign Rate
妥投率</t>
  </si>
  <si>
    <t>已签收
Signed
Amount</t>
  </si>
  <si>
    <t>收件量
Pickup
Amount</t>
  </si>
  <si>
    <t>0</t>
  </si>
  <si>
    <t>CA-Moassa BR</t>
  </si>
  <si>
    <t>GI-NEW FAISAL BR</t>
  </si>
  <si>
    <t>GI-Al Ahram Gardens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</si>
</sst>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??_);_(@_)"/>
    <numFmt numFmtId="179" formatCode="0_ "/>
  </numFmts>
  <fonts count="3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2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8"/>
      <color indexed="8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9" borderId="10" applyNumberFormat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26" fillId="10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2" borderId="0" xfId="0" applyFont="1" applyFill="1" applyBorder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2" fillId="0" borderId="4" xfId="3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10" fontId="7" fillId="4" borderId="4" xfId="3" applyNumberFormat="1" applyFont="1" applyFill="1" applyBorder="1" applyAlignment="1">
      <alignment horizontal="center" vertical="center" wrapText="1"/>
    </xf>
    <xf numFmtId="0" fontId="11" fillId="4" borderId="4" xfId="0" applyNumberFormat="1" applyFont="1" applyFill="1" applyBorder="1" applyAlignment="1">
      <alignment horizontal="center" vertical="center" wrapText="1"/>
    </xf>
    <xf numFmtId="10" fontId="2" fillId="0" borderId="4" xfId="3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10" fontId="12" fillId="0" borderId="4" xfId="3" applyNumberFormat="1" applyFont="1" applyFill="1" applyBorder="1" applyAlignment="1">
      <alignment horizontal="center" vertical="center" wrapText="1"/>
    </xf>
    <xf numFmtId="0" fontId="7" fillId="4" borderId="4" xfId="3" applyNumberFormat="1" applyFont="1" applyFill="1" applyBorder="1" applyAlignment="1">
      <alignment horizontal="center" vertical="center" wrapText="1"/>
    </xf>
    <xf numFmtId="0" fontId="11" fillId="5" borderId="4" xfId="0" applyNumberFormat="1" applyFont="1" applyFill="1" applyBorder="1" applyAlignment="1">
      <alignment horizontal="center" vertical="center" wrapText="1"/>
    </xf>
    <xf numFmtId="0" fontId="12" fillId="0" borderId="4" xfId="3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178" fontId="7" fillId="4" borderId="4" xfId="0" applyNumberFormat="1" applyFont="1" applyFill="1" applyBorder="1" applyAlignment="1">
      <alignment horizontal="center" vertical="center" wrapText="1"/>
    </xf>
    <xf numFmtId="44" fontId="2" fillId="0" borderId="4" xfId="0" applyNumberFormat="1" applyFont="1" applyFill="1" applyBorder="1" applyAlignment="1">
      <alignment horizontal="center" vertical="center"/>
    </xf>
    <xf numFmtId="178" fontId="7" fillId="4" borderId="4" xfId="0" applyNumberFormat="1" applyFont="1" applyFill="1" applyBorder="1" applyAlignment="1">
      <alignment horizontal="center" vertical="center"/>
    </xf>
    <xf numFmtId="178" fontId="11" fillId="2" borderId="4" xfId="0" applyNumberFormat="1" applyFont="1" applyFill="1" applyBorder="1" applyAlignment="1">
      <alignment horizontal="center" vertical="center" wrapText="1"/>
    </xf>
    <xf numFmtId="179" fontId="7" fillId="4" borderId="4" xfId="0" applyNumberFormat="1" applyFont="1" applyFill="1" applyBorder="1" applyAlignment="1">
      <alignment horizontal="center" vertical="center" wrapText="1"/>
    </xf>
    <xf numFmtId="179" fontId="11" fillId="4" borderId="4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00E9C9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7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36" Type="http://schemas.openxmlformats.org/officeDocument/2006/relationships/sharedStrings" Target="sharedString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32.xml"/><Relationship Id="rId33" Type="http://schemas.openxmlformats.org/officeDocument/2006/relationships/externalLink" Target="externalLinks/externalLink31.xml"/><Relationship Id="rId32" Type="http://schemas.openxmlformats.org/officeDocument/2006/relationships/externalLink" Target="externalLinks/externalLink30.xml"/><Relationship Id="rId31" Type="http://schemas.openxmlformats.org/officeDocument/2006/relationships/externalLink" Target="externalLinks/externalLink29.xml"/><Relationship Id="rId30" Type="http://schemas.openxmlformats.org/officeDocument/2006/relationships/externalLink" Target="externalLinks/externalLink28.xml"/><Relationship Id="rId3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7.xml"/><Relationship Id="rId28" Type="http://schemas.openxmlformats.org/officeDocument/2006/relationships/externalLink" Target="externalLinks/externalLink26.xml"/><Relationship Id="rId27" Type="http://schemas.openxmlformats.org/officeDocument/2006/relationships/externalLink" Target="externalLinks/externalLink25.xml"/><Relationship Id="rId26" Type="http://schemas.openxmlformats.org/officeDocument/2006/relationships/externalLink" Target="externalLinks/externalLink24.xml"/><Relationship Id="rId25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22.xml"/><Relationship Id="rId23" Type="http://schemas.openxmlformats.org/officeDocument/2006/relationships/externalLink" Target="externalLinks/externalLink21.xml"/><Relationship Id="rId22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9.xml"/><Relationship Id="rId20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7.xml"/><Relationship Id="rId18" Type="http://schemas.openxmlformats.org/officeDocument/2006/relationships/externalLink" Target="externalLinks/externalLink16.xml"/><Relationship Id="rId17" Type="http://schemas.openxmlformats.org/officeDocument/2006/relationships/externalLink" Target="externalLinks/externalLink15.xml"/><Relationship Id="rId16" Type="http://schemas.openxmlformats.org/officeDocument/2006/relationships/externalLink" Target="externalLinks/externalLink14.xml"/><Relationship Id="rId15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12.xml"/><Relationship Id="rId13" Type="http://schemas.openxmlformats.org/officeDocument/2006/relationships/externalLink" Target="externalLinks/externalLink11.xml"/><Relationship Id="rId12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9.xml"/><Relationship Id="rId10" Type="http://schemas.openxmlformats.org/officeDocument/2006/relationships/externalLink" Target="externalLinks/externalLink8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1-3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4-30(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5-3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6-2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2502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2542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2504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251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251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2512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3074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2-2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3080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3081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3095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3090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591442025072413092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Cairo%20&amp;%20Giza%20Data%20new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On%20time%20signing%20rate%20(NEW)(Summary)3691412025072414483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69141202507241452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69141202507241452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691412025072414523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3.3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691412025072414524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691412025072414525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Branch%20Business%20Amount%20AnalysisSummary369141202507241453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04-3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5-3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6-30xls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1-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28-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ohamed%20Refaat\Downloads\Arbitration%20report%20of%20Closed%20&#20210;&#35009;&#23436;&#32467;&#26085;&#25253;%203-26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延误Delay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2267</v>
          </cell>
          <cell r="E4">
            <v>1382779.85</v>
          </cell>
          <cell r="F4">
            <v>73.1290322580645</v>
          </cell>
          <cell r="G4">
            <v>44605.8016129032</v>
          </cell>
          <cell r="H4">
            <v>1889</v>
          </cell>
          <cell r="I4">
            <v>1265087.85</v>
          </cell>
          <cell r="J4">
            <v>103</v>
          </cell>
          <cell r="K4">
            <v>63498</v>
          </cell>
          <cell r="L4">
            <v>275</v>
          </cell>
        </row>
        <row r="5">
          <cell r="D5">
            <v>1106</v>
          </cell>
          <cell r="E5">
            <v>647438.11</v>
          </cell>
          <cell r="F5">
            <v>35.6774193548387</v>
          </cell>
          <cell r="G5">
            <v>20885.1003225806</v>
          </cell>
          <cell r="H5">
            <v>922</v>
          </cell>
          <cell r="I5">
            <v>601008.61</v>
          </cell>
          <cell r="J5">
            <v>41</v>
          </cell>
          <cell r="K5">
            <v>18643.5</v>
          </cell>
          <cell r="L5">
            <v>143</v>
          </cell>
        </row>
        <row r="6">
          <cell r="D6">
            <v>477</v>
          </cell>
          <cell r="E6">
            <v>310894.04</v>
          </cell>
          <cell r="F6">
            <v>15.3870967741935</v>
          </cell>
          <cell r="G6">
            <v>10028.84</v>
          </cell>
          <cell r="H6">
            <v>467</v>
          </cell>
          <cell r="I6">
            <v>303966.54</v>
          </cell>
          <cell r="J6">
            <v>10</v>
          </cell>
          <cell r="K6">
            <v>6927.5</v>
          </cell>
          <cell r="L6">
            <v>0</v>
          </cell>
        </row>
        <row r="7">
          <cell r="D7">
            <v>324</v>
          </cell>
          <cell r="E7">
            <v>163459.4</v>
          </cell>
          <cell r="F7">
            <v>10.4516129032258</v>
          </cell>
          <cell r="G7">
            <v>5272.88387096774</v>
          </cell>
          <cell r="H7">
            <v>250</v>
          </cell>
          <cell r="I7">
            <v>146341.4</v>
          </cell>
          <cell r="J7">
            <v>17</v>
          </cell>
          <cell r="K7">
            <v>7424</v>
          </cell>
          <cell r="L7">
            <v>57</v>
          </cell>
        </row>
        <row r="8">
          <cell r="D8">
            <v>160</v>
          </cell>
          <cell r="E8">
            <v>107545</v>
          </cell>
          <cell r="F8">
            <v>5.16129032258065</v>
          </cell>
          <cell r="G8">
            <v>3469.1935483871</v>
          </cell>
          <cell r="H8">
            <v>98</v>
          </cell>
          <cell r="I8">
            <v>97073</v>
          </cell>
          <cell r="J8">
            <v>10</v>
          </cell>
          <cell r="K8">
            <v>4652</v>
          </cell>
          <cell r="L8">
            <v>52</v>
          </cell>
        </row>
        <row r="9">
          <cell r="D9">
            <v>132</v>
          </cell>
          <cell r="E9">
            <v>81190</v>
          </cell>
          <cell r="F9">
            <v>4.25806451612903</v>
          </cell>
          <cell r="G9">
            <v>2619.03225806452</v>
          </cell>
          <cell r="H9">
            <v>91</v>
          </cell>
          <cell r="I9">
            <v>49725</v>
          </cell>
          <cell r="J9">
            <v>18</v>
          </cell>
          <cell r="K9">
            <v>20571</v>
          </cell>
          <cell r="L9">
            <v>23</v>
          </cell>
        </row>
        <row r="10">
          <cell r="D10">
            <v>67</v>
          </cell>
          <cell r="E10">
            <v>71453.3</v>
          </cell>
          <cell r="F10">
            <v>2.16129032258064</v>
          </cell>
          <cell r="G10">
            <v>2304.94516129032</v>
          </cell>
          <cell r="H10">
            <v>61</v>
          </cell>
          <cell r="I10">
            <v>66973.3</v>
          </cell>
          <cell r="J10">
            <v>6</v>
          </cell>
          <cell r="K10">
            <v>4480</v>
          </cell>
          <cell r="L10">
            <v>0</v>
          </cell>
        </row>
        <row r="12">
          <cell r="C12" t="str">
            <v>网点
Branch</v>
          </cell>
          <cell r="D12" t="str">
            <v>月累计
Total month</v>
          </cell>
        </row>
        <row r="12">
          <cell r="F12" t="str">
            <v>月日均
Daily average</v>
          </cell>
        </row>
        <row r="12">
          <cell r="H12" t="str">
            <v>遗失Lost</v>
          </cell>
        </row>
        <row r="12">
          <cell r="J12" t="str">
            <v>破损Damaged</v>
          </cell>
        </row>
        <row r="12">
          <cell r="L12" t="str">
            <v>延误Delay</v>
          </cell>
        </row>
        <row r="13">
          <cell r="D13" t="str">
            <v>单量
QTY</v>
          </cell>
          <cell r="E13" t="str">
            <v>金额
 EGP</v>
          </cell>
          <cell r="F13" t="str">
            <v>单量
QTY</v>
          </cell>
          <cell r="G13" t="str">
            <v>金额
 EGP</v>
          </cell>
          <cell r="H13" t="str">
            <v>单量QTY</v>
          </cell>
          <cell r="I13" t="str">
            <v>金额EGP</v>
          </cell>
          <cell r="J13" t="str">
            <v>单量QTY</v>
          </cell>
          <cell r="K13" t="str">
            <v>金额EGP</v>
          </cell>
          <cell r="L13" t="str">
            <v>单量QTY</v>
          </cell>
        </row>
        <row r="14">
          <cell r="C14" t="str">
            <v>GI-Giza DC</v>
          </cell>
          <cell r="D14">
            <v>569</v>
          </cell>
          <cell r="E14">
            <v>341918.11</v>
          </cell>
          <cell r="F14">
            <v>18.3548387096774</v>
          </cell>
          <cell r="G14">
            <v>11029.6164516129</v>
          </cell>
          <cell r="H14">
            <v>560</v>
          </cell>
          <cell r="I14">
            <v>339483.11</v>
          </cell>
          <cell r="J14">
            <v>7</v>
          </cell>
          <cell r="K14">
            <v>2190</v>
          </cell>
          <cell r="L14">
            <v>2</v>
          </cell>
        </row>
        <row r="15">
          <cell r="C15" t="str">
            <v>10thRamadanCityHub</v>
          </cell>
          <cell r="D15">
            <v>455</v>
          </cell>
          <cell r="E15">
            <v>266752.52</v>
          </cell>
          <cell r="F15">
            <v>14.6774193548387</v>
          </cell>
          <cell r="G15">
            <v>8604.92</v>
          </cell>
          <cell r="H15">
            <v>445</v>
          </cell>
          <cell r="I15">
            <v>259825.02</v>
          </cell>
          <cell r="J15">
            <v>10</v>
          </cell>
          <cell r="K15">
            <v>6927.5</v>
          </cell>
          <cell r="L15">
            <v>0</v>
          </cell>
        </row>
        <row r="16">
          <cell r="C16" t="str">
            <v>CA-Cairo DC</v>
          </cell>
          <cell r="D16">
            <v>195</v>
          </cell>
          <cell r="E16">
            <v>103766.4</v>
          </cell>
          <cell r="F16">
            <v>6.29032258064516</v>
          </cell>
          <cell r="G16">
            <v>3347.30322580645</v>
          </cell>
          <cell r="H16">
            <v>190</v>
          </cell>
          <cell r="I16">
            <v>102366.4</v>
          </cell>
          <cell r="J16">
            <v>3</v>
          </cell>
          <cell r="K16">
            <v>1200</v>
          </cell>
          <cell r="L16">
            <v>2</v>
          </cell>
        </row>
        <row r="17">
          <cell r="C17" t="str">
            <v>GI-Faisal BR</v>
          </cell>
          <cell r="D17">
            <v>96</v>
          </cell>
          <cell r="E17">
            <v>22989</v>
          </cell>
          <cell r="F17">
            <v>3.09677419354839</v>
          </cell>
          <cell r="G17">
            <v>741.58064516129</v>
          </cell>
          <cell r="H17">
            <v>10</v>
          </cell>
          <cell r="I17">
            <v>13419</v>
          </cell>
          <cell r="J17">
            <v>0</v>
          </cell>
          <cell r="K17">
            <v>0</v>
          </cell>
          <cell r="L17">
            <v>86</v>
          </cell>
        </row>
        <row r="18">
          <cell r="C18" t="str">
            <v>GI-Haram BR</v>
          </cell>
          <cell r="D18">
            <v>93</v>
          </cell>
          <cell r="E18">
            <v>63131</v>
          </cell>
          <cell r="F18">
            <v>3</v>
          </cell>
          <cell r="G18">
            <v>2036.48387096774</v>
          </cell>
          <cell r="H18">
            <v>70</v>
          </cell>
          <cell r="I18">
            <v>58156</v>
          </cell>
          <cell r="J18">
            <v>7</v>
          </cell>
          <cell r="K18">
            <v>2406</v>
          </cell>
          <cell r="L18">
            <v>16</v>
          </cell>
        </row>
        <row r="19">
          <cell r="C19" t="str">
            <v>AS-Red Sea BR</v>
          </cell>
          <cell r="D19">
            <v>81</v>
          </cell>
          <cell r="E19">
            <v>54255</v>
          </cell>
          <cell r="F19">
            <v>2.61290322580645</v>
          </cell>
          <cell r="G19">
            <v>1750.16129032258</v>
          </cell>
          <cell r="H19">
            <v>29</v>
          </cell>
          <cell r="I19">
            <v>47905</v>
          </cell>
          <cell r="J19">
            <v>2</v>
          </cell>
          <cell r="K19">
            <v>1350</v>
          </cell>
          <cell r="L19">
            <v>50</v>
          </cell>
        </row>
        <row r="20">
          <cell r="C20" t="str">
            <v>GI-Shubra Khaymah BR</v>
          </cell>
          <cell r="D20">
            <v>77</v>
          </cell>
          <cell r="E20">
            <v>36455</v>
          </cell>
          <cell r="F20">
            <v>2.48387096774194</v>
          </cell>
          <cell r="G20">
            <v>1175.96774193548</v>
          </cell>
          <cell r="H20">
            <v>73</v>
          </cell>
          <cell r="I20">
            <v>33790</v>
          </cell>
          <cell r="J20">
            <v>3</v>
          </cell>
          <cell r="K20">
            <v>2565</v>
          </cell>
          <cell r="L20">
            <v>1</v>
          </cell>
        </row>
        <row r="21">
          <cell r="C21" t="str">
            <v>AL-GExpress BR</v>
          </cell>
          <cell r="D21">
            <v>45</v>
          </cell>
          <cell r="E21">
            <v>29432</v>
          </cell>
          <cell r="F21">
            <v>1.45161290322581</v>
          </cell>
          <cell r="G21">
            <v>949.41935483871</v>
          </cell>
          <cell r="H21">
            <v>36</v>
          </cell>
          <cell r="I21">
            <v>15348</v>
          </cell>
          <cell r="J21">
            <v>3</v>
          </cell>
          <cell r="K21">
            <v>11434</v>
          </cell>
          <cell r="L21">
            <v>6</v>
          </cell>
        </row>
        <row r="22">
          <cell r="C22" t="str">
            <v>BS-Beni Suef DC</v>
          </cell>
          <cell r="D22">
            <v>40</v>
          </cell>
          <cell r="E22">
            <v>25786.5</v>
          </cell>
          <cell r="F22">
            <v>1.29032258064516</v>
          </cell>
          <cell r="G22">
            <v>831.822580645161</v>
          </cell>
          <cell r="H22">
            <v>38</v>
          </cell>
          <cell r="I22">
            <v>25416.5</v>
          </cell>
          <cell r="J22">
            <v>1</v>
          </cell>
          <cell r="K22">
            <v>270</v>
          </cell>
          <cell r="L22">
            <v>1</v>
          </cell>
        </row>
        <row r="23">
          <cell r="C23" t="str">
            <v>GI-EL-Monib BR</v>
          </cell>
          <cell r="D23">
            <v>35</v>
          </cell>
          <cell r="E23">
            <v>23993</v>
          </cell>
          <cell r="F23">
            <v>1.12903225806452</v>
          </cell>
          <cell r="G23">
            <v>773.967741935484</v>
          </cell>
          <cell r="H23">
            <v>32</v>
          </cell>
          <cell r="I23">
            <v>22368</v>
          </cell>
          <cell r="J23">
            <v>2</v>
          </cell>
          <cell r="K23">
            <v>1525</v>
          </cell>
          <cell r="L23">
            <v>1</v>
          </cell>
        </row>
        <row r="24">
          <cell r="C24" t="str">
            <v>CA-El Marg</v>
          </cell>
          <cell r="D24">
            <v>35</v>
          </cell>
          <cell r="E24">
            <v>4800</v>
          </cell>
          <cell r="F24">
            <v>1.12903225806452</v>
          </cell>
          <cell r="G24">
            <v>154.838709677419</v>
          </cell>
          <cell r="H24">
            <v>2</v>
          </cell>
          <cell r="I24">
            <v>600</v>
          </cell>
          <cell r="J24">
            <v>0</v>
          </cell>
          <cell r="K24">
            <v>0</v>
          </cell>
          <cell r="L24">
            <v>33</v>
          </cell>
        </row>
        <row r="25">
          <cell r="C25" t="str">
            <v>GI-Mohandessen BR</v>
          </cell>
          <cell r="D25">
            <v>29</v>
          </cell>
          <cell r="E25">
            <v>17140</v>
          </cell>
          <cell r="F25">
            <v>0.935483870967742</v>
          </cell>
          <cell r="G25">
            <v>552.903225806452</v>
          </cell>
          <cell r="H25">
            <v>16</v>
          </cell>
          <cell r="I25">
            <v>7647</v>
          </cell>
          <cell r="J25">
            <v>2</v>
          </cell>
          <cell r="K25">
            <v>1171</v>
          </cell>
          <cell r="L25">
            <v>11</v>
          </cell>
        </row>
        <row r="26">
          <cell r="C26" t="str">
            <v>GI-El-sheikh Zaid BR</v>
          </cell>
          <cell r="D26">
            <v>23</v>
          </cell>
          <cell r="E26">
            <v>7785</v>
          </cell>
          <cell r="F26">
            <v>0.741935483870968</v>
          </cell>
          <cell r="G26">
            <v>251.129032258065</v>
          </cell>
          <cell r="H26">
            <v>12</v>
          </cell>
          <cell r="I26">
            <v>6685</v>
          </cell>
          <cell r="J26">
            <v>0</v>
          </cell>
          <cell r="K26">
            <v>0</v>
          </cell>
          <cell r="L26">
            <v>11</v>
          </cell>
        </row>
        <row r="27">
          <cell r="C27" t="str">
            <v>BE-Kafr Al-Sheikh DC</v>
          </cell>
          <cell r="D27">
            <v>23</v>
          </cell>
          <cell r="E27">
            <v>8950</v>
          </cell>
          <cell r="F27">
            <v>0.741935483870968</v>
          </cell>
          <cell r="G27">
            <v>288.709677419355</v>
          </cell>
          <cell r="H27">
            <v>14</v>
          </cell>
          <cell r="I27">
            <v>7760</v>
          </cell>
          <cell r="J27">
            <v>2</v>
          </cell>
          <cell r="K27">
            <v>490</v>
          </cell>
          <cell r="L27">
            <v>7</v>
          </cell>
        </row>
        <row r="28">
          <cell r="C28" t="str">
            <v>AS-Asyut DC</v>
          </cell>
          <cell r="D28">
            <v>22</v>
          </cell>
          <cell r="E28">
            <v>20158</v>
          </cell>
          <cell r="F28">
            <v>0.709677419354839</v>
          </cell>
          <cell r="G28">
            <v>650.258064516129</v>
          </cell>
          <cell r="H28">
            <v>22</v>
          </cell>
          <cell r="I28">
            <v>20158</v>
          </cell>
          <cell r="J28">
            <v>0</v>
          </cell>
          <cell r="K28">
            <v>0</v>
          </cell>
          <cell r="L28">
            <v>0</v>
          </cell>
        </row>
        <row r="29">
          <cell r="C29" t="str">
            <v>CA-Tagamoa BR</v>
          </cell>
          <cell r="D29">
            <v>22</v>
          </cell>
          <cell r="E29">
            <v>4044</v>
          </cell>
          <cell r="F29">
            <v>0.709677419354839</v>
          </cell>
          <cell r="G29">
            <v>130.451612903226</v>
          </cell>
          <cell r="H29">
            <v>3</v>
          </cell>
          <cell r="I29">
            <v>1419</v>
          </cell>
          <cell r="J29">
            <v>2</v>
          </cell>
          <cell r="K29">
            <v>925</v>
          </cell>
          <cell r="L29">
            <v>17</v>
          </cell>
        </row>
        <row r="30">
          <cell r="C30" t="str">
            <v>HQ BR</v>
          </cell>
          <cell r="D30">
            <v>22</v>
          </cell>
          <cell r="E30">
            <v>44141.52</v>
          </cell>
          <cell r="F30">
            <v>0.709677419354839</v>
          </cell>
          <cell r="G30">
            <v>1423.92</v>
          </cell>
          <cell r="H30">
            <v>22</v>
          </cell>
          <cell r="I30">
            <v>44141.52</v>
          </cell>
          <cell r="J30">
            <v>0</v>
          </cell>
          <cell r="K30">
            <v>0</v>
          </cell>
          <cell r="L30">
            <v>0</v>
          </cell>
        </row>
        <row r="31">
          <cell r="C31" t="str">
            <v>GI-Project BR</v>
          </cell>
          <cell r="D31">
            <v>20</v>
          </cell>
          <cell r="E31">
            <v>9708</v>
          </cell>
          <cell r="F31">
            <v>0.645161290322581</v>
          </cell>
          <cell r="G31">
            <v>313.161290322581</v>
          </cell>
          <cell r="H31">
            <v>19</v>
          </cell>
          <cell r="I31">
            <v>8608</v>
          </cell>
          <cell r="J31">
            <v>1</v>
          </cell>
          <cell r="K31">
            <v>1100</v>
          </cell>
          <cell r="L31">
            <v>0</v>
          </cell>
        </row>
        <row r="32">
          <cell r="C32" t="str">
            <v>GI-Dokki BR</v>
          </cell>
          <cell r="D32">
            <v>20</v>
          </cell>
          <cell r="E32">
            <v>11448</v>
          </cell>
          <cell r="F32">
            <v>0.645161290322581</v>
          </cell>
          <cell r="G32">
            <v>369.290322580645</v>
          </cell>
          <cell r="H32">
            <v>11</v>
          </cell>
          <cell r="I32">
            <v>7649</v>
          </cell>
          <cell r="J32">
            <v>4</v>
          </cell>
          <cell r="K32">
            <v>1694</v>
          </cell>
          <cell r="L32">
            <v>5</v>
          </cell>
        </row>
        <row r="33">
          <cell r="C33" t="str">
            <v>BE-Damanhur DC</v>
          </cell>
          <cell r="D33">
            <v>19</v>
          </cell>
          <cell r="E33">
            <v>10543</v>
          </cell>
          <cell r="F33">
            <v>0.612903225806452</v>
          </cell>
          <cell r="G33">
            <v>340.096774193548</v>
          </cell>
          <cell r="H33">
            <v>18</v>
          </cell>
          <cell r="I33">
            <v>10223</v>
          </cell>
          <cell r="J33">
            <v>1</v>
          </cell>
          <cell r="K33">
            <v>320</v>
          </cell>
          <cell r="L33">
            <v>0</v>
          </cell>
        </row>
        <row r="34">
          <cell r="C34" t="str">
            <v>CA-Kattamya BR</v>
          </cell>
          <cell r="D34">
            <v>17</v>
          </cell>
          <cell r="E34">
            <v>7906</v>
          </cell>
          <cell r="F34">
            <v>0.548387096774194</v>
          </cell>
          <cell r="G34">
            <v>255.032258064516</v>
          </cell>
          <cell r="H34">
            <v>15</v>
          </cell>
          <cell r="I34">
            <v>7346</v>
          </cell>
          <cell r="J34">
            <v>0</v>
          </cell>
          <cell r="K34">
            <v>0</v>
          </cell>
          <cell r="L34">
            <v>2</v>
          </cell>
        </row>
        <row r="35">
          <cell r="C35" t="str">
            <v>AL-ABIS DC</v>
          </cell>
          <cell r="D35">
            <v>17</v>
          </cell>
          <cell r="E35">
            <v>13883</v>
          </cell>
          <cell r="F35">
            <v>0.548387096774194</v>
          </cell>
          <cell r="G35">
            <v>447.838709677419</v>
          </cell>
          <cell r="H35">
            <v>16</v>
          </cell>
          <cell r="I35">
            <v>13250</v>
          </cell>
          <cell r="J35">
            <v>1</v>
          </cell>
          <cell r="K35">
            <v>633</v>
          </cell>
          <cell r="L35">
            <v>0</v>
          </cell>
        </row>
        <row r="36">
          <cell r="C36" t="str">
            <v>MA-Mansoura DC</v>
          </cell>
          <cell r="D36">
            <v>17</v>
          </cell>
          <cell r="E36">
            <v>27042</v>
          </cell>
          <cell r="F36">
            <v>0.548387096774194</v>
          </cell>
          <cell r="G36">
            <v>872.322580645161</v>
          </cell>
          <cell r="H36">
            <v>15</v>
          </cell>
          <cell r="I36">
            <v>26507</v>
          </cell>
          <cell r="J36">
            <v>2</v>
          </cell>
          <cell r="K36">
            <v>535</v>
          </cell>
          <cell r="L36">
            <v>0</v>
          </cell>
        </row>
        <row r="37">
          <cell r="C37" t="str">
            <v>GI-Eltalbia BR</v>
          </cell>
          <cell r="D37">
            <v>17</v>
          </cell>
          <cell r="E37">
            <v>7865</v>
          </cell>
          <cell r="F37">
            <v>0.548387096774194</v>
          </cell>
          <cell r="G37">
            <v>253.709677419355</v>
          </cell>
          <cell r="H37">
            <v>13</v>
          </cell>
          <cell r="I37">
            <v>6145</v>
          </cell>
          <cell r="J37">
            <v>3</v>
          </cell>
          <cell r="K37">
            <v>1620</v>
          </cell>
          <cell r="L37">
            <v>1</v>
          </cell>
        </row>
        <row r="38">
          <cell r="C38" t="str">
            <v>BS-Minya DC</v>
          </cell>
          <cell r="D38">
            <v>16</v>
          </cell>
          <cell r="E38">
            <v>34308</v>
          </cell>
          <cell r="F38">
            <v>0.516129032258065</v>
          </cell>
          <cell r="G38">
            <v>1106.70967741935</v>
          </cell>
          <cell r="H38">
            <v>16</v>
          </cell>
          <cell r="I38">
            <v>34308</v>
          </cell>
          <cell r="J38">
            <v>0</v>
          </cell>
          <cell r="K38">
            <v>0</v>
          </cell>
          <cell r="L38">
            <v>0</v>
          </cell>
        </row>
        <row r="39">
          <cell r="C39" t="str">
            <v>AS-Aswan DC</v>
          </cell>
          <cell r="D39">
            <v>15</v>
          </cell>
          <cell r="E39">
            <v>6069</v>
          </cell>
          <cell r="F39">
            <v>0.483870967741935</v>
          </cell>
          <cell r="G39">
            <v>195.774193548387</v>
          </cell>
          <cell r="H39">
            <v>14</v>
          </cell>
          <cell r="I39">
            <v>5811</v>
          </cell>
          <cell r="J39">
            <v>1</v>
          </cell>
          <cell r="K39">
            <v>258</v>
          </cell>
          <cell r="L39">
            <v>0</v>
          </cell>
        </row>
        <row r="40">
          <cell r="C40" t="str">
            <v>GI-Pyramid garden BR</v>
          </cell>
          <cell r="D40">
            <v>13</v>
          </cell>
          <cell r="E40">
            <v>6625</v>
          </cell>
          <cell r="F40">
            <v>0.419354838709677</v>
          </cell>
          <cell r="G40">
            <v>213.709677419355</v>
          </cell>
          <cell r="H40">
            <v>5</v>
          </cell>
          <cell r="I40">
            <v>3150</v>
          </cell>
          <cell r="J40">
            <v>0</v>
          </cell>
          <cell r="K40">
            <v>0</v>
          </cell>
          <cell r="L40">
            <v>8</v>
          </cell>
        </row>
        <row r="41">
          <cell r="C41" t="str">
            <v>AS-Gerga BR</v>
          </cell>
          <cell r="D41">
            <v>12</v>
          </cell>
          <cell r="E41">
            <v>8796</v>
          </cell>
          <cell r="F41">
            <v>0.387096774193548</v>
          </cell>
          <cell r="G41">
            <v>283.741935483871</v>
          </cell>
          <cell r="H41">
            <v>11</v>
          </cell>
          <cell r="I41">
            <v>7296</v>
          </cell>
          <cell r="J41">
            <v>1</v>
          </cell>
          <cell r="K41">
            <v>1500</v>
          </cell>
          <cell r="L41">
            <v>0</v>
          </cell>
        </row>
        <row r="42">
          <cell r="C42" t="str">
            <v>SH-10th ofRamadan BR</v>
          </cell>
          <cell r="D42">
            <v>12</v>
          </cell>
          <cell r="E42">
            <v>8665</v>
          </cell>
          <cell r="F42">
            <v>0.387096774193548</v>
          </cell>
          <cell r="G42">
            <v>279.516129032258</v>
          </cell>
          <cell r="H42">
            <v>11</v>
          </cell>
          <cell r="I42">
            <v>8325</v>
          </cell>
          <cell r="J42">
            <v>1</v>
          </cell>
          <cell r="K42">
            <v>340</v>
          </cell>
          <cell r="L42">
            <v>0</v>
          </cell>
        </row>
        <row r="43">
          <cell r="C43" t="str">
            <v>GI-Tanash BR</v>
          </cell>
          <cell r="D43">
            <v>11</v>
          </cell>
          <cell r="E43">
            <v>3605</v>
          </cell>
          <cell r="F43">
            <v>0.354838709677419</v>
          </cell>
          <cell r="G43">
            <v>116.290322580645</v>
          </cell>
          <cell r="H43">
            <v>10</v>
          </cell>
          <cell r="I43">
            <v>3545</v>
          </cell>
          <cell r="J43">
            <v>1</v>
          </cell>
          <cell r="K43">
            <v>60</v>
          </cell>
          <cell r="L43">
            <v>0</v>
          </cell>
        </row>
        <row r="44">
          <cell r="C44" t="str">
            <v>GI-Qalyup  BR</v>
          </cell>
          <cell r="D44">
            <v>11</v>
          </cell>
          <cell r="E44">
            <v>6251</v>
          </cell>
          <cell r="F44">
            <v>0.354838709677419</v>
          </cell>
          <cell r="G44">
            <v>201.645161290323</v>
          </cell>
          <cell r="H44">
            <v>9</v>
          </cell>
          <cell r="I44">
            <v>5661</v>
          </cell>
          <cell r="J44">
            <v>2</v>
          </cell>
          <cell r="K44">
            <v>590</v>
          </cell>
          <cell r="L44">
            <v>0</v>
          </cell>
        </row>
        <row r="45">
          <cell r="C45" t="str">
            <v>IS-El Tor BR</v>
          </cell>
          <cell r="D45">
            <v>10</v>
          </cell>
          <cell r="E45">
            <v>5060.3</v>
          </cell>
          <cell r="F45">
            <v>0.32258064516129</v>
          </cell>
          <cell r="G45">
            <v>163.235483870968</v>
          </cell>
          <cell r="H45">
            <v>10</v>
          </cell>
          <cell r="I45">
            <v>5060.3</v>
          </cell>
          <cell r="J45">
            <v>0</v>
          </cell>
          <cell r="K45">
            <v>0</v>
          </cell>
          <cell r="L45">
            <v>0</v>
          </cell>
        </row>
        <row r="46">
          <cell r="C46" t="str">
            <v>AL-Agamy BR</v>
          </cell>
          <cell r="D46">
            <v>10</v>
          </cell>
          <cell r="E46">
            <v>6484</v>
          </cell>
          <cell r="F46">
            <v>0.32258064516129</v>
          </cell>
          <cell r="G46">
            <v>209.161290322581</v>
          </cell>
          <cell r="H46">
            <v>3</v>
          </cell>
          <cell r="I46">
            <v>1480</v>
          </cell>
          <cell r="J46">
            <v>1</v>
          </cell>
          <cell r="K46">
            <v>650</v>
          </cell>
          <cell r="L46">
            <v>6</v>
          </cell>
        </row>
        <row r="47">
          <cell r="C47" t="str">
            <v>TA-Tanta DC</v>
          </cell>
          <cell r="D47">
            <v>9</v>
          </cell>
          <cell r="E47">
            <v>12982</v>
          </cell>
          <cell r="F47">
            <v>0.290322580645161</v>
          </cell>
          <cell r="G47">
            <v>418.774193548387</v>
          </cell>
          <cell r="H47">
            <v>9</v>
          </cell>
          <cell r="I47">
            <v>12982</v>
          </cell>
          <cell r="J47">
            <v>0</v>
          </cell>
          <cell r="K47">
            <v>0</v>
          </cell>
          <cell r="L47">
            <v>0</v>
          </cell>
        </row>
        <row r="48">
          <cell r="C48" t="str">
            <v>AS-Qena DC</v>
          </cell>
          <cell r="D48">
            <v>7</v>
          </cell>
          <cell r="E48">
            <v>3113</v>
          </cell>
          <cell r="F48">
            <v>0.225806451612903</v>
          </cell>
          <cell r="G48">
            <v>100.41935483871</v>
          </cell>
          <cell r="H48">
            <v>6</v>
          </cell>
          <cell r="I48">
            <v>2688</v>
          </cell>
          <cell r="J48">
            <v>1</v>
          </cell>
          <cell r="K48">
            <v>425</v>
          </cell>
          <cell r="L48">
            <v>0</v>
          </cell>
        </row>
        <row r="49">
          <cell r="C49" t="str">
            <v>CA-New Cairo BR</v>
          </cell>
          <cell r="D49">
            <v>7</v>
          </cell>
          <cell r="E49">
            <v>4715</v>
          </cell>
          <cell r="F49">
            <v>0.225806451612903</v>
          </cell>
          <cell r="G49">
            <v>152.096774193548</v>
          </cell>
          <cell r="H49">
            <v>7</v>
          </cell>
          <cell r="I49">
            <v>4715</v>
          </cell>
          <cell r="J49">
            <v>0</v>
          </cell>
          <cell r="K49">
            <v>0</v>
          </cell>
          <cell r="L49">
            <v>0</v>
          </cell>
        </row>
        <row r="50">
          <cell r="C50" t="str">
            <v>AL-Siouf BR</v>
          </cell>
          <cell r="D50">
            <v>7</v>
          </cell>
          <cell r="E50">
            <v>3434</v>
          </cell>
          <cell r="F50">
            <v>0.225806451612903</v>
          </cell>
          <cell r="G50">
            <v>110.774193548387</v>
          </cell>
          <cell r="H50">
            <v>2</v>
          </cell>
          <cell r="I50">
            <v>1259</v>
          </cell>
          <cell r="J50">
            <v>2</v>
          </cell>
          <cell r="K50">
            <v>535</v>
          </cell>
          <cell r="L50">
            <v>3</v>
          </cell>
        </row>
        <row r="51">
          <cell r="C51" t="str">
            <v>TA-Quweisna BR</v>
          </cell>
          <cell r="D51">
            <v>7</v>
          </cell>
          <cell r="E51">
            <v>2951</v>
          </cell>
          <cell r="F51">
            <v>0.225806451612903</v>
          </cell>
          <cell r="G51">
            <v>95.1935483870968</v>
          </cell>
          <cell r="H51">
            <v>7</v>
          </cell>
          <cell r="I51">
            <v>2951</v>
          </cell>
          <cell r="J51">
            <v>0</v>
          </cell>
          <cell r="K51">
            <v>0</v>
          </cell>
          <cell r="L51">
            <v>0</v>
          </cell>
        </row>
        <row r="52">
          <cell r="C52" t="str">
            <v>SH-Zagazig DC</v>
          </cell>
          <cell r="D52">
            <v>7</v>
          </cell>
          <cell r="E52">
            <v>4245</v>
          </cell>
          <cell r="F52">
            <v>0.225806451612903</v>
          </cell>
          <cell r="G52">
            <v>136.935483870968</v>
          </cell>
          <cell r="H52">
            <v>3</v>
          </cell>
          <cell r="I52">
            <v>1455</v>
          </cell>
          <cell r="J52">
            <v>4</v>
          </cell>
          <cell r="K52">
            <v>2790</v>
          </cell>
          <cell r="L52">
            <v>0</v>
          </cell>
        </row>
        <row r="53">
          <cell r="C53" t="str">
            <v>CA- Zakr BR</v>
          </cell>
          <cell r="D53">
            <v>6</v>
          </cell>
          <cell r="E53">
            <v>1729</v>
          </cell>
          <cell r="F53">
            <v>0.193548387096774</v>
          </cell>
          <cell r="G53">
            <v>55.7741935483871</v>
          </cell>
          <cell r="H53">
            <v>4</v>
          </cell>
          <cell r="I53">
            <v>1529</v>
          </cell>
          <cell r="J53">
            <v>0</v>
          </cell>
          <cell r="K53">
            <v>0</v>
          </cell>
          <cell r="L53">
            <v>2</v>
          </cell>
        </row>
        <row r="54">
          <cell r="C54" t="str">
            <v>IS-Ismailia DC</v>
          </cell>
          <cell r="D54">
            <v>6</v>
          </cell>
          <cell r="E54">
            <v>2930</v>
          </cell>
          <cell r="F54">
            <v>0.193548387096774</v>
          </cell>
          <cell r="G54">
            <v>94.5161290322581</v>
          </cell>
          <cell r="H54">
            <v>6</v>
          </cell>
          <cell r="I54">
            <v>2930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GI-EL Ayat BR</v>
          </cell>
          <cell r="D55">
            <v>6</v>
          </cell>
          <cell r="E55">
            <v>8087</v>
          </cell>
          <cell r="F55">
            <v>0.193548387096774</v>
          </cell>
          <cell r="G55">
            <v>260.870967741935</v>
          </cell>
          <cell r="H55">
            <v>6</v>
          </cell>
          <cell r="I55">
            <v>8087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AS-Nag Hammadi BR</v>
          </cell>
          <cell r="D56">
            <v>6</v>
          </cell>
          <cell r="E56">
            <v>3749</v>
          </cell>
          <cell r="F56">
            <v>0.193548387096774</v>
          </cell>
          <cell r="G56">
            <v>120.935483870968</v>
          </cell>
          <cell r="H56">
            <v>4</v>
          </cell>
          <cell r="I56">
            <v>3265</v>
          </cell>
          <cell r="J56">
            <v>2</v>
          </cell>
          <cell r="K56">
            <v>484</v>
          </cell>
          <cell r="L56">
            <v>0</v>
          </cell>
        </row>
        <row r="57">
          <cell r="C57" t="str">
            <v>BS-Bani mazarBR</v>
          </cell>
          <cell r="D57">
            <v>5</v>
          </cell>
          <cell r="E57">
            <v>2129</v>
          </cell>
          <cell r="F57">
            <v>0.161290322580645</v>
          </cell>
          <cell r="G57">
            <v>68.6774193548387</v>
          </cell>
          <cell r="H57">
            <v>5</v>
          </cell>
          <cell r="I57">
            <v>2129</v>
          </cell>
          <cell r="J57">
            <v>0</v>
          </cell>
          <cell r="K57">
            <v>0</v>
          </cell>
          <cell r="L57">
            <v>0</v>
          </cell>
        </row>
        <row r="58">
          <cell r="C58" t="str">
            <v>AS-Sohag DC</v>
          </cell>
          <cell r="D58">
            <v>5</v>
          </cell>
          <cell r="E58">
            <v>3390</v>
          </cell>
          <cell r="F58">
            <v>0.161290322580645</v>
          </cell>
          <cell r="G58">
            <v>109.354838709677</v>
          </cell>
          <cell r="H58">
            <v>4</v>
          </cell>
          <cell r="I58">
            <v>2590</v>
          </cell>
          <cell r="J58">
            <v>1</v>
          </cell>
          <cell r="K58">
            <v>800</v>
          </cell>
          <cell r="L58">
            <v>0</v>
          </cell>
        </row>
        <row r="59">
          <cell r="C59" t="str">
            <v>GI-October BR</v>
          </cell>
          <cell r="D59">
            <v>5</v>
          </cell>
          <cell r="E59">
            <v>2424</v>
          </cell>
          <cell r="F59">
            <v>0.161290322580645</v>
          </cell>
          <cell r="G59">
            <v>78.1935483870968</v>
          </cell>
          <cell r="H59">
            <v>2</v>
          </cell>
          <cell r="I59">
            <v>674</v>
          </cell>
          <cell r="J59">
            <v>3</v>
          </cell>
          <cell r="K59">
            <v>1750</v>
          </cell>
          <cell r="L59">
            <v>0</v>
          </cell>
        </row>
        <row r="60">
          <cell r="C60" t="str">
            <v>AS-New Valley BR</v>
          </cell>
          <cell r="D60">
            <v>5</v>
          </cell>
          <cell r="E60">
            <v>2570</v>
          </cell>
          <cell r="F60">
            <v>0.161290322580645</v>
          </cell>
          <cell r="G60">
            <v>82.9032258064516</v>
          </cell>
          <cell r="H60">
            <v>2</v>
          </cell>
          <cell r="I60">
            <v>1650</v>
          </cell>
          <cell r="J60">
            <v>1</v>
          </cell>
          <cell r="K60">
            <v>100</v>
          </cell>
          <cell r="L60">
            <v>2</v>
          </cell>
        </row>
        <row r="61">
          <cell r="C61" t="str">
            <v>CA-Nasr city BR</v>
          </cell>
          <cell r="D61">
            <v>5</v>
          </cell>
          <cell r="E61">
            <v>1890</v>
          </cell>
          <cell r="F61">
            <v>0.161290322580645</v>
          </cell>
          <cell r="G61">
            <v>60.9677419354839</v>
          </cell>
          <cell r="H61">
            <v>2</v>
          </cell>
          <cell r="I61">
            <v>1090</v>
          </cell>
          <cell r="J61">
            <v>3</v>
          </cell>
          <cell r="K61">
            <v>800</v>
          </cell>
          <cell r="L61">
            <v>0</v>
          </cell>
        </row>
        <row r="62">
          <cell r="C62" t="str">
            <v>GI-Obour BR</v>
          </cell>
          <cell r="D62">
            <v>5</v>
          </cell>
          <cell r="E62">
            <v>2985</v>
          </cell>
          <cell r="F62">
            <v>0.161290322580645</v>
          </cell>
          <cell r="G62">
            <v>96.2903225806452</v>
          </cell>
          <cell r="H62">
            <v>5</v>
          </cell>
          <cell r="I62">
            <v>2985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IS-Suez DC</v>
          </cell>
          <cell r="D63">
            <v>4</v>
          </cell>
          <cell r="E63">
            <v>2145</v>
          </cell>
          <cell r="F63">
            <v>0.129032258064516</v>
          </cell>
          <cell r="G63">
            <v>69.1935483870968</v>
          </cell>
          <cell r="H63">
            <v>4</v>
          </cell>
          <cell r="I63">
            <v>2145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TA-Mahallah BR</v>
          </cell>
          <cell r="D64">
            <v>4</v>
          </cell>
          <cell r="E64">
            <v>1395</v>
          </cell>
          <cell r="F64">
            <v>0.129032258064516</v>
          </cell>
          <cell r="G64">
            <v>45</v>
          </cell>
          <cell r="H64">
            <v>3</v>
          </cell>
          <cell r="I64">
            <v>1090</v>
          </cell>
          <cell r="J64">
            <v>1</v>
          </cell>
          <cell r="K64">
            <v>305</v>
          </cell>
          <cell r="L64">
            <v>0</v>
          </cell>
        </row>
        <row r="65">
          <cell r="C65" t="str">
            <v>CA-elbasateen BR</v>
          </cell>
          <cell r="D65">
            <v>4</v>
          </cell>
          <cell r="E65">
            <v>2985</v>
          </cell>
          <cell r="F65">
            <v>0.129032258064516</v>
          </cell>
          <cell r="G65">
            <v>96.2903225806452</v>
          </cell>
          <cell r="H65">
            <v>3</v>
          </cell>
          <cell r="I65">
            <v>2635</v>
          </cell>
          <cell r="J65">
            <v>1</v>
          </cell>
          <cell r="K65">
            <v>350</v>
          </cell>
          <cell r="L65">
            <v>0</v>
          </cell>
        </row>
        <row r="66">
          <cell r="C66" t="str">
            <v>AL-Dekhela BR</v>
          </cell>
          <cell r="D66">
            <v>3</v>
          </cell>
          <cell r="E66">
            <v>1245</v>
          </cell>
          <cell r="F66">
            <v>0.0967741935483871</v>
          </cell>
          <cell r="G66">
            <v>40.1612903225806</v>
          </cell>
          <cell r="H66">
            <v>0</v>
          </cell>
          <cell r="I66">
            <v>0</v>
          </cell>
          <cell r="J66">
            <v>3</v>
          </cell>
          <cell r="K66">
            <v>1245</v>
          </cell>
          <cell r="L66">
            <v>0</v>
          </cell>
        </row>
        <row r="67">
          <cell r="C67" t="str">
            <v>SH-Fakous BR</v>
          </cell>
          <cell r="D67">
            <v>3</v>
          </cell>
          <cell r="E67">
            <v>1530</v>
          </cell>
          <cell r="F67">
            <v>0.0967741935483871</v>
          </cell>
          <cell r="G67">
            <v>49.3548387096774</v>
          </cell>
          <cell r="H67">
            <v>3</v>
          </cell>
          <cell r="I67">
            <v>1530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BE-Kafr Eldwar BR</v>
          </cell>
          <cell r="D68">
            <v>3</v>
          </cell>
          <cell r="E68">
            <v>2610</v>
          </cell>
          <cell r="F68">
            <v>0.0967741935483871</v>
          </cell>
          <cell r="G68">
            <v>84.1935483870968</v>
          </cell>
          <cell r="H68">
            <v>1</v>
          </cell>
          <cell r="I68">
            <v>350</v>
          </cell>
          <cell r="J68">
            <v>2</v>
          </cell>
          <cell r="K68">
            <v>2260</v>
          </cell>
          <cell r="L68">
            <v>0</v>
          </cell>
        </row>
        <row r="69">
          <cell r="C69" t="str">
            <v>AS-Kom ombo BR</v>
          </cell>
          <cell r="D69">
            <v>3</v>
          </cell>
          <cell r="E69">
            <v>3620</v>
          </cell>
          <cell r="F69">
            <v>0.0967741935483871</v>
          </cell>
          <cell r="G69">
            <v>116.774193548387</v>
          </cell>
          <cell r="H69">
            <v>3</v>
          </cell>
          <cell r="I69">
            <v>3620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TA-Shebeen El-Kom DC</v>
          </cell>
          <cell r="D70">
            <v>3</v>
          </cell>
          <cell r="E70">
            <v>1275</v>
          </cell>
          <cell r="F70">
            <v>0.0967741935483871</v>
          </cell>
          <cell r="G70">
            <v>41.1290322580645</v>
          </cell>
          <cell r="H70">
            <v>2</v>
          </cell>
          <cell r="I70">
            <v>955</v>
          </cell>
          <cell r="J70">
            <v>1</v>
          </cell>
          <cell r="K70">
            <v>320</v>
          </cell>
          <cell r="L70">
            <v>0</v>
          </cell>
        </row>
        <row r="71">
          <cell r="C71" t="str">
            <v>GI-OctoberGardens BR</v>
          </cell>
          <cell r="D71">
            <v>3</v>
          </cell>
          <cell r="E71">
            <v>5729</v>
          </cell>
          <cell r="F71">
            <v>0.0967741935483871</v>
          </cell>
          <cell r="G71">
            <v>184.806451612903</v>
          </cell>
          <cell r="H71">
            <v>3</v>
          </cell>
          <cell r="I71">
            <v>5729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GI-Hawamdia BR</v>
          </cell>
          <cell r="D72">
            <v>3</v>
          </cell>
          <cell r="E72">
            <v>1217.5</v>
          </cell>
          <cell r="F72">
            <v>0.0967741935483871</v>
          </cell>
          <cell r="G72">
            <v>39.2741935483871</v>
          </cell>
          <cell r="H72">
            <v>2</v>
          </cell>
          <cell r="I72">
            <v>1100</v>
          </cell>
          <cell r="J72">
            <v>1</v>
          </cell>
          <cell r="K72">
            <v>117.5</v>
          </cell>
          <cell r="L72">
            <v>0</v>
          </cell>
        </row>
        <row r="73">
          <cell r="C73" t="str">
            <v>BE-Etay Elbaroud BR</v>
          </cell>
          <cell r="D73">
            <v>2</v>
          </cell>
          <cell r="E73">
            <v>2874</v>
          </cell>
          <cell r="F73">
            <v>0.0645161290322581</v>
          </cell>
          <cell r="G73">
            <v>92.7096774193548</v>
          </cell>
          <cell r="H73">
            <v>0</v>
          </cell>
          <cell r="I73">
            <v>0</v>
          </cell>
          <cell r="J73">
            <v>2</v>
          </cell>
          <cell r="K73">
            <v>2874</v>
          </cell>
          <cell r="L73">
            <v>0</v>
          </cell>
        </row>
        <row r="74">
          <cell r="C74" t="str">
            <v>CA-Shobra BR</v>
          </cell>
          <cell r="D74">
            <v>2</v>
          </cell>
          <cell r="E74">
            <v>650</v>
          </cell>
          <cell r="F74">
            <v>0.0645161290322581</v>
          </cell>
          <cell r="G74">
            <v>20.9677419354839</v>
          </cell>
          <cell r="H74">
            <v>1</v>
          </cell>
          <cell r="I74">
            <v>250</v>
          </cell>
          <cell r="J74">
            <v>1</v>
          </cell>
          <cell r="K74">
            <v>400</v>
          </cell>
          <cell r="L74">
            <v>0</v>
          </cell>
        </row>
        <row r="75">
          <cell r="C75" t="str">
            <v>GI-Tokh  BR</v>
          </cell>
          <cell r="D75">
            <v>2</v>
          </cell>
          <cell r="E75">
            <v>960</v>
          </cell>
          <cell r="F75">
            <v>0.0645161290322581</v>
          </cell>
          <cell r="G75">
            <v>30.9677419354839</v>
          </cell>
          <cell r="H75">
            <v>0</v>
          </cell>
          <cell r="I75">
            <v>0</v>
          </cell>
          <cell r="J75">
            <v>2</v>
          </cell>
          <cell r="K75">
            <v>960</v>
          </cell>
          <cell r="L75">
            <v>0</v>
          </cell>
        </row>
        <row r="76">
          <cell r="C76" t="str">
            <v>AS-Tahta BR</v>
          </cell>
          <cell r="D76">
            <v>2</v>
          </cell>
          <cell r="E76">
            <v>1440</v>
          </cell>
          <cell r="F76">
            <v>0.0645161290322581</v>
          </cell>
          <cell r="G76">
            <v>46.4516129032258</v>
          </cell>
          <cell r="H76">
            <v>2</v>
          </cell>
          <cell r="I76">
            <v>1440</v>
          </cell>
          <cell r="J76">
            <v>0</v>
          </cell>
          <cell r="K76">
            <v>0</v>
          </cell>
          <cell r="L76">
            <v>0</v>
          </cell>
        </row>
        <row r="77">
          <cell r="C77" t="str">
            <v>CA-Abaasia BR</v>
          </cell>
          <cell r="D77">
            <v>2</v>
          </cell>
          <cell r="E77">
            <v>3734</v>
          </cell>
          <cell r="F77">
            <v>0.0645161290322581</v>
          </cell>
          <cell r="G77">
            <v>120.451612903226</v>
          </cell>
          <cell r="H77">
            <v>1</v>
          </cell>
          <cell r="I77">
            <v>900</v>
          </cell>
          <cell r="J77">
            <v>0</v>
          </cell>
          <cell r="K77">
            <v>0</v>
          </cell>
          <cell r="L77">
            <v>1</v>
          </cell>
        </row>
        <row r="78">
          <cell r="C78" t="str">
            <v>BS-Faiyum DC</v>
          </cell>
          <cell r="D78">
            <v>2</v>
          </cell>
          <cell r="E78">
            <v>1819</v>
          </cell>
          <cell r="F78">
            <v>0.0645161290322581</v>
          </cell>
          <cell r="G78">
            <v>58.6774193548387</v>
          </cell>
          <cell r="H78">
            <v>2</v>
          </cell>
          <cell r="I78">
            <v>1819</v>
          </cell>
          <cell r="J78">
            <v>0</v>
          </cell>
          <cell r="K78">
            <v>0</v>
          </cell>
          <cell r="L78">
            <v>0</v>
          </cell>
        </row>
        <row r="79">
          <cell r="C79" t="str">
            <v>TA-Kafr El-Zayat BR</v>
          </cell>
          <cell r="D79">
            <v>2</v>
          </cell>
          <cell r="E79">
            <v>2650</v>
          </cell>
          <cell r="F79">
            <v>0.0645161290322581</v>
          </cell>
          <cell r="G79">
            <v>85.4838709677419</v>
          </cell>
          <cell r="H79">
            <v>1</v>
          </cell>
          <cell r="I79">
            <v>330</v>
          </cell>
          <cell r="J79">
            <v>1</v>
          </cell>
          <cell r="K79">
            <v>2320</v>
          </cell>
          <cell r="L79">
            <v>0</v>
          </cell>
        </row>
        <row r="80">
          <cell r="C80" t="str">
            <v>CA-Badr BR</v>
          </cell>
          <cell r="D80">
            <v>2</v>
          </cell>
          <cell r="E80">
            <v>620</v>
          </cell>
          <cell r="F80">
            <v>0.0645161290322581</v>
          </cell>
          <cell r="G80">
            <v>20</v>
          </cell>
          <cell r="H80">
            <v>2</v>
          </cell>
          <cell r="I80">
            <v>620</v>
          </cell>
          <cell r="J80">
            <v>0</v>
          </cell>
          <cell r="K80">
            <v>0</v>
          </cell>
          <cell r="L80">
            <v>0</v>
          </cell>
        </row>
        <row r="81">
          <cell r="C81" t="str">
            <v>AS-Luxor BR</v>
          </cell>
          <cell r="D81">
            <v>2</v>
          </cell>
          <cell r="E81">
            <v>935</v>
          </cell>
          <cell r="F81">
            <v>0.0645161290322581</v>
          </cell>
          <cell r="G81">
            <v>30.1612903225806</v>
          </cell>
          <cell r="H81">
            <v>1</v>
          </cell>
          <cell r="I81">
            <v>650</v>
          </cell>
          <cell r="J81">
            <v>1</v>
          </cell>
          <cell r="K81">
            <v>285</v>
          </cell>
          <cell r="L81">
            <v>0</v>
          </cell>
        </row>
        <row r="82">
          <cell r="C82" t="str">
            <v>AL-Mandara BR</v>
          </cell>
          <cell r="D82">
            <v>2</v>
          </cell>
          <cell r="E82">
            <v>1680</v>
          </cell>
          <cell r="F82">
            <v>0.0645161290322581</v>
          </cell>
          <cell r="G82">
            <v>54.1935483870968</v>
          </cell>
          <cell r="H82">
            <v>0</v>
          </cell>
          <cell r="I82">
            <v>0</v>
          </cell>
          <cell r="J82">
            <v>1</v>
          </cell>
          <cell r="K82">
            <v>130</v>
          </cell>
          <cell r="L82">
            <v>1</v>
          </cell>
        </row>
        <row r="83">
          <cell r="C83" t="str">
            <v>GI-Almuasasa BR</v>
          </cell>
          <cell r="D83">
            <v>2</v>
          </cell>
          <cell r="E83">
            <v>580</v>
          </cell>
          <cell r="F83">
            <v>0.0645161290322581</v>
          </cell>
          <cell r="G83">
            <v>18.7096774193548</v>
          </cell>
          <cell r="H83">
            <v>1</v>
          </cell>
          <cell r="I83">
            <v>340</v>
          </cell>
          <cell r="J83">
            <v>1</v>
          </cell>
          <cell r="K83">
            <v>240</v>
          </cell>
          <cell r="L83">
            <v>0</v>
          </cell>
        </row>
        <row r="84">
          <cell r="C84" t="str">
            <v>CA-Salam BR</v>
          </cell>
          <cell r="D84">
            <v>1</v>
          </cell>
          <cell r="E84">
            <v>10215</v>
          </cell>
          <cell r="F84">
            <v>0.032258064516129</v>
          </cell>
          <cell r="G84">
            <v>329.516129032258</v>
          </cell>
          <cell r="H84">
            <v>1</v>
          </cell>
          <cell r="I84">
            <v>10215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GI-Imbaba BR</v>
          </cell>
          <cell r="D85">
            <v>1</v>
          </cell>
          <cell r="E85">
            <v>385</v>
          </cell>
          <cell r="F85">
            <v>0.032258064516129</v>
          </cell>
          <cell r="G85">
            <v>12.4193548387097</v>
          </cell>
          <cell r="H85">
            <v>0</v>
          </cell>
          <cell r="I85">
            <v>0</v>
          </cell>
          <cell r="J85">
            <v>1</v>
          </cell>
          <cell r="K85">
            <v>385</v>
          </cell>
          <cell r="L85">
            <v>0</v>
          </cell>
        </row>
        <row r="86">
          <cell r="C86" t="str">
            <v>CA-Ain ShamsBR</v>
          </cell>
          <cell r="D86">
            <v>1</v>
          </cell>
          <cell r="E86">
            <v>1000</v>
          </cell>
          <cell r="F86">
            <v>0.032258064516129</v>
          </cell>
          <cell r="G86">
            <v>32.258064516129</v>
          </cell>
          <cell r="H86">
            <v>1</v>
          </cell>
          <cell r="I86">
            <v>1000</v>
          </cell>
          <cell r="J86">
            <v>0</v>
          </cell>
          <cell r="K86">
            <v>0</v>
          </cell>
          <cell r="L86">
            <v>0</v>
          </cell>
        </row>
        <row r="87">
          <cell r="C87" t="str">
            <v>SH-Menya EL Qamh BR</v>
          </cell>
          <cell r="D87">
            <v>1</v>
          </cell>
          <cell r="E87">
            <v>400</v>
          </cell>
          <cell r="F87">
            <v>0.032258064516129</v>
          </cell>
          <cell r="G87">
            <v>12.9032258064516</v>
          </cell>
          <cell r="H87">
            <v>0</v>
          </cell>
          <cell r="I87">
            <v>0</v>
          </cell>
          <cell r="J87">
            <v>1</v>
          </cell>
          <cell r="K87">
            <v>400</v>
          </cell>
          <cell r="L87">
            <v>0</v>
          </cell>
        </row>
        <row r="88">
          <cell r="C88" t="str">
            <v>MA-Minet elnasr BR</v>
          </cell>
          <cell r="D88">
            <v>1</v>
          </cell>
          <cell r="E88">
            <v>3100</v>
          </cell>
          <cell r="F88">
            <v>0.032258064516129</v>
          </cell>
          <cell r="G88">
            <v>100</v>
          </cell>
          <cell r="H88">
            <v>1</v>
          </cell>
          <cell r="I88">
            <v>3100</v>
          </cell>
          <cell r="J88">
            <v>0</v>
          </cell>
          <cell r="K88">
            <v>0</v>
          </cell>
          <cell r="L88">
            <v>0</v>
          </cell>
        </row>
        <row r="89">
          <cell r="C89" t="str">
            <v>CA-Maasra BR</v>
          </cell>
          <cell r="D89">
            <v>1</v>
          </cell>
          <cell r="E89">
            <v>346</v>
          </cell>
          <cell r="F89">
            <v>0.032258064516129</v>
          </cell>
          <cell r="G89">
            <v>11.1612903225806</v>
          </cell>
          <cell r="H89">
            <v>1</v>
          </cell>
          <cell r="I89">
            <v>346</v>
          </cell>
          <cell r="J89">
            <v>0</v>
          </cell>
          <cell r="K89">
            <v>0</v>
          </cell>
          <cell r="L89">
            <v>0</v>
          </cell>
        </row>
        <row r="90">
          <cell r="C90" t="str">
            <v>IS-Port Said BR</v>
          </cell>
          <cell r="D90">
            <v>1</v>
          </cell>
          <cell r="E90">
            <v>7438</v>
          </cell>
          <cell r="F90">
            <v>0.032258064516129</v>
          </cell>
          <cell r="G90">
            <v>239.935483870968</v>
          </cell>
          <cell r="H90">
            <v>1</v>
          </cell>
          <cell r="I90">
            <v>7438</v>
          </cell>
          <cell r="J90">
            <v>0</v>
          </cell>
          <cell r="K90">
            <v>0</v>
          </cell>
          <cell r="L90">
            <v>0</v>
          </cell>
        </row>
        <row r="91">
          <cell r="C91" t="str">
            <v>AL-ALEX DC</v>
          </cell>
          <cell r="D91">
            <v>1</v>
          </cell>
          <cell r="E91">
            <v>55</v>
          </cell>
          <cell r="F91">
            <v>0.032258064516129</v>
          </cell>
          <cell r="G91">
            <v>1.7741935483871</v>
          </cell>
          <cell r="H91">
            <v>1</v>
          </cell>
          <cell r="I91">
            <v>55</v>
          </cell>
          <cell r="J91">
            <v>0</v>
          </cell>
          <cell r="K91">
            <v>0</v>
          </cell>
          <cell r="L91">
            <v>0</v>
          </cell>
        </row>
        <row r="92">
          <cell r="C92" t="str">
            <v>MA-Talkha BR</v>
          </cell>
          <cell r="D92">
            <v>1</v>
          </cell>
          <cell r="E92">
            <v>1000</v>
          </cell>
          <cell r="F92">
            <v>0.032258064516129</v>
          </cell>
          <cell r="G92">
            <v>32.258064516129</v>
          </cell>
          <cell r="H92">
            <v>0</v>
          </cell>
          <cell r="I92">
            <v>0</v>
          </cell>
          <cell r="J92">
            <v>1</v>
          </cell>
          <cell r="K92">
            <v>1000</v>
          </cell>
          <cell r="L92">
            <v>0</v>
          </cell>
        </row>
        <row r="93">
          <cell r="C93" t="str">
            <v>BS-wasta BR</v>
          </cell>
          <cell r="D93">
            <v>1</v>
          </cell>
          <cell r="E93">
            <v>840</v>
          </cell>
          <cell r="F93">
            <v>0.032258064516129</v>
          </cell>
          <cell r="G93">
            <v>27.0967741935484</v>
          </cell>
          <cell r="H93">
            <v>1</v>
          </cell>
          <cell r="I93">
            <v>840</v>
          </cell>
          <cell r="J93">
            <v>0</v>
          </cell>
          <cell r="K93">
            <v>0</v>
          </cell>
          <cell r="L93">
            <v>0</v>
          </cell>
        </row>
        <row r="94">
          <cell r="C94" t="str">
            <v>GI-Benha BR</v>
          </cell>
          <cell r="D94">
            <v>1</v>
          </cell>
          <cell r="E94">
            <v>1275</v>
          </cell>
          <cell r="F94">
            <v>0.032258064516129</v>
          </cell>
          <cell r="G94">
            <v>41.1290322580645</v>
          </cell>
          <cell r="H94">
            <v>1</v>
          </cell>
          <cell r="I94">
            <v>1275</v>
          </cell>
          <cell r="J94">
            <v>0</v>
          </cell>
          <cell r="K94">
            <v>0</v>
          </cell>
          <cell r="L94">
            <v>0</v>
          </cell>
        </row>
        <row r="95">
          <cell r="C95" t="str">
            <v>AS-El Qusiya BR</v>
          </cell>
          <cell r="D95">
            <v>1</v>
          </cell>
          <cell r="E95">
            <v>250</v>
          </cell>
          <cell r="F95">
            <v>0.032258064516129</v>
          </cell>
          <cell r="G95">
            <v>8.06451612903226</v>
          </cell>
          <cell r="H95">
            <v>0</v>
          </cell>
          <cell r="I95">
            <v>0</v>
          </cell>
          <cell r="J95">
            <v>1</v>
          </cell>
          <cell r="K95">
            <v>250</v>
          </cell>
          <cell r="L95">
            <v>0</v>
          </cell>
        </row>
        <row r="96">
          <cell r="C96" t="str">
            <v>CA-Al Zaytoun BR</v>
          </cell>
          <cell r="D96">
            <v>1</v>
          </cell>
          <cell r="E96">
            <v>219</v>
          </cell>
          <cell r="F96">
            <v>0.032258064516129</v>
          </cell>
          <cell r="G96">
            <v>7.06451612903226</v>
          </cell>
          <cell r="H96">
            <v>0</v>
          </cell>
          <cell r="I96">
            <v>0</v>
          </cell>
          <cell r="J96">
            <v>1</v>
          </cell>
          <cell r="K96">
            <v>219</v>
          </cell>
          <cell r="L96">
            <v>0</v>
          </cell>
        </row>
        <row r="97">
          <cell r="C97" t="str">
            <v>MA-Damietta BR</v>
          </cell>
          <cell r="D97">
            <v>1</v>
          </cell>
          <cell r="E97">
            <v>1265</v>
          </cell>
          <cell r="F97">
            <v>0.032258064516129</v>
          </cell>
          <cell r="G97">
            <v>40.8064516129032</v>
          </cell>
          <cell r="H97">
            <v>1</v>
          </cell>
          <cell r="I97">
            <v>1265</v>
          </cell>
          <cell r="J97">
            <v>0</v>
          </cell>
          <cell r="K97">
            <v>0</v>
          </cell>
          <cell r="L97">
            <v>0</v>
          </cell>
        </row>
        <row r="98">
          <cell r="C98" t="str">
            <v>TA-Santah BR</v>
          </cell>
          <cell r="D98">
            <v>1</v>
          </cell>
          <cell r="E98">
            <v>220</v>
          </cell>
          <cell r="F98">
            <v>0.032258064516129</v>
          </cell>
          <cell r="G98">
            <v>7.09677419354839</v>
          </cell>
          <cell r="H98">
            <v>1</v>
          </cell>
          <cell r="I98">
            <v>220</v>
          </cell>
          <cell r="J98">
            <v>0</v>
          </cell>
          <cell r="K98">
            <v>0</v>
          </cell>
          <cell r="L98">
            <v>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  <sheetName val="Sheet2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虚假退回Return privately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2233</v>
          </cell>
          <cell r="E4">
            <v>656244.58999999</v>
          </cell>
          <cell r="F4">
            <v>74.4333333333333</v>
          </cell>
          <cell r="G4">
            <v>21874.8196666663</v>
          </cell>
          <cell r="H4">
            <v>276</v>
          </cell>
          <cell r="I4">
            <v>257008.18</v>
          </cell>
          <cell r="J4">
            <v>230</v>
          </cell>
          <cell r="K4">
            <v>241771.28</v>
          </cell>
          <cell r="L4">
            <v>1726</v>
          </cell>
        </row>
        <row r="5">
          <cell r="D5">
            <v>1714</v>
          </cell>
          <cell r="E5">
            <v>504194.179999992</v>
          </cell>
          <cell r="F5">
            <v>57.1333333333333</v>
          </cell>
          <cell r="G5">
            <v>16806.4726666664</v>
          </cell>
          <cell r="H5">
            <v>220</v>
          </cell>
          <cell r="I5">
            <v>194185.53</v>
          </cell>
          <cell r="J5">
            <v>55</v>
          </cell>
          <cell r="K5">
            <v>185077.76</v>
          </cell>
          <cell r="L5">
            <v>1438</v>
          </cell>
        </row>
        <row r="6">
          <cell r="D6">
            <v>192</v>
          </cell>
          <cell r="E6">
            <v>66628.5400000001</v>
          </cell>
          <cell r="F6">
            <v>6.4</v>
          </cell>
          <cell r="G6">
            <v>2220.95133333334</v>
          </cell>
          <cell r="H6">
            <v>42</v>
          </cell>
          <cell r="I6">
            <v>49924.5</v>
          </cell>
          <cell r="J6">
            <v>6</v>
          </cell>
          <cell r="K6">
            <v>3114.69</v>
          </cell>
          <cell r="L6">
            <v>144</v>
          </cell>
        </row>
        <row r="7">
          <cell r="D7">
            <v>172</v>
          </cell>
          <cell r="E7">
            <v>28722.98</v>
          </cell>
          <cell r="F7">
            <v>5.73333333333333</v>
          </cell>
          <cell r="G7">
            <v>957.432666666667</v>
          </cell>
          <cell r="H7">
            <v>5</v>
          </cell>
          <cell r="I7">
            <v>1549</v>
          </cell>
          <cell r="J7">
            <v>25</v>
          </cell>
          <cell r="K7">
            <v>14435.04</v>
          </cell>
          <cell r="L7">
            <v>142</v>
          </cell>
        </row>
        <row r="8">
          <cell r="D8">
            <v>155</v>
          </cell>
          <cell r="E8">
            <v>56698.89</v>
          </cell>
          <cell r="F8">
            <v>5.16666666666667</v>
          </cell>
          <cell r="G8">
            <v>1889.963</v>
          </cell>
          <cell r="H8">
            <v>9</v>
          </cell>
          <cell r="I8">
            <v>11349.15</v>
          </cell>
          <cell r="J8">
            <v>144</v>
          </cell>
          <cell r="K8">
            <v>39143.79</v>
          </cell>
          <cell r="L8">
            <v>2</v>
          </cell>
        </row>
        <row r="10">
          <cell r="C10" t="str">
            <v>网点
Branch</v>
          </cell>
          <cell r="D10" t="str">
            <v>月累计
Total month</v>
          </cell>
        </row>
        <row r="10">
          <cell r="F10" t="str">
            <v>月日均
Daily average</v>
          </cell>
        </row>
        <row r="10">
          <cell r="H10" t="str">
            <v>遗失Lost</v>
          </cell>
        </row>
        <row r="10">
          <cell r="J10" t="str">
            <v>破损Damaged</v>
          </cell>
        </row>
        <row r="10">
          <cell r="L10" t="str">
            <v>虚假退回Return privately</v>
          </cell>
        </row>
        <row r="11">
          <cell r="D11" t="str">
            <v>单量
QTY</v>
          </cell>
          <cell r="E11" t="str">
            <v>金额
 EGP</v>
          </cell>
          <cell r="F11" t="str">
            <v>单量
QTY</v>
          </cell>
          <cell r="G11" t="str">
            <v>金额
 EGP</v>
          </cell>
          <cell r="H11" t="str">
            <v>单量QTY</v>
          </cell>
          <cell r="I11" t="str">
            <v>金额EGP</v>
          </cell>
          <cell r="J11" t="str">
            <v>单量QTY</v>
          </cell>
          <cell r="K11" t="str">
            <v>金额EGP</v>
          </cell>
          <cell r="L11" t="str">
            <v>单量QTY</v>
          </cell>
        </row>
        <row r="12">
          <cell r="C12" t="str">
            <v>GI-OctoberGardens BR</v>
          </cell>
          <cell r="D12">
            <v>513</v>
          </cell>
          <cell r="E12">
            <v>91519.5700000002</v>
          </cell>
          <cell r="F12">
            <v>17.1</v>
          </cell>
          <cell r="G12">
            <v>3050.65233333334</v>
          </cell>
          <cell r="H12">
            <v>51</v>
          </cell>
          <cell r="I12">
            <v>42322.1</v>
          </cell>
          <cell r="J12">
            <v>5</v>
          </cell>
          <cell r="K12">
            <v>2820.72</v>
          </cell>
          <cell r="L12">
            <v>457</v>
          </cell>
        </row>
        <row r="13">
          <cell r="C13" t="str">
            <v>CA-Moassa BR</v>
          </cell>
          <cell r="D13">
            <v>302</v>
          </cell>
          <cell r="E13">
            <v>34259.9199999999</v>
          </cell>
          <cell r="F13">
            <v>10.0666666666667</v>
          </cell>
          <cell r="G13">
            <v>1141.99733333333</v>
          </cell>
          <cell r="H13">
            <v>12</v>
          </cell>
          <cell r="I13">
            <v>11806.2</v>
          </cell>
          <cell r="J13">
            <v>1</v>
          </cell>
          <cell r="K13">
            <v>609</v>
          </cell>
          <cell r="L13">
            <v>289</v>
          </cell>
        </row>
        <row r="14">
          <cell r="C14" t="str">
            <v>GI-October BR</v>
          </cell>
          <cell r="D14">
            <v>180</v>
          </cell>
          <cell r="E14">
            <v>25490.09</v>
          </cell>
          <cell r="F14">
            <v>6</v>
          </cell>
          <cell r="G14">
            <v>849.669666666667</v>
          </cell>
          <cell r="H14">
            <v>14</v>
          </cell>
          <cell r="I14">
            <v>13221</v>
          </cell>
          <cell r="J14">
            <v>0</v>
          </cell>
          <cell r="K14">
            <v>0</v>
          </cell>
          <cell r="L14">
            <v>166</v>
          </cell>
        </row>
        <row r="15">
          <cell r="C15" t="str">
            <v>GI-Haram BR</v>
          </cell>
          <cell r="D15">
            <v>178</v>
          </cell>
          <cell r="E15">
            <v>177189.66</v>
          </cell>
          <cell r="F15">
            <v>5.93333333333333</v>
          </cell>
          <cell r="G15">
            <v>5906.322</v>
          </cell>
          <cell r="H15">
            <v>10</v>
          </cell>
          <cell r="I15">
            <v>9045</v>
          </cell>
          <cell r="J15">
            <v>5</v>
          </cell>
          <cell r="K15">
            <v>155373.93</v>
          </cell>
          <cell r="L15">
            <v>163</v>
          </cell>
        </row>
        <row r="16">
          <cell r="C16" t="str">
            <v>HQ BR</v>
          </cell>
          <cell r="D16">
            <v>154</v>
          </cell>
          <cell r="E16">
            <v>56440.89</v>
          </cell>
          <cell r="F16">
            <v>5.13333333333333</v>
          </cell>
          <cell r="G16">
            <v>1881.363</v>
          </cell>
          <cell r="H16">
            <v>9</v>
          </cell>
          <cell r="I16">
            <v>11349.15</v>
          </cell>
          <cell r="J16">
            <v>143</v>
          </cell>
          <cell r="K16">
            <v>38885.79</v>
          </cell>
          <cell r="L16">
            <v>2</v>
          </cell>
        </row>
        <row r="17">
          <cell r="C17" t="str">
            <v>AS-Kom ombo BR</v>
          </cell>
          <cell r="D17">
            <v>84</v>
          </cell>
          <cell r="E17">
            <v>17117.47</v>
          </cell>
          <cell r="F17">
            <v>2.8</v>
          </cell>
          <cell r="G17">
            <v>570.582333333333</v>
          </cell>
          <cell r="H17">
            <v>12</v>
          </cell>
          <cell r="I17">
            <v>10545</v>
          </cell>
          <cell r="J17">
            <v>0</v>
          </cell>
          <cell r="K17">
            <v>0</v>
          </cell>
          <cell r="L17">
            <v>72</v>
          </cell>
        </row>
        <row r="18">
          <cell r="C18" t="str">
            <v>GI-Mohandessen BR</v>
          </cell>
          <cell r="D18">
            <v>72</v>
          </cell>
          <cell r="E18">
            <v>12347.82</v>
          </cell>
          <cell r="F18">
            <v>2.4</v>
          </cell>
          <cell r="G18">
            <v>411.594</v>
          </cell>
          <cell r="H18">
            <v>6</v>
          </cell>
          <cell r="I18">
            <v>6819</v>
          </cell>
          <cell r="J18">
            <v>0</v>
          </cell>
          <cell r="K18">
            <v>0</v>
          </cell>
          <cell r="L18">
            <v>66</v>
          </cell>
        </row>
        <row r="19">
          <cell r="C19" t="str">
            <v>GI-El-sheikh Zaid BR</v>
          </cell>
          <cell r="D19">
            <v>55</v>
          </cell>
          <cell r="E19">
            <v>8535.29</v>
          </cell>
          <cell r="F19">
            <v>1.83333333333333</v>
          </cell>
          <cell r="G19">
            <v>284.509666666667</v>
          </cell>
          <cell r="H19">
            <v>6</v>
          </cell>
          <cell r="I19">
            <v>4586.5</v>
          </cell>
          <cell r="J19">
            <v>2</v>
          </cell>
          <cell r="K19">
            <v>388</v>
          </cell>
          <cell r="L19">
            <v>47</v>
          </cell>
        </row>
        <row r="20">
          <cell r="C20" t="str">
            <v>CA-New Cairo BR</v>
          </cell>
          <cell r="D20">
            <v>53</v>
          </cell>
          <cell r="E20">
            <v>30765.76</v>
          </cell>
          <cell r="F20">
            <v>1.76666666666667</v>
          </cell>
          <cell r="G20">
            <v>1025.52533333333</v>
          </cell>
          <cell r="H20">
            <v>35</v>
          </cell>
          <cell r="I20">
            <v>24218.55</v>
          </cell>
          <cell r="J20">
            <v>5</v>
          </cell>
          <cell r="K20">
            <v>5385</v>
          </cell>
          <cell r="L20">
            <v>13</v>
          </cell>
        </row>
        <row r="21">
          <cell r="C21" t="str">
            <v>GI-NEW FAISAL BR</v>
          </cell>
          <cell r="D21">
            <v>42</v>
          </cell>
          <cell r="E21">
            <v>9148.21</v>
          </cell>
          <cell r="F21">
            <v>1.4</v>
          </cell>
          <cell r="G21">
            <v>304.940333333333</v>
          </cell>
          <cell r="H21">
            <v>4</v>
          </cell>
          <cell r="I21">
            <v>5945</v>
          </cell>
          <cell r="J21">
            <v>2</v>
          </cell>
          <cell r="K21">
            <v>241.31</v>
          </cell>
          <cell r="L21">
            <v>36</v>
          </cell>
        </row>
        <row r="22">
          <cell r="C22" t="str">
            <v>GI-Qalyup BR</v>
          </cell>
          <cell r="D22">
            <v>42</v>
          </cell>
          <cell r="E22">
            <v>5125.21</v>
          </cell>
          <cell r="F22">
            <v>1.4</v>
          </cell>
          <cell r="G22">
            <v>170.840333333333</v>
          </cell>
          <cell r="H22">
            <v>7</v>
          </cell>
          <cell r="I22">
            <v>2349</v>
          </cell>
          <cell r="J22">
            <v>0</v>
          </cell>
          <cell r="K22">
            <v>0</v>
          </cell>
          <cell r="L22">
            <v>35</v>
          </cell>
        </row>
        <row r="23">
          <cell r="C23" t="str">
            <v>CA-Salam BR</v>
          </cell>
          <cell r="D23">
            <v>41</v>
          </cell>
          <cell r="E23">
            <v>10224.05</v>
          </cell>
          <cell r="F23">
            <v>1.36666666666667</v>
          </cell>
          <cell r="G23">
            <v>340.801666666667</v>
          </cell>
          <cell r="H23">
            <v>7</v>
          </cell>
          <cell r="I23">
            <v>3930.5</v>
          </cell>
          <cell r="J23">
            <v>3</v>
          </cell>
          <cell r="K23">
            <v>3502.8</v>
          </cell>
          <cell r="L23">
            <v>31</v>
          </cell>
        </row>
        <row r="24">
          <cell r="C24" t="str">
            <v>GI-Shubra Khaymah BR</v>
          </cell>
          <cell r="D24">
            <v>39</v>
          </cell>
          <cell r="E24">
            <v>10362.54</v>
          </cell>
          <cell r="F24">
            <v>1.3</v>
          </cell>
          <cell r="G24">
            <v>345.418</v>
          </cell>
          <cell r="H24">
            <v>7</v>
          </cell>
          <cell r="I24">
            <v>4634</v>
          </cell>
          <cell r="J24">
            <v>7</v>
          </cell>
          <cell r="K24">
            <v>3670.08</v>
          </cell>
          <cell r="L24">
            <v>24</v>
          </cell>
        </row>
        <row r="25">
          <cell r="C25" t="str">
            <v>CA-Nasr city BR</v>
          </cell>
          <cell r="D25">
            <v>29</v>
          </cell>
          <cell r="E25">
            <v>34058.17</v>
          </cell>
          <cell r="F25">
            <v>0.966666666666667</v>
          </cell>
          <cell r="G25">
            <v>1135.27233333333</v>
          </cell>
          <cell r="H25">
            <v>15</v>
          </cell>
          <cell r="I25">
            <v>29879</v>
          </cell>
          <cell r="J25">
            <v>5</v>
          </cell>
          <cell r="K25">
            <v>3357.75</v>
          </cell>
          <cell r="L25">
            <v>9</v>
          </cell>
        </row>
        <row r="26">
          <cell r="C26" t="str">
            <v>BE-Kafr Al-Sheikh DC</v>
          </cell>
          <cell r="D26">
            <v>27</v>
          </cell>
          <cell r="E26">
            <v>2648.77</v>
          </cell>
          <cell r="F26">
            <v>0.9</v>
          </cell>
          <cell r="G26">
            <v>88.2923333333333</v>
          </cell>
          <cell r="H26">
            <v>0</v>
          </cell>
          <cell r="I26">
            <v>0</v>
          </cell>
          <cell r="J26">
            <v>1</v>
          </cell>
          <cell r="K26">
            <v>320</v>
          </cell>
          <cell r="L26">
            <v>26</v>
          </cell>
        </row>
        <row r="27">
          <cell r="C27" t="str">
            <v>BE-Desouk BR</v>
          </cell>
          <cell r="D27">
            <v>24</v>
          </cell>
          <cell r="E27">
            <v>2048.06</v>
          </cell>
          <cell r="F27">
            <v>0.8</v>
          </cell>
          <cell r="G27">
            <v>68.2686666666666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24</v>
          </cell>
        </row>
        <row r="28">
          <cell r="C28" t="str">
            <v>GI-Imbaba BR</v>
          </cell>
          <cell r="D28">
            <v>24</v>
          </cell>
          <cell r="E28">
            <v>3827.99</v>
          </cell>
          <cell r="F28">
            <v>0.8</v>
          </cell>
          <cell r="G28">
            <v>127.599666666667</v>
          </cell>
          <cell r="H28">
            <v>2</v>
          </cell>
          <cell r="I28">
            <v>730</v>
          </cell>
          <cell r="J28">
            <v>2</v>
          </cell>
          <cell r="K28">
            <v>1522</v>
          </cell>
          <cell r="L28">
            <v>20</v>
          </cell>
        </row>
        <row r="29">
          <cell r="C29" t="str">
            <v>CA-Tagamoa BR</v>
          </cell>
          <cell r="D29">
            <v>22</v>
          </cell>
          <cell r="E29">
            <v>6222.51</v>
          </cell>
          <cell r="F29">
            <v>0.733333333333333</v>
          </cell>
          <cell r="G29">
            <v>207.417</v>
          </cell>
          <cell r="H29">
            <v>9</v>
          </cell>
          <cell r="I29">
            <v>3654</v>
          </cell>
          <cell r="J29">
            <v>2</v>
          </cell>
          <cell r="K29">
            <v>212.4</v>
          </cell>
          <cell r="L29">
            <v>11</v>
          </cell>
        </row>
        <row r="30">
          <cell r="C30" t="str">
            <v>GI-Giza DC</v>
          </cell>
          <cell r="D30">
            <v>19</v>
          </cell>
          <cell r="E30">
            <v>10735.95</v>
          </cell>
          <cell r="F30">
            <v>0.633333333333333</v>
          </cell>
          <cell r="G30">
            <v>357.865</v>
          </cell>
          <cell r="H30">
            <v>15</v>
          </cell>
          <cell r="I30">
            <v>9469.7</v>
          </cell>
          <cell r="J30">
            <v>4</v>
          </cell>
          <cell r="K30">
            <v>1266.25</v>
          </cell>
          <cell r="L30">
            <v>0</v>
          </cell>
        </row>
        <row r="31">
          <cell r="C31" t="str">
            <v>AS-Qena DC</v>
          </cell>
          <cell r="D31">
            <v>19</v>
          </cell>
          <cell r="E31">
            <v>2234.35</v>
          </cell>
          <cell r="F31">
            <v>0.633333333333333</v>
          </cell>
          <cell r="G31">
            <v>74.4783333333333</v>
          </cell>
          <cell r="H31">
            <v>2</v>
          </cell>
          <cell r="I31">
            <v>635</v>
          </cell>
          <cell r="J31">
            <v>0</v>
          </cell>
          <cell r="K31">
            <v>0</v>
          </cell>
          <cell r="L31">
            <v>17</v>
          </cell>
        </row>
        <row r="32">
          <cell r="C32" t="str">
            <v>AL-ABIS DC</v>
          </cell>
          <cell r="D32">
            <v>18</v>
          </cell>
          <cell r="E32">
            <v>2548.1</v>
          </cell>
          <cell r="F32">
            <v>0.6</v>
          </cell>
          <cell r="G32">
            <v>84.9366666666667</v>
          </cell>
          <cell r="H32">
            <v>1</v>
          </cell>
          <cell r="I32">
            <v>104</v>
          </cell>
          <cell r="J32">
            <v>3</v>
          </cell>
          <cell r="K32">
            <v>1182</v>
          </cell>
          <cell r="L32">
            <v>14</v>
          </cell>
        </row>
        <row r="33">
          <cell r="C33" t="str">
            <v>BS-Minya DC</v>
          </cell>
          <cell r="D33">
            <v>18</v>
          </cell>
          <cell r="E33">
            <v>4126.36</v>
          </cell>
          <cell r="F33">
            <v>0.6</v>
          </cell>
          <cell r="G33">
            <v>137.545333333333</v>
          </cell>
          <cell r="H33">
            <v>2</v>
          </cell>
          <cell r="I33">
            <v>1295</v>
          </cell>
          <cell r="J33">
            <v>3</v>
          </cell>
          <cell r="K33">
            <v>1464.69</v>
          </cell>
          <cell r="L33">
            <v>13</v>
          </cell>
        </row>
        <row r="34">
          <cell r="C34" t="str">
            <v>AL-Agamy BR</v>
          </cell>
          <cell r="D34">
            <v>16</v>
          </cell>
          <cell r="E34">
            <v>1403.49</v>
          </cell>
          <cell r="F34">
            <v>0.533333333333333</v>
          </cell>
          <cell r="G34">
            <v>46.783</v>
          </cell>
          <cell r="H34">
            <v>0</v>
          </cell>
          <cell r="I34">
            <v>0</v>
          </cell>
          <cell r="J34">
            <v>2</v>
          </cell>
          <cell r="K34">
            <v>261.59</v>
          </cell>
          <cell r="L34">
            <v>14</v>
          </cell>
        </row>
        <row r="35">
          <cell r="C35" t="str">
            <v>CA-Abaasia BR</v>
          </cell>
          <cell r="D35">
            <v>16</v>
          </cell>
          <cell r="E35">
            <v>5408.99</v>
          </cell>
          <cell r="F35">
            <v>0.533333333333333</v>
          </cell>
          <cell r="G35">
            <v>180.299666666667</v>
          </cell>
          <cell r="H35">
            <v>4</v>
          </cell>
          <cell r="I35">
            <v>4245</v>
          </cell>
          <cell r="J35">
            <v>1</v>
          </cell>
          <cell r="K35">
            <v>325</v>
          </cell>
          <cell r="L35">
            <v>11</v>
          </cell>
        </row>
        <row r="36">
          <cell r="C36" t="str">
            <v>AS-Sohag DC</v>
          </cell>
          <cell r="D36">
            <v>16</v>
          </cell>
          <cell r="E36">
            <v>4920.73</v>
          </cell>
          <cell r="F36">
            <v>0.533333333333333</v>
          </cell>
          <cell r="G36">
            <v>164.024333333333</v>
          </cell>
          <cell r="H36">
            <v>10</v>
          </cell>
          <cell r="I36">
            <v>4275.5</v>
          </cell>
          <cell r="J36">
            <v>0</v>
          </cell>
          <cell r="K36">
            <v>0</v>
          </cell>
          <cell r="L36">
            <v>6</v>
          </cell>
        </row>
        <row r="37">
          <cell r="C37" t="str">
            <v>GI-Obour BR</v>
          </cell>
          <cell r="D37">
            <v>13</v>
          </cell>
          <cell r="E37">
            <v>1623.66</v>
          </cell>
          <cell r="F37">
            <v>0.433333333333333</v>
          </cell>
          <cell r="G37">
            <v>54.122</v>
          </cell>
          <cell r="H37">
            <v>1</v>
          </cell>
          <cell r="I37">
            <v>660</v>
          </cell>
          <cell r="J37">
            <v>0</v>
          </cell>
          <cell r="K37">
            <v>0</v>
          </cell>
          <cell r="L37">
            <v>12</v>
          </cell>
        </row>
        <row r="38">
          <cell r="C38" t="str">
            <v>CA-Shorouk BR</v>
          </cell>
          <cell r="D38">
            <v>13</v>
          </cell>
          <cell r="E38">
            <v>8273.31</v>
          </cell>
          <cell r="F38">
            <v>0.433333333333333</v>
          </cell>
          <cell r="G38">
            <v>275.777</v>
          </cell>
          <cell r="H38">
            <v>7</v>
          </cell>
          <cell r="I38">
            <v>7808</v>
          </cell>
          <cell r="J38">
            <v>0</v>
          </cell>
          <cell r="K38">
            <v>0</v>
          </cell>
          <cell r="L38">
            <v>6</v>
          </cell>
        </row>
        <row r="39">
          <cell r="C39" t="str">
            <v>AS-New Valley BR</v>
          </cell>
          <cell r="D39">
            <v>12</v>
          </cell>
          <cell r="E39">
            <v>28324.76</v>
          </cell>
          <cell r="F39">
            <v>0.4</v>
          </cell>
          <cell r="G39">
            <v>944.158666666667</v>
          </cell>
          <cell r="H39">
            <v>7</v>
          </cell>
          <cell r="I39">
            <v>27174</v>
          </cell>
          <cell r="J39">
            <v>2</v>
          </cell>
          <cell r="K39">
            <v>905</v>
          </cell>
          <cell r="L39">
            <v>3</v>
          </cell>
        </row>
        <row r="40">
          <cell r="C40" t="str">
            <v>AS-Red Sea BR</v>
          </cell>
          <cell r="D40">
            <v>11</v>
          </cell>
          <cell r="E40">
            <v>4163.96</v>
          </cell>
          <cell r="F40">
            <v>0.366666666666667</v>
          </cell>
          <cell r="G40">
            <v>138.798666666667</v>
          </cell>
          <cell r="H40">
            <v>4</v>
          </cell>
          <cell r="I40">
            <v>2890</v>
          </cell>
          <cell r="J40">
            <v>1</v>
          </cell>
          <cell r="K40">
            <v>745</v>
          </cell>
          <cell r="L40">
            <v>6</v>
          </cell>
        </row>
        <row r="41">
          <cell r="C41" t="str">
            <v>CA-Al Zaytoun BR</v>
          </cell>
          <cell r="D41">
            <v>11</v>
          </cell>
          <cell r="E41">
            <v>967.33</v>
          </cell>
          <cell r="F41">
            <v>0.366666666666667</v>
          </cell>
          <cell r="G41">
            <v>32.2443333333333</v>
          </cell>
          <cell r="H41">
            <v>0</v>
          </cell>
          <cell r="I41">
            <v>0</v>
          </cell>
          <cell r="J41">
            <v>1</v>
          </cell>
          <cell r="K41">
            <v>156.19</v>
          </cell>
          <cell r="L41">
            <v>10</v>
          </cell>
        </row>
        <row r="42">
          <cell r="C42" t="str">
            <v>BS-Beni Suef DC</v>
          </cell>
          <cell r="D42">
            <v>11</v>
          </cell>
          <cell r="E42">
            <v>1487.45</v>
          </cell>
          <cell r="F42">
            <v>0.366666666666667</v>
          </cell>
          <cell r="G42">
            <v>49.5816666666667</v>
          </cell>
          <cell r="H42">
            <v>2</v>
          </cell>
          <cell r="I42">
            <v>630</v>
          </cell>
          <cell r="J42">
            <v>0</v>
          </cell>
          <cell r="K42">
            <v>0</v>
          </cell>
          <cell r="L42">
            <v>9</v>
          </cell>
        </row>
        <row r="43">
          <cell r="C43" t="str">
            <v>CA-Badr BR</v>
          </cell>
          <cell r="D43">
            <v>10</v>
          </cell>
          <cell r="E43">
            <v>6432.92</v>
          </cell>
          <cell r="F43">
            <v>0.333333333333333</v>
          </cell>
          <cell r="G43">
            <v>214.430666666667</v>
          </cell>
          <cell r="H43">
            <v>3</v>
          </cell>
          <cell r="I43">
            <v>5279.98</v>
          </cell>
          <cell r="J43">
            <v>1</v>
          </cell>
          <cell r="K43">
            <v>600</v>
          </cell>
          <cell r="L43">
            <v>6</v>
          </cell>
        </row>
        <row r="44">
          <cell r="C44" t="str">
            <v>SH-Hay El Zohor BR</v>
          </cell>
          <cell r="D44">
            <v>9</v>
          </cell>
          <cell r="E44">
            <v>725.13</v>
          </cell>
          <cell r="F44">
            <v>0.3</v>
          </cell>
          <cell r="G44">
            <v>24.171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9</v>
          </cell>
        </row>
        <row r="45">
          <cell r="C45" t="str">
            <v>CA-Old cairo BR</v>
          </cell>
          <cell r="D45">
            <v>9</v>
          </cell>
          <cell r="E45">
            <v>2901.79</v>
          </cell>
          <cell r="F45">
            <v>0.3</v>
          </cell>
          <cell r="G45">
            <v>96.7263333333333</v>
          </cell>
          <cell r="H45">
            <v>0</v>
          </cell>
          <cell r="I45">
            <v>0</v>
          </cell>
          <cell r="J45">
            <v>1</v>
          </cell>
          <cell r="K45">
            <v>2200</v>
          </cell>
          <cell r="L45">
            <v>8</v>
          </cell>
        </row>
        <row r="46">
          <cell r="C46" t="str">
            <v>AS-Asyut DC</v>
          </cell>
          <cell r="D46">
            <v>8</v>
          </cell>
          <cell r="E46">
            <v>804.98</v>
          </cell>
          <cell r="F46">
            <v>0.266666666666667</v>
          </cell>
          <cell r="G46">
            <v>26.8326666666667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8</v>
          </cell>
        </row>
        <row r="47">
          <cell r="C47" t="str">
            <v>SH-Menya EL Qamh BR</v>
          </cell>
          <cell r="D47">
            <v>8</v>
          </cell>
          <cell r="E47">
            <v>732.59</v>
          </cell>
          <cell r="F47">
            <v>0.266666666666667</v>
          </cell>
          <cell r="G47">
            <v>24.4196666666667</v>
          </cell>
          <cell r="H47">
            <v>0</v>
          </cell>
          <cell r="I47">
            <v>0</v>
          </cell>
          <cell r="J47">
            <v>1</v>
          </cell>
          <cell r="K47">
            <v>182.5</v>
          </cell>
          <cell r="L47">
            <v>7</v>
          </cell>
        </row>
        <row r="48">
          <cell r="C48" t="str">
            <v>IS-Suez DC</v>
          </cell>
          <cell r="D48">
            <v>7</v>
          </cell>
          <cell r="E48">
            <v>1754.96</v>
          </cell>
          <cell r="F48">
            <v>0.233333333333333</v>
          </cell>
          <cell r="G48">
            <v>58.4986666666667</v>
          </cell>
          <cell r="H48">
            <v>0</v>
          </cell>
          <cell r="I48">
            <v>0</v>
          </cell>
          <cell r="J48">
            <v>2</v>
          </cell>
          <cell r="K48">
            <v>1285.09</v>
          </cell>
          <cell r="L48">
            <v>5</v>
          </cell>
        </row>
        <row r="49">
          <cell r="C49" t="str">
            <v>BS-Faiyum DC</v>
          </cell>
          <cell r="D49">
            <v>7</v>
          </cell>
          <cell r="E49">
            <v>695.78</v>
          </cell>
          <cell r="F49">
            <v>0.233333333333333</v>
          </cell>
          <cell r="G49">
            <v>23.1926666666667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7</v>
          </cell>
        </row>
        <row r="50">
          <cell r="C50" t="str">
            <v>GI-EL Ayat BR</v>
          </cell>
          <cell r="D50">
            <v>7</v>
          </cell>
          <cell r="E50">
            <v>901.7</v>
          </cell>
          <cell r="F50">
            <v>0.233333333333333</v>
          </cell>
          <cell r="G50">
            <v>30.0566666666667</v>
          </cell>
          <cell r="H50">
            <v>0</v>
          </cell>
          <cell r="I50">
            <v>0</v>
          </cell>
          <cell r="J50">
            <v>1</v>
          </cell>
          <cell r="K50">
            <v>157.13</v>
          </cell>
          <cell r="L50">
            <v>6</v>
          </cell>
        </row>
        <row r="51">
          <cell r="C51" t="str">
            <v>MA-Senbellawein BR</v>
          </cell>
          <cell r="D51">
            <v>5</v>
          </cell>
          <cell r="E51">
            <v>865.99</v>
          </cell>
          <cell r="F51">
            <v>0.166666666666667</v>
          </cell>
          <cell r="G51">
            <v>28.8663333333333</v>
          </cell>
          <cell r="H51">
            <v>0</v>
          </cell>
          <cell r="I51">
            <v>0</v>
          </cell>
          <cell r="J51">
            <v>1</v>
          </cell>
          <cell r="K51">
            <v>500</v>
          </cell>
          <cell r="L51">
            <v>4</v>
          </cell>
        </row>
        <row r="52">
          <cell r="C52" t="str">
            <v>AL-NEW MATROUH BR</v>
          </cell>
          <cell r="D52">
            <v>5</v>
          </cell>
          <cell r="E52">
            <v>790.3</v>
          </cell>
          <cell r="F52">
            <v>0.166666666666667</v>
          </cell>
          <cell r="G52">
            <v>26.3433333333333</v>
          </cell>
          <cell r="H52">
            <v>0</v>
          </cell>
          <cell r="I52">
            <v>0</v>
          </cell>
          <cell r="J52">
            <v>1</v>
          </cell>
          <cell r="K52">
            <v>193.75</v>
          </cell>
          <cell r="L52">
            <v>4</v>
          </cell>
        </row>
        <row r="53">
          <cell r="C53" t="str">
            <v>AL-Siouf BR</v>
          </cell>
          <cell r="D53">
            <v>5</v>
          </cell>
          <cell r="E53">
            <v>437.11</v>
          </cell>
          <cell r="F53">
            <v>0.166666666666667</v>
          </cell>
          <cell r="G53">
            <v>14.5703333333333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5</v>
          </cell>
        </row>
        <row r="54">
          <cell r="C54" t="str">
            <v>CA-Heliopolis BR</v>
          </cell>
          <cell r="D54">
            <v>5</v>
          </cell>
          <cell r="E54">
            <v>381.7</v>
          </cell>
          <cell r="F54">
            <v>0.166666666666667</v>
          </cell>
          <cell r="G54">
            <v>12.7233333333333</v>
          </cell>
          <cell r="H54">
            <v>0</v>
          </cell>
          <cell r="I54">
            <v>0</v>
          </cell>
          <cell r="J54">
            <v>1</v>
          </cell>
          <cell r="K54">
            <v>34.4</v>
          </cell>
          <cell r="L54">
            <v>4</v>
          </cell>
        </row>
        <row r="55">
          <cell r="C55" t="str">
            <v>BE-Abu Elmatamier BR</v>
          </cell>
          <cell r="D55">
            <v>5</v>
          </cell>
          <cell r="E55">
            <v>2904.78</v>
          </cell>
          <cell r="F55">
            <v>0.166666666666667</v>
          </cell>
          <cell r="G55">
            <v>96.826</v>
          </cell>
          <cell r="H55">
            <v>0</v>
          </cell>
          <cell r="I55">
            <v>0</v>
          </cell>
          <cell r="J55">
            <v>2</v>
          </cell>
          <cell r="K55">
            <v>2654</v>
          </cell>
          <cell r="L55">
            <v>3</v>
          </cell>
        </row>
        <row r="56">
          <cell r="C56" t="str">
            <v>MA-Minet elnasr BR</v>
          </cell>
          <cell r="D56">
            <v>5</v>
          </cell>
          <cell r="E56">
            <v>607.56</v>
          </cell>
          <cell r="F56">
            <v>0.166666666666667</v>
          </cell>
          <cell r="G56">
            <v>20.252</v>
          </cell>
          <cell r="H56">
            <v>0</v>
          </cell>
          <cell r="I56">
            <v>0</v>
          </cell>
          <cell r="J56">
            <v>1</v>
          </cell>
          <cell r="K56">
            <v>231.37</v>
          </cell>
          <cell r="L56">
            <v>4</v>
          </cell>
        </row>
        <row r="57">
          <cell r="C57" t="str">
            <v>CA-Helwan BR</v>
          </cell>
          <cell r="D57">
            <v>4</v>
          </cell>
          <cell r="E57">
            <v>512.91</v>
          </cell>
          <cell r="F57">
            <v>0.133333333333333</v>
          </cell>
          <cell r="G57">
            <v>17.097</v>
          </cell>
          <cell r="H57">
            <v>0</v>
          </cell>
          <cell r="I57">
            <v>0</v>
          </cell>
          <cell r="J57">
            <v>1</v>
          </cell>
          <cell r="K57">
            <v>250</v>
          </cell>
          <cell r="L57">
            <v>3</v>
          </cell>
        </row>
        <row r="58">
          <cell r="C58" t="str">
            <v>BE-Damanhur DC</v>
          </cell>
          <cell r="D58">
            <v>4</v>
          </cell>
          <cell r="E58">
            <v>358.23</v>
          </cell>
          <cell r="F58">
            <v>0.133333333333333</v>
          </cell>
          <cell r="G58">
            <v>11.941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4</v>
          </cell>
        </row>
        <row r="59">
          <cell r="C59" t="str">
            <v>GI-Tokh BR</v>
          </cell>
          <cell r="D59">
            <v>4</v>
          </cell>
          <cell r="E59">
            <v>1870.11</v>
          </cell>
          <cell r="F59">
            <v>0.133333333333333</v>
          </cell>
          <cell r="G59">
            <v>62.337</v>
          </cell>
          <cell r="H59">
            <v>1</v>
          </cell>
          <cell r="I59">
            <v>1030</v>
          </cell>
          <cell r="J59">
            <v>1</v>
          </cell>
          <cell r="K59">
            <v>657.8</v>
          </cell>
          <cell r="L59">
            <v>2</v>
          </cell>
        </row>
        <row r="60">
          <cell r="C60" t="str">
            <v>IS-Ismailia DC</v>
          </cell>
          <cell r="D60">
            <v>4</v>
          </cell>
          <cell r="E60">
            <v>1012.87</v>
          </cell>
          <cell r="F60">
            <v>0.133333333333333</v>
          </cell>
          <cell r="G60">
            <v>33.7623333333333</v>
          </cell>
          <cell r="H60">
            <v>0</v>
          </cell>
          <cell r="I60">
            <v>0</v>
          </cell>
          <cell r="J60">
            <v>2</v>
          </cell>
          <cell r="K60">
            <v>864.79</v>
          </cell>
          <cell r="L60">
            <v>2</v>
          </cell>
        </row>
        <row r="61">
          <cell r="C61" t="str">
            <v>AS-Aswan DC</v>
          </cell>
          <cell r="D61">
            <v>4</v>
          </cell>
          <cell r="E61">
            <v>2555.08</v>
          </cell>
          <cell r="F61">
            <v>0.133333333333333</v>
          </cell>
          <cell r="G61">
            <v>85.1693333333333</v>
          </cell>
          <cell r="H61">
            <v>3</v>
          </cell>
          <cell r="I61">
            <v>2480</v>
          </cell>
          <cell r="J61">
            <v>0</v>
          </cell>
          <cell r="K61">
            <v>0</v>
          </cell>
          <cell r="L61">
            <v>1</v>
          </cell>
        </row>
        <row r="62">
          <cell r="C62" t="str">
            <v>MA-Talkha BR</v>
          </cell>
          <cell r="D62">
            <v>4</v>
          </cell>
          <cell r="E62">
            <v>996.9</v>
          </cell>
          <cell r="F62">
            <v>0.133333333333333</v>
          </cell>
          <cell r="G62">
            <v>33.23</v>
          </cell>
          <cell r="H62">
            <v>1</v>
          </cell>
          <cell r="I62">
            <v>750</v>
          </cell>
          <cell r="J62">
            <v>0</v>
          </cell>
          <cell r="K62">
            <v>0</v>
          </cell>
          <cell r="L62">
            <v>3</v>
          </cell>
        </row>
        <row r="63">
          <cell r="C63" t="str">
            <v>BE-Etay Elbaroud BR</v>
          </cell>
          <cell r="D63">
            <v>3</v>
          </cell>
          <cell r="E63">
            <v>458.12</v>
          </cell>
          <cell r="F63">
            <v>0.1</v>
          </cell>
          <cell r="G63">
            <v>15.2706666666667</v>
          </cell>
          <cell r="H63">
            <v>0</v>
          </cell>
          <cell r="I63">
            <v>0</v>
          </cell>
          <cell r="J63">
            <v>1</v>
          </cell>
          <cell r="K63">
            <v>289.95</v>
          </cell>
          <cell r="L63">
            <v>2</v>
          </cell>
        </row>
        <row r="64">
          <cell r="C64" t="str">
            <v>SH-Fakous BR</v>
          </cell>
          <cell r="D64">
            <v>3</v>
          </cell>
          <cell r="E64">
            <v>254.54</v>
          </cell>
          <cell r="F64">
            <v>0.1</v>
          </cell>
          <cell r="G64">
            <v>8.48466666666667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3</v>
          </cell>
        </row>
        <row r="65">
          <cell r="C65" t="str">
            <v>AL-Mandara BR</v>
          </cell>
          <cell r="D65">
            <v>3</v>
          </cell>
          <cell r="E65">
            <v>3792</v>
          </cell>
          <cell r="F65">
            <v>0.1</v>
          </cell>
          <cell r="G65">
            <v>126.4</v>
          </cell>
          <cell r="H65">
            <v>0</v>
          </cell>
          <cell r="I65">
            <v>0</v>
          </cell>
          <cell r="J65">
            <v>3</v>
          </cell>
          <cell r="K65">
            <v>3792</v>
          </cell>
          <cell r="L65">
            <v>0</v>
          </cell>
        </row>
        <row r="66">
          <cell r="C66" t="str">
            <v>BE-Kafr Eldwar BR</v>
          </cell>
          <cell r="D66">
            <v>3</v>
          </cell>
          <cell r="E66">
            <v>274.32</v>
          </cell>
          <cell r="F66">
            <v>0.1</v>
          </cell>
          <cell r="G66">
            <v>9.144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3</v>
          </cell>
        </row>
        <row r="67">
          <cell r="C67" t="str">
            <v>GI-Benha BR</v>
          </cell>
          <cell r="D67">
            <v>3</v>
          </cell>
          <cell r="E67">
            <v>2078</v>
          </cell>
          <cell r="F67">
            <v>0.1</v>
          </cell>
          <cell r="G67">
            <v>69.2666666666667</v>
          </cell>
          <cell r="H67">
            <v>1</v>
          </cell>
          <cell r="I67">
            <v>780</v>
          </cell>
          <cell r="J67">
            <v>2</v>
          </cell>
          <cell r="K67">
            <v>1298</v>
          </cell>
          <cell r="L67">
            <v>0</v>
          </cell>
        </row>
        <row r="68">
          <cell r="C68" t="str">
            <v>CA-elbasateen BR</v>
          </cell>
          <cell r="D68">
            <v>3</v>
          </cell>
          <cell r="E68">
            <v>791</v>
          </cell>
          <cell r="F68">
            <v>0.1</v>
          </cell>
          <cell r="G68">
            <v>26.3666666666667</v>
          </cell>
          <cell r="H68">
            <v>0</v>
          </cell>
          <cell r="I68">
            <v>0</v>
          </cell>
          <cell r="J68">
            <v>1</v>
          </cell>
          <cell r="K68">
            <v>650</v>
          </cell>
          <cell r="L68">
            <v>2</v>
          </cell>
        </row>
        <row r="69">
          <cell r="C69" t="str">
            <v>CA- Zakr BR</v>
          </cell>
          <cell r="D69">
            <v>3</v>
          </cell>
          <cell r="E69">
            <v>1589.02</v>
          </cell>
          <cell r="F69">
            <v>0.1</v>
          </cell>
          <cell r="G69">
            <v>52.9673333333333</v>
          </cell>
          <cell r="H69">
            <v>2</v>
          </cell>
          <cell r="I69">
            <v>1524</v>
          </cell>
          <cell r="J69">
            <v>0</v>
          </cell>
          <cell r="K69">
            <v>0</v>
          </cell>
          <cell r="L69">
            <v>1</v>
          </cell>
        </row>
        <row r="70">
          <cell r="C70" t="str">
            <v>SH-10th ofRamadan BR</v>
          </cell>
          <cell r="D70">
            <v>2</v>
          </cell>
          <cell r="E70">
            <v>182.08</v>
          </cell>
          <cell r="F70">
            <v>0.0666666666666667</v>
          </cell>
          <cell r="G70">
            <v>6.06933333333333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2</v>
          </cell>
        </row>
        <row r="71">
          <cell r="C71" t="str">
            <v>AS-Luxor BR</v>
          </cell>
          <cell r="D71">
            <v>2</v>
          </cell>
          <cell r="E71">
            <v>197.62</v>
          </cell>
          <cell r="F71">
            <v>0.0666666666666667</v>
          </cell>
          <cell r="G71">
            <v>6.58733333333333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2</v>
          </cell>
        </row>
        <row r="72">
          <cell r="C72" t="str">
            <v>TA-Sadate BR</v>
          </cell>
          <cell r="D72">
            <v>2</v>
          </cell>
          <cell r="E72">
            <v>229.32</v>
          </cell>
          <cell r="F72">
            <v>0.0666666666666667</v>
          </cell>
          <cell r="G72">
            <v>7.644</v>
          </cell>
          <cell r="H72">
            <v>1</v>
          </cell>
          <cell r="I72">
            <v>80</v>
          </cell>
          <cell r="J72">
            <v>0</v>
          </cell>
          <cell r="K72">
            <v>0</v>
          </cell>
          <cell r="L72">
            <v>1</v>
          </cell>
        </row>
        <row r="73">
          <cell r="C73" t="str">
            <v>MA-Saad zaghloul BR</v>
          </cell>
          <cell r="D73">
            <v>2</v>
          </cell>
          <cell r="E73">
            <v>468.7</v>
          </cell>
          <cell r="F73">
            <v>0.0666666666666667</v>
          </cell>
          <cell r="G73">
            <v>15.6233333333333</v>
          </cell>
          <cell r="H73">
            <v>0</v>
          </cell>
          <cell r="I73">
            <v>0</v>
          </cell>
          <cell r="J73">
            <v>1</v>
          </cell>
          <cell r="K73">
            <v>400</v>
          </cell>
          <cell r="L73">
            <v>1</v>
          </cell>
        </row>
        <row r="74">
          <cell r="C74" t="str">
            <v>MA-Mit ghamr BR</v>
          </cell>
          <cell r="D74">
            <v>1</v>
          </cell>
          <cell r="E74">
            <v>250</v>
          </cell>
          <cell r="F74">
            <v>0.0333333333333333</v>
          </cell>
          <cell r="G74">
            <v>8.33333333333333</v>
          </cell>
          <cell r="H74">
            <v>0</v>
          </cell>
          <cell r="I74">
            <v>0</v>
          </cell>
          <cell r="J74">
            <v>1</v>
          </cell>
          <cell r="K74">
            <v>250</v>
          </cell>
          <cell r="L74">
            <v>0</v>
          </cell>
        </row>
        <row r="75">
          <cell r="C75" t="str">
            <v>IS-Port Said BR</v>
          </cell>
          <cell r="D75">
            <v>1</v>
          </cell>
          <cell r="E75">
            <v>80</v>
          </cell>
          <cell r="F75">
            <v>0.0333333333333333</v>
          </cell>
          <cell r="G75">
            <v>2.66666666666667</v>
          </cell>
          <cell r="H75">
            <v>1</v>
          </cell>
          <cell r="I75">
            <v>80</v>
          </cell>
          <cell r="J75">
            <v>0</v>
          </cell>
          <cell r="K75">
            <v>0</v>
          </cell>
          <cell r="L75">
            <v>0</v>
          </cell>
        </row>
        <row r="76">
          <cell r="C76" t="str">
            <v>SH-Zagazig DC</v>
          </cell>
          <cell r="D76">
            <v>1</v>
          </cell>
          <cell r="E76">
            <v>535</v>
          </cell>
          <cell r="F76">
            <v>0.0333333333333333</v>
          </cell>
          <cell r="G76">
            <v>17.8333333333333</v>
          </cell>
          <cell r="H76">
            <v>1</v>
          </cell>
          <cell r="I76">
            <v>535</v>
          </cell>
          <cell r="J76">
            <v>0</v>
          </cell>
          <cell r="K76">
            <v>0</v>
          </cell>
          <cell r="L76">
            <v>0</v>
          </cell>
        </row>
        <row r="77">
          <cell r="C77" t="str">
            <v>CA-Maasra BR</v>
          </cell>
          <cell r="D77">
            <v>1</v>
          </cell>
          <cell r="E77">
            <v>400</v>
          </cell>
          <cell r="F77">
            <v>0.0333333333333333</v>
          </cell>
          <cell r="G77">
            <v>13.3333333333333</v>
          </cell>
          <cell r="H77">
            <v>0</v>
          </cell>
          <cell r="I77">
            <v>0</v>
          </cell>
          <cell r="J77">
            <v>1</v>
          </cell>
          <cell r="K77">
            <v>400</v>
          </cell>
          <cell r="L77">
            <v>0</v>
          </cell>
        </row>
        <row r="78">
          <cell r="C78" t="str">
            <v>TA-Shebeen El-Kom DC</v>
          </cell>
          <cell r="D78">
            <v>1</v>
          </cell>
          <cell r="E78">
            <v>91.04</v>
          </cell>
          <cell r="F78">
            <v>0.0333333333333333</v>
          </cell>
          <cell r="G78">
            <v>3.03466666666667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</v>
          </cell>
        </row>
        <row r="79">
          <cell r="C79" t="str">
            <v>TA-Tanta DC</v>
          </cell>
          <cell r="D79">
            <v>1</v>
          </cell>
          <cell r="E79">
            <v>634</v>
          </cell>
          <cell r="F79">
            <v>0.0333333333333333</v>
          </cell>
          <cell r="G79">
            <v>21.1333333333333</v>
          </cell>
          <cell r="H79">
            <v>0</v>
          </cell>
          <cell r="I79">
            <v>0</v>
          </cell>
          <cell r="J79">
            <v>1</v>
          </cell>
          <cell r="K79">
            <v>634</v>
          </cell>
          <cell r="L79">
            <v>0</v>
          </cell>
        </row>
        <row r="80">
          <cell r="C80" t="str">
            <v>TA-Quweisna BR</v>
          </cell>
          <cell r="D80">
            <v>1</v>
          </cell>
          <cell r="E80">
            <v>245.02</v>
          </cell>
          <cell r="F80">
            <v>0.0333333333333333</v>
          </cell>
          <cell r="G80">
            <v>8.16733333333333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1</v>
          </cell>
        </row>
        <row r="81">
          <cell r="C81" t="str">
            <v>10thRamadanCityHub</v>
          </cell>
          <cell r="D81">
            <v>1</v>
          </cell>
          <cell r="E81">
            <v>258</v>
          </cell>
          <cell r="F81">
            <v>0.0333333333333333</v>
          </cell>
          <cell r="G81">
            <v>8.6</v>
          </cell>
          <cell r="H81">
            <v>0</v>
          </cell>
          <cell r="I81">
            <v>0</v>
          </cell>
          <cell r="J81">
            <v>1</v>
          </cell>
          <cell r="K81">
            <v>258</v>
          </cell>
          <cell r="L81">
            <v>0</v>
          </cell>
        </row>
        <row r="82">
          <cell r="C82" t="str">
            <v>TA-Mahallah BR</v>
          </cell>
          <cell r="D82">
            <v>1</v>
          </cell>
          <cell r="E82">
            <v>595</v>
          </cell>
          <cell r="F82">
            <v>0.0333333333333333</v>
          </cell>
          <cell r="G82">
            <v>19.8333333333333</v>
          </cell>
          <cell r="H82">
            <v>0</v>
          </cell>
          <cell r="I82">
            <v>0</v>
          </cell>
          <cell r="J82">
            <v>1</v>
          </cell>
          <cell r="K82">
            <v>595</v>
          </cell>
          <cell r="L82">
            <v>0</v>
          </cell>
        </row>
        <row r="83">
          <cell r="C83" t="str">
            <v>GI-Project BR</v>
          </cell>
          <cell r="D83">
            <v>1</v>
          </cell>
          <cell r="E83">
            <v>249</v>
          </cell>
          <cell r="F83">
            <v>0.0333333333333333</v>
          </cell>
          <cell r="G83">
            <v>8.3</v>
          </cell>
          <cell r="H83">
            <v>1</v>
          </cell>
          <cell r="I83">
            <v>249</v>
          </cell>
          <cell r="J83">
            <v>0</v>
          </cell>
          <cell r="K83">
            <v>0</v>
          </cell>
          <cell r="L83">
            <v>0</v>
          </cell>
        </row>
        <row r="84">
          <cell r="C84" t="str">
            <v>MA-Damietta BR</v>
          </cell>
          <cell r="D84">
            <v>1</v>
          </cell>
          <cell r="E84">
            <v>799</v>
          </cell>
          <cell r="F84">
            <v>0.0333333333333333</v>
          </cell>
          <cell r="G84">
            <v>26.6333333333333</v>
          </cell>
          <cell r="H84">
            <v>0</v>
          </cell>
          <cell r="I84">
            <v>0</v>
          </cell>
          <cell r="J84">
            <v>1</v>
          </cell>
          <cell r="K84">
            <v>799</v>
          </cell>
          <cell r="L84">
            <v>0</v>
          </cell>
        </row>
        <row r="85">
          <cell r="C85" t="str">
            <v>GI-Qalyup  BR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C86" t="str">
            <v>GI-Tokh  BR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C87" t="str">
            <v>CA-Al Nozha BR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C88" t="str">
            <v>IS-El Tor BR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C89" t="str">
            <v>MA-Mansoura DC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C90" t="str">
            <v>CA-Kattamya BR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  <sheetName val="Sheet2"/>
      <sheetName val="Sheet3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虚假退回Return privately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2267</v>
          </cell>
          <cell r="E4">
            <v>535188.339999999</v>
          </cell>
          <cell r="F4">
            <v>75.5666666666667</v>
          </cell>
          <cell r="G4">
            <v>17839.6113333333</v>
          </cell>
          <cell r="H4">
            <v>378</v>
          </cell>
          <cell r="I4">
            <v>286059.93</v>
          </cell>
          <cell r="J4">
            <v>287</v>
          </cell>
          <cell r="K4">
            <v>113030.38</v>
          </cell>
          <cell r="L4">
            <v>1602</v>
          </cell>
        </row>
        <row r="5">
          <cell r="D5">
            <v>1522</v>
          </cell>
          <cell r="E5">
            <v>310499.479999999</v>
          </cell>
          <cell r="F5">
            <v>50.7333333333333</v>
          </cell>
          <cell r="G5">
            <v>10349.9826666666</v>
          </cell>
          <cell r="H5">
            <v>237</v>
          </cell>
          <cell r="I5">
            <v>167572.54</v>
          </cell>
          <cell r="J5">
            <v>76</v>
          </cell>
          <cell r="K5">
            <v>44320.3</v>
          </cell>
          <cell r="L5">
            <v>1209</v>
          </cell>
        </row>
        <row r="6">
          <cell r="D6">
            <v>278</v>
          </cell>
          <cell r="E6">
            <v>124013.2</v>
          </cell>
          <cell r="F6">
            <v>9.26666666666667</v>
          </cell>
          <cell r="G6">
            <v>4133.77333333333</v>
          </cell>
          <cell r="H6">
            <v>109</v>
          </cell>
          <cell r="I6">
            <v>94537.05</v>
          </cell>
          <cell r="J6">
            <v>16</v>
          </cell>
          <cell r="K6">
            <v>14160.42</v>
          </cell>
          <cell r="L6">
            <v>153</v>
          </cell>
        </row>
        <row r="7">
          <cell r="D7">
            <v>277</v>
          </cell>
          <cell r="E7">
            <v>53039.55</v>
          </cell>
          <cell r="F7">
            <v>9.23333333333333</v>
          </cell>
          <cell r="G7">
            <v>1767.985</v>
          </cell>
          <cell r="H7">
            <v>10</v>
          </cell>
          <cell r="I7">
            <v>10522.25</v>
          </cell>
          <cell r="J7">
            <v>28</v>
          </cell>
          <cell r="K7">
            <v>20366.39</v>
          </cell>
          <cell r="L7">
            <v>239</v>
          </cell>
        </row>
        <row r="8">
          <cell r="D8">
            <v>190</v>
          </cell>
          <cell r="E8">
            <v>47636.11</v>
          </cell>
          <cell r="F8">
            <v>6.33333333333333</v>
          </cell>
          <cell r="G8">
            <v>1587.87033333333</v>
          </cell>
          <cell r="H8">
            <v>22</v>
          </cell>
          <cell r="I8">
            <v>13428.09</v>
          </cell>
          <cell r="J8">
            <v>167</v>
          </cell>
          <cell r="K8">
            <v>34183.27</v>
          </cell>
          <cell r="L8">
            <v>1</v>
          </cell>
        </row>
        <row r="10">
          <cell r="C10" t="str">
            <v>网点
Branch</v>
          </cell>
          <cell r="D10" t="str">
            <v>月累计
Total month</v>
          </cell>
        </row>
        <row r="10">
          <cell r="F10" t="str">
            <v>月日均
Daily average</v>
          </cell>
        </row>
        <row r="10">
          <cell r="H10" t="str">
            <v>遗失Lost</v>
          </cell>
        </row>
        <row r="10">
          <cell r="J10" t="str">
            <v>破损Damaged</v>
          </cell>
        </row>
        <row r="10">
          <cell r="L10" t="str">
            <v>虚假退回Return privately</v>
          </cell>
        </row>
        <row r="11">
          <cell r="D11" t="str">
            <v>单量
QTY</v>
          </cell>
          <cell r="E11" t="str">
            <v>金额
 EGP</v>
          </cell>
          <cell r="F11" t="str">
            <v>单量
QTY</v>
          </cell>
          <cell r="G11" t="str">
            <v>金额
 EGP</v>
          </cell>
          <cell r="H11" t="str">
            <v>单量QTY</v>
          </cell>
          <cell r="I11" t="str">
            <v>金额EGP</v>
          </cell>
          <cell r="J11" t="str">
            <v>单量QTY</v>
          </cell>
          <cell r="K11" t="str">
            <v>金额EGP</v>
          </cell>
          <cell r="L11" t="str">
            <v>单量QTY</v>
          </cell>
        </row>
        <row r="12">
          <cell r="C12" t="str">
            <v>GI-OctoberGardens BR</v>
          </cell>
          <cell r="D12">
            <v>283</v>
          </cell>
          <cell r="E12">
            <v>69100.64</v>
          </cell>
          <cell r="F12">
            <v>9.43333333333333</v>
          </cell>
          <cell r="G12">
            <v>2303.35466666667</v>
          </cell>
          <cell r="H12">
            <v>80</v>
          </cell>
          <cell r="I12">
            <v>51617.07</v>
          </cell>
          <cell r="J12">
            <v>6</v>
          </cell>
          <cell r="K12">
            <v>2747.9</v>
          </cell>
          <cell r="L12">
            <v>197</v>
          </cell>
        </row>
        <row r="13">
          <cell r="C13" t="str">
            <v>CA-Moassa BR</v>
          </cell>
          <cell r="D13">
            <v>208</v>
          </cell>
          <cell r="E13">
            <v>19283.23</v>
          </cell>
          <cell r="F13">
            <v>6.93333333333333</v>
          </cell>
          <cell r="G13">
            <v>642.774333333333</v>
          </cell>
          <cell r="H13">
            <v>6</v>
          </cell>
          <cell r="I13">
            <v>3361</v>
          </cell>
          <cell r="J13">
            <v>1</v>
          </cell>
          <cell r="K13">
            <v>477</v>
          </cell>
          <cell r="L13">
            <v>201</v>
          </cell>
        </row>
        <row r="14">
          <cell r="C14" t="str">
            <v>HQ BR</v>
          </cell>
          <cell r="D14">
            <v>184</v>
          </cell>
          <cell r="E14">
            <v>42969.76</v>
          </cell>
          <cell r="F14">
            <v>6.13333333333333</v>
          </cell>
          <cell r="G14">
            <v>1432.32533333333</v>
          </cell>
          <cell r="H14">
            <v>17</v>
          </cell>
          <cell r="I14">
            <v>8978.09</v>
          </cell>
          <cell r="J14">
            <v>166</v>
          </cell>
          <cell r="K14">
            <v>33966.92</v>
          </cell>
          <cell r="L14">
            <v>1</v>
          </cell>
        </row>
        <row r="15">
          <cell r="C15" t="str">
            <v>GI-October BR</v>
          </cell>
          <cell r="D15">
            <v>148</v>
          </cell>
          <cell r="E15">
            <v>17719.04</v>
          </cell>
          <cell r="F15">
            <v>4.93333333333333</v>
          </cell>
          <cell r="G15">
            <v>590.634666666667</v>
          </cell>
          <cell r="H15">
            <v>6</v>
          </cell>
          <cell r="I15">
            <v>5362.75</v>
          </cell>
          <cell r="J15">
            <v>1</v>
          </cell>
          <cell r="K15">
            <v>1140</v>
          </cell>
          <cell r="L15">
            <v>141</v>
          </cell>
        </row>
        <row r="16">
          <cell r="C16" t="str">
            <v>CA-Salam BR</v>
          </cell>
          <cell r="D16">
            <v>128</v>
          </cell>
          <cell r="E16">
            <v>14662.56</v>
          </cell>
          <cell r="F16">
            <v>4.26666666666667</v>
          </cell>
          <cell r="G16">
            <v>488.752</v>
          </cell>
          <cell r="H16">
            <v>5</v>
          </cell>
          <cell r="I16">
            <v>4100</v>
          </cell>
          <cell r="J16">
            <v>0</v>
          </cell>
          <cell r="K16">
            <v>0</v>
          </cell>
          <cell r="L16">
            <v>123</v>
          </cell>
        </row>
        <row r="17">
          <cell r="C17" t="str">
            <v>GI-Haram BR</v>
          </cell>
          <cell r="D17">
            <v>126</v>
          </cell>
          <cell r="E17">
            <v>18634.01</v>
          </cell>
          <cell r="F17">
            <v>4.2</v>
          </cell>
          <cell r="G17">
            <v>621.133666666667</v>
          </cell>
          <cell r="H17">
            <v>11</v>
          </cell>
          <cell r="I17">
            <v>5556.05</v>
          </cell>
          <cell r="J17">
            <v>5</v>
          </cell>
          <cell r="K17">
            <v>3825</v>
          </cell>
          <cell r="L17">
            <v>110</v>
          </cell>
        </row>
        <row r="18">
          <cell r="C18" t="str">
            <v>GI-El-sheikh Zaid BR</v>
          </cell>
          <cell r="D18">
            <v>74</v>
          </cell>
          <cell r="E18">
            <v>16824.38</v>
          </cell>
          <cell r="F18">
            <v>2.46666666666667</v>
          </cell>
          <cell r="G18">
            <v>560.812666666667</v>
          </cell>
          <cell r="H18">
            <v>11</v>
          </cell>
          <cell r="I18">
            <v>8983.42</v>
          </cell>
          <cell r="J18">
            <v>5</v>
          </cell>
          <cell r="K18">
            <v>3557.5</v>
          </cell>
          <cell r="L18">
            <v>58</v>
          </cell>
        </row>
        <row r="19">
          <cell r="C19" t="str">
            <v>GI-Shubra Khaymah BR</v>
          </cell>
          <cell r="D19">
            <v>73</v>
          </cell>
          <cell r="E19">
            <v>16213.89</v>
          </cell>
          <cell r="F19">
            <v>2.43333333333333</v>
          </cell>
          <cell r="G19">
            <v>540.463</v>
          </cell>
          <cell r="H19">
            <v>10</v>
          </cell>
          <cell r="I19">
            <v>9448</v>
          </cell>
          <cell r="J19">
            <v>4</v>
          </cell>
          <cell r="K19">
            <v>1789.25</v>
          </cell>
          <cell r="L19">
            <v>59</v>
          </cell>
        </row>
        <row r="20">
          <cell r="C20" t="str">
            <v>CA-New Cairo BR</v>
          </cell>
          <cell r="D20">
            <v>72</v>
          </cell>
          <cell r="E20">
            <v>33031.58</v>
          </cell>
          <cell r="F20">
            <v>2.4</v>
          </cell>
          <cell r="G20">
            <v>1101.05266666667</v>
          </cell>
          <cell r="H20">
            <v>41</v>
          </cell>
          <cell r="I20">
            <v>28608.54</v>
          </cell>
          <cell r="J20">
            <v>3</v>
          </cell>
          <cell r="K20">
            <v>1591</v>
          </cell>
          <cell r="L20">
            <v>28</v>
          </cell>
        </row>
        <row r="21">
          <cell r="C21" t="str">
            <v>GI-Qalyup BR</v>
          </cell>
          <cell r="D21">
            <v>71</v>
          </cell>
          <cell r="E21">
            <v>8888.76</v>
          </cell>
          <cell r="F21">
            <v>2.36666666666667</v>
          </cell>
          <cell r="G21">
            <v>296.292</v>
          </cell>
          <cell r="H21">
            <v>7</v>
          </cell>
          <cell r="I21">
            <v>2645.01</v>
          </cell>
          <cell r="J21">
            <v>1</v>
          </cell>
          <cell r="K21">
            <v>751</v>
          </cell>
          <cell r="L21">
            <v>63</v>
          </cell>
        </row>
        <row r="22">
          <cell r="C22" t="str">
            <v>BE-Kafr Al-Sheikh DC</v>
          </cell>
          <cell r="D22">
            <v>58</v>
          </cell>
          <cell r="E22">
            <v>5428.94</v>
          </cell>
          <cell r="F22">
            <v>1.93333333333333</v>
          </cell>
          <cell r="G22">
            <v>180.964666666667</v>
          </cell>
          <cell r="H22">
            <v>0</v>
          </cell>
          <cell r="I22">
            <v>0</v>
          </cell>
          <cell r="J22">
            <v>1</v>
          </cell>
          <cell r="K22">
            <v>490</v>
          </cell>
          <cell r="L22">
            <v>57</v>
          </cell>
        </row>
        <row r="23">
          <cell r="C23" t="str">
            <v>GI-Mohandessen BR</v>
          </cell>
          <cell r="D23">
            <v>50</v>
          </cell>
          <cell r="E23">
            <v>6767.2</v>
          </cell>
          <cell r="F23">
            <v>1.66666666666667</v>
          </cell>
          <cell r="G23">
            <v>225.573333333333</v>
          </cell>
          <cell r="H23">
            <v>4</v>
          </cell>
          <cell r="I23">
            <v>2900.1</v>
          </cell>
          <cell r="J23">
            <v>1</v>
          </cell>
          <cell r="K23">
            <v>306</v>
          </cell>
          <cell r="L23">
            <v>45</v>
          </cell>
        </row>
        <row r="24">
          <cell r="C24" t="str">
            <v>BS-Minya DC</v>
          </cell>
          <cell r="D24">
            <v>48</v>
          </cell>
          <cell r="E24">
            <v>25762.62</v>
          </cell>
          <cell r="F24">
            <v>1.6</v>
          </cell>
          <cell r="G24">
            <v>858.754</v>
          </cell>
          <cell r="H24">
            <v>29</v>
          </cell>
          <cell r="I24">
            <v>23172</v>
          </cell>
          <cell r="J24">
            <v>3</v>
          </cell>
          <cell r="K24">
            <v>971.91</v>
          </cell>
          <cell r="L24">
            <v>16</v>
          </cell>
        </row>
        <row r="25">
          <cell r="C25" t="str">
            <v>GI-NEW FAISAL BR</v>
          </cell>
          <cell r="D25">
            <v>40</v>
          </cell>
          <cell r="E25">
            <v>12882.62</v>
          </cell>
          <cell r="F25">
            <v>1.33333333333333</v>
          </cell>
          <cell r="G25">
            <v>429.420666666667</v>
          </cell>
          <cell r="H25">
            <v>6</v>
          </cell>
          <cell r="I25">
            <v>7073</v>
          </cell>
          <cell r="J25">
            <v>6</v>
          </cell>
          <cell r="K25">
            <v>3476.05</v>
          </cell>
          <cell r="L25">
            <v>28</v>
          </cell>
        </row>
        <row r="26">
          <cell r="C26" t="str">
            <v>GI-Imbaba BR</v>
          </cell>
          <cell r="D26">
            <v>37</v>
          </cell>
          <cell r="E26">
            <v>5592.68</v>
          </cell>
          <cell r="F26">
            <v>1.23333333333333</v>
          </cell>
          <cell r="G26">
            <v>186.422666666667</v>
          </cell>
          <cell r="H26">
            <v>1</v>
          </cell>
          <cell r="I26">
            <v>775</v>
          </cell>
          <cell r="J26">
            <v>5</v>
          </cell>
          <cell r="K26">
            <v>2355</v>
          </cell>
          <cell r="L26">
            <v>31</v>
          </cell>
        </row>
        <row r="27">
          <cell r="C27" t="str">
            <v>BS-Beni Suef DC</v>
          </cell>
          <cell r="D27">
            <v>35</v>
          </cell>
          <cell r="E27">
            <v>5448.53</v>
          </cell>
          <cell r="F27">
            <v>1.16666666666667</v>
          </cell>
          <cell r="G27">
            <v>181.617666666667</v>
          </cell>
          <cell r="H27">
            <v>2</v>
          </cell>
          <cell r="I27">
            <v>1055</v>
          </cell>
          <cell r="J27">
            <v>5</v>
          </cell>
          <cell r="K27">
            <v>1647.31</v>
          </cell>
          <cell r="L27">
            <v>28</v>
          </cell>
        </row>
        <row r="28">
          <cell r="C28" t="str">
            <v>AS-Qena DC</v>
          </cell>
          <cell r="D28">
            <v>32</v>
          </cell>
          <cell r="E28">
            <v>27200.04</v>
          </cell>
          <cell r="F28">
            <v>1.06666666666667</v>
          </cell>
          <cell r="G28">
            <v>906.668</v>
          </cell>
          <cell r="H28">
            <v>11</v>
          </cell>
          <cell r="I28">
            <v>25104</v>
          </cell>
          <cell r="J28">
            <v>1</v>
          </cell>
          <cell r="K28">
            <v>188</v>
          </cell>
          <cell r="L28">
            <v>20</v>
          </cell>
        </row>
        <row r="29">
          <cell r="C29" t="str">
            <v>AS-Kom ombo BR</v>
          </cell>
          <cell r="D29">
            <v>31</v>
          </cell>
          <cell r="E29">
            <v>8982.46</v>
          </cell>
          <cell r="F29">
            <v>1.03333333333333</v>
          </cell>
          <cell r="G29">
            <v>299.415333333333</v>
          </cell>
          <cell r="H29">
            <v>13</v>
          </cell>
          <cell r="I29">
            <v>7364</v>
          </cell>
          <cell r="J29">
            <v>0</v>
          </cell>
          <cell r="K29">
            <v>0</v>
          </cell>
          <cell r="L29">
            <v>18</v>
          </cell>
        </row>
        <row r="30">
          <cell r="C30" t="str">
            <v>CA-Abaasia BR</v>
          </cell>
          <cell r="D30">
            <v>31</v>
          </cell>
          <cell r="E30">
            <v>9412.04</v>
          </cell>
          <cell r="F30">
            <v>1.03333333333333</v>
          </cell>
          <cell r="G30">
            <v>313.734666666667</v>
          </cell>
          <cell r="H30">
            <v>5</v>
          </cell>
          <cell r="I30">
            <v>3539.35</v>
          </cell>
          <cell r="J30">
            <v>7</v>
          </cell>
          <cell r="K30">
            <v>3440.7</v>
          </cell>
          <cell r="L30">
            <v>19</v>
          </cell>
        </row>
        <row r="31">
          <cell r="C31" t="str">
            <v>AS-New Valley BR</v>
          </cell>
          <cell r="D31">
            <v>28</v>
          </cell>
          <cell r="E31">
            <v>20252.63</v>
          </cell>
          <cell r="F31">
            <v>0.933333333333333</v>
          </cell>
          <cell r="G31">
            <v>675.087666666667</v>
          </cell>
          <cell r="H31">
            <v>22</v>
          </cell>
          <cell r="I31">
            <v>11286.25</v>
          </cell>
          <cell r="J31">
            <v>2</v>
          </cell>
          <cell r="K31">
            <v>8461.95</v>
          </cell>
          <cell r="L31">
            <v>4</v>
          </cell>
        </row>
        <row r="32">
          <cell r="C32" t="str">
            <v>GI-Giza DC</v>
          </cell>
          <cell r="D32">
            <v>26</v>
          </cell>
          <cell r="E32">
            <v>19747.11</v>
          </cell>
          <cell r="F32">
            <v>0.866666666666667</v>
          </cell>
          <cell r="G32">
            <v>658.237</v>
          </cell>
          <cell r="H32">
            <v>16</v>
          </cell>
          <cell r="I32">
            <v>15133.45</v>
          </cell>
          <cell r="J32">
            <v>9</v>
          </cell>
          <cell r="K32">
            <v>4532.88</v>
          </cell>
          <cell r="L32">
            <v>1</v>
          </cell>
        </row>
        <row r="33">
          <cell r="C33" t="str">
            <v>AS-Asyut DC</v>
          </cell>
          <cell r="D33">
            <v>26</v>
          </cell>
          <cell r="E33">
            <v>4406.33</v>
          </cell>
          <cell r="F33">
            <v>0.866666666666667</v>
          </cell>
          <cell r="G33">
            <v>146.877666666667</v>
          </cell>
          <cell r="H33">
            <v>6</v>
          </cell>
          <cell r="I33">
            <v>2431.3</v>
          </cell>
          <cell r="J33">
            <v>1</v>
          </cell>
          <cell r="K33">
            <v>185</v>
          </cell>
          <cell r="L33">
            <v>19</v>
          </cell>
        </row>
        <row r="34">
          <cell r="C34" t="str">
            <v>SH-Hay El Zohor BR</v>
          </cell>
          <cell r="D34">
            <v>26</v>
          </cell>
          <cell r="E34">
            <v>2298.18</v>
          </cell>
          <cell r="F34">
            <v>0.866666666666667</v>
          </cell>
          <cell r="G34">
            <v>76.606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26</v>
          </cell>
        </row>
        <row r="35">
          <cell r="C35" t="str">
            <v>AL-Agamy BR</v>
          </cell>
          <cell r="D35">
            <v>23</v>
          </cell>
          <cell r="E35">
            <v>9354.26</v>
          </cell>
          <cell r="F35">
            <v>0.766666666666667</v>
          </cell>
          <cell r="G35">
            <v>311.808666666667</v>
          </cell>
          <cell r="H35">
            <v>0</v>
          </cell>
          <cell r="I35">
            <v>0</v>
          </cell>
          <cell r="J35">
            <v>5</v>
          </cell>
          <cell r="K35">
            <v>7944.32</v>
          </cell>
          <cell r="L35">
            <v>18</v>
          </cell>
        </row>
        <row r="36">
          <cell r="C36" t="str">
            <v>AS-Sohag DC</v>
          </cell>
          <cell r="D36">
            <v>19</v>
          </cell>
          <cell r="E36">
            <v>5464.96</v>
          </cell>
          <cell r="F36">
            <v>0.633333333333333</v>
          </cell>
          <cell r="G36">
            <v>182.165333333333</v>
          </cell>
          <cell r="H36">
            <v>3</v>
          </cell>
          <cell r="I36">
            <v>2139</v>
          </cell>
          <cell r="J36">
            <v>1</v>
          </cell>
          <cell r="K36">
            <v>1930</v>
          </cell>
          <cell r="L36">
            <v>15</v>
          </cell>
        </row>
        <row r="37">
          <cell r="C37" t="str">
            <v>BS-Faiyum DC</v>
          </cell>
          <cell r="D37">
            <v>18</v>
          </cell>
          <cell r="E37">
            <v>2198.8</v>
          </cell>
          <cell r="F37">
            <v>0.6</v>
          </cell>
          <cell r="G37">
            <v>73.2933333333333</v>
          </cell>
          <cell r="H37">
            <v>0</v>
          </cell>
          <cell r="I37">
            <v>0</v>
          </cell>
          <cell r="J37">
            <v>1</v>
          </cell>
          <cell r="K37">
            <v>360</v>
          </cell>
          <cell r="L37">
            <v>17</v>
          </cell>
        </row>
        <row r="38">
          <cell r="C38" t="str">
            <v>GI-Obour BR</v>
          </cell>
          <cell r="D38">
            <v>18</v>
          </cell>
          <cell r="E38">
            <v>4657.67</v>
          </cell>
          <cell r="F38">
            <v>0.6</v>
          </cell>
          <cell r="G38">
            <v>155.255666666667</v>
          </cell>
          <cell r="H38">
            <v>4</v>
          </cell>
          <cell r="I38">
            <v>2934</v>
          </cell>
          <cell r="J38">
            <v>1</v>
          </cell>
          <cell r="K38">
            <v>550</v>
          </cell>
          <cell r="L38">
            <v>13</v>
          </cell>
        </row>
        <row r="39">
          <cell r="C39" t="str">
            <v>GI-EL Ayat BR</v>
          </cell>
          <cell r="D39">
            <v>17</v>
          </cell>
          <cell r="E39">
            <v>5663.66</v>
          </cell>
          <cell r="F39">
            <v>0.566666666666667</v>
          </cell>
          <cell r="G39">
            <v>188.788666666667</v>
          </cell>
          <cell r="H39">
            <v>2</v>
          </cell>
          <cell r="I39">
            <v>1113.9</v>
          </cell>
          <cell r="J39">
            <v>3</v>
          </cell>
          <cell r="K39">
            <v>3483</v>
          </cell>
          <cell r="L39">
            <v>12</v>
          </cell>
        </row>
        <row r="40">
          <cell r="C40" t="str">
            <v>CA-Tagamoa BR</v>
          </cell>
          <cell r="D40">
            <v>14</v>
          </cell>
          <cell r="E40">
            <v>3421.24</v>
          </cell>
          <cell r="F40">
            <v>0.466666666666667</v>
          </cell>
          <cell r="G40">
            <v>114.041333333333</v>
          </cell>
          <cell r="H40">
            <v>4</v>
          </cell>
          <cell r="I40">
            <v>2580</v>
          </cell>
          <cell r="J40">
            <v>1</v>
          </cell>
          <cell r="K40">
            <v>145</v>
          </cell>
          <cell r="L40">
            <v>9</v>
          </cell>
        </row>
        <row r="41">
          <cell r="C41" t="str">
            <v>BE-Desouk BR</v>
          </cell>
          <cell r="D41">
            <v>14</v>
          </cell>
          <cell r="E41">
            <v>1240.92</v>
          </cell>
          <cell r="F41">
            <v>0.466666666666667</v>
          </cell>
          <cell r="G41">
            <v>41.364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14</v>
          </cell>
        </row>
        <row r="42">
          <cell r="C42" t="str">
            <v>AS-Red Sea BR</v>
          </cell>
          <cell r="D42">
            <v>14</v>
          </cell>
          <cell r="E42">
            <v>8298.14</v>
          </cell>
          <cell r="F42">
            <v>0.466666666666667</v>
          </cell>
          <cell r="G42">
            <v>276.604666666667</v>
          </cell>
          <cell r="H42">
            <v>11</v>
          </cell>
          <cell r="I42">
            <v>7915</v>
          </cell>
          <cell r="J42">
            <v>0</v>
          </cell>
          <cell r="K42">
            <v>0</v>
          </cell>
          <cell r="L42">
            <v>3</v>
          </cell>
        </row>
        <row r="43">
          <cell r="C43" t="str">
            <v>SH-Menya EL Qamh BR</v>
          </cell>
          <cell r="D43">
            <v>13</v>
          </cell>
          <cell r="E43">
            <v>2829.74</v>
          </cell>
          <cell r="F43">
            <v>0.433333333333333</v>
          </cell>
          <cell r="G43">
            <v>94.3246666666667</v>
          </cell>
          <cell r="H43">
            <v>0</v>
          </cell>
          <cell r="I43">
            <v>0</v>
          </cell>
          <cell r="J43">
            <v>1</v>
          </cell>
          <cell r="K43">
            <v>300</v>
          </cell>
          <cell r="L43">
            <v>12</v>
          </cell>
        </row>
        <row r="44">
          <cell r="C44" t="str">
            <v>CA-Old cairo BR</v>
          </cell>
          <cell r="D44">
            <v>13</v>
          </cell>
          <cell r="E44">
            <v>1674.7</v>
          </cell>
          <cell r="F44">
            <v>0.433333333333333</v>
          </cell>
          <cell r="G44">
            <v>55.8233333333333</v>
          </cell>
          <cell r="H44">
            <v>1</v>
          </cell>
          <cell r="I44">
            <v>620</v>
          </cell>
          <cell r="J44">
            <v>2</v>
          </cell>
          <cell r="K44">
            <v>230.26</v>
          </cell>
          <cell r="L44">
            <v>10</v>
          </cell>
        </row>
        <row r="45">
          <cell r="C45" t="str">
            <v>IS-Suez DC</v>
          </cell>
          <cell r="D45">
            <v>12</v>
          </cell>
          <cell r="E45">
            <v>3704.08</v>
          </cell>
          <cell r="F45">
            <v>0.4</v>
          </cell>
          <cell r="G45">
            <v>123.469333333333</v>
          </cell>
          <cell r="H45">
            <v>2</v>
          </cell>
          <cell r="I45">
            <v>499.25</v>
          </cell>
          <cell r="J45">
            <v>5</v>
          </cell>
          <cell r="K45">
            <v>2791.29</v>
          </cell>
          <cell r="L45">
            <v>5</v>
          </cell>
        </row>
        <row r="46">
          <cell r="C46" t="str">
            <v>AS-Aswan DC</v>
          </cell>
          <cell r="D46">
            <v>12</v>
          </cell>
          <cell r="E46">
            <v>13262.82</v>
          </cell>
          <cell r="F46">
            <v>0.4</v>
          </cell>
          <cell r="G46">
            <v>442.094</v>
          </cell>
          <cell r="H46">
            <v>10</v>
          </cell>
          <cell r="I46">
            <v>13130.5</v>
          </cell>
          <cell r="J46">
            <v>1</v>
          </cell>
          <cell r="K46">
            <v>17.25</v>
          </cell>
          <cell r="L46">
            <v>1</v>
          </cell>
        </row>
        <row r="47">
          <cell r="C47" t="str">
            <v>CA-Heliopolis BR</v>
          </cell>
          <cell r="D47">
            <v>12</v>
          </cell>
          <cell r="E47">
            <v>3242.82</v>
          </cell>
          <cell r="F47">
            <v>0.4</v>
          </cell>
          <cell r="G47">
            <v>108.094</v>
          </cell>
          <cell r="H47">
            <v>0</v>
          </cell>
          <cell r="I47">
            <v>0</v>
          </cell>
          <cell r="J47">
            <v>1</v>
          </cell>
          <cell r="K47">
            <v>2300</v>
          </cell>
          <cell r="L47">
            <v>11</v>
          </cell>
        </row>
        <row r="48">
          <cell r="C48" t="str">
            <v>BE-Etay Elbaroud BR</v>
          </cell>
          <cell r="D48">
            <v>11</v>
          </cell>
          <cell r="E48">
            <v>975.7</v>
          </cell>
          <cell r="F48">
            <v>0.366666666666667</v>
          </cell>
          <cell r="G48">
            <v>32.5233333333333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11</v>
          </cell>
        </row>
        <row r="49">
          <cell r="C49" t="str">
            <v>AL-ABIS DC</v>
          </cell>
          <cell r="D49">
            <v>11</v>
          </cell>
          <cell r="E49">
            <v>999.56</v>
          </cell>
          <cell r="F49">
            <v>0.366666666666667</v>
          </cell>
          <cell r="G49">
            <v>33.3186666666667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11</v>
          </cell>
        </row>
        <row r="50">
          <cell r="C50" t="str">
            <v>CA-Al Zaytoun BR</v>
          </cell>
          <cell r="D50">
            <v>11</v>
          </cell>
          <cell r="E50">
            <v>1992.36</v>
          </cell>
          <cell r="F50">
            <v>0.366666666666667</v>
          </cell>
          <cell r="G50">
            <v>66.412</v>
          </cell>
          <cell r="H50">
            <v>0</v>
          </cell>
          <cell r="I50">
            <v>0</v>
          </cell>
          <cell r="J50">
            <v>1</v>
          </cell>
          <cell r="K50">
            <v>1133.3</v>
          </cell>
          <cell r="L50">
            <v>10</v>
          </cell>
        </row>
        <row r="51">
          <cell r="C51" t="str">
            <v>TA-Sadate BR</v>
          </cell>
          <cell r="D51">
            <v>11</v>
          </cell>
          <cell r="E51">
            <v>1288.02</v>
          </cell>
          <cell r="F51">
            <v>0.366666666666667</v>
          </cell>
          <cell r="G51">
            <v>42.934</v>
          </cell>
          <cell r="H51">
            <v>0</v>
          </cell>
          <cell r="I51">
            <v>0</v>
          </cell>
          <cell r="J51">
            <v>1</v>
          </cell>
          <cell r="K51">
            <v>350</v>
          </cell>
          <cell r="L51">
            <v>10</v>
          </cell>
        </row>
        <row r="52">
          <cell r="C52" t="str">
            <v>AS-Kharga BR</v>
          </cell>
          <cell r="D52">
            <v>11</v>
          </cell>
          <cell r="E52">
            <v>1781.62</v>
          </cell>
          <cell r="F52">
            <v>0.366666666666667</v>
          </cell>
          <cell r="G52">
            <v>59.3873333333333</v>
          </cell>
          <cell r="H52">
            <v>1</v>
          </cell>
          <cell r="I52">
            <v>590</v>
          </cell>
          <cell r="J52">
            <v>0</v>
          </cell>
          <cell r="K52">
            <v>0</v>
          </cell>
          <cell r="L52">
            <v>10</v>
          </cell>
        </row>
        <row r="53">
          <cell r="C53" t="str">
            <v>IS-Ismailia DC</v>
          </cell>
          <cell r="D53">
            <v>10</v>
          </cell>
          <cell r="E53">
            <v>9832.49</v>
          </cell>
          <cell r="F53">
            <v>0.333333333333333</v>
          </cell>
          <cell r="G53">
            <v>327.749666666667</v>
          </cell>
          <cell r="H53">
            <v>1</v>
          </cell>
          <cell r="I53">
            <v>6068</v>
          </cell>
          <cell r="J53">
            <v>6</v>
          </cell>
          <cell r="K53">
            <v>3516.15</v>
          </cell>
          <cell r="L53">
            <v>3</v>
          </cell>
        </row>
        <row r="54">
          <cell r="C54" t="str">
            <v>CA-Badr BR</v>
          </cell>
          <cell r="D54">
            <v>9</v>
          </cell>
          <cell r="E54">
            <v>4314.63</v>
          </cell>
          <cell r="F54">
            <v>0.3</v>
          </cell>
          <cell r="G54">
            <v>143.821</v>
          </cell>
          <cell r="H54">
            <v>3</v>
          </cell>
          <cell r="I54">
            <v>3810</v>
          </cell>
          <cell r="J54">
            <v>0</v>
          </cell>
          <cell r="K54">
            <v>0</v>
          </cell>
          <cell r="L54">
            <v>6</v>
          </cell>
        </row>
        <row r="55">
          <cell r="C55" t="str">
            <v>BE-Abu Elmatamier BR</v>
          </cell>
          <cell r="D55">
            <v>9</v>
          </cell>
          <cell r="E55">
            <v>1428.29</v>
          </cell>
          <cell r="F55">
            <v>0.3</v>
          </cell>
          <cell r="G55">
            <v>47.6096666666667</v>
          </cell>
          <cell r="H55">
            <v>0</v>
          </cell>
          <cell r="I55">
            <v>0</v>
          </cell>
          <cell r="J55">
            <v>1</v>
          </cell>
          <cell r="K55">
            <v>745</v>
          </cell>
          <cell r="L55">
            <v>8</v>
          </cell>
        </row>
        <row r="56">
          <cell r="C56" t="str">
            <v>CA-Shorouk BR</v>
          </cell>
          <cell r="D56">
            <v>9</v>
          </cell>
          <cell r="E56">
            <v>1932.93</v>
          </cell>
          <cell r="F56">
            <v>0.3</v>
          </cell>
          <cell r="G56">
            <v>64.431</v>
          </cell>
          <cell r="H56">
            <v>4</v>
          </cell>
          <cell r="I56">
            <v>1514.9</v>
          </cell>
          <cell r="J56">
            <v>0</v>
          </cell>
          <cell r="K56">
            <v>0</v>
          </cell>
          <cell r="L56">
            <v>5</v>
          </cell>
        </row>
        <row r="57">
          <cell r="C57" t="str">
            <v>CA-Nasr city BR</v>
          </cell>
          <cell r="D57">
            <v>9</v>
          </cell>
          <cell r="E57">
            <v>1824.68</v>
          </cell>
          <cell r="F57">
            <v>0.3</v>
          </cell>
          <cell r="G57">
            <v>60.8226666666667</v>
          </cell>
          <cell r="H57">
            <v>1</v>
          </cell>
          <cell r="I57">
            <v>730</v>
          </cell>
          <cell r="J57">
            <v>2</v>
          </cell>
          <cell r="K57">
            <v>527.5</v>
          </cell>
          <cell r="L57">
            <v>6</v>
          </cell>
        </row>
        <row r="58">
          <cell r="C58" t="str">
            <v>AL-Siouf BR</v>
          </cell>
          <cell r="D58">
            <v>8</v>
          </cell>
          <cell r="E58">
            <v>615.21</v>
          </cell>
          <cell r="F58">
            <v>0.266666666666667</v>
          </cell>
          <cell r="G58">
            <v>20.507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8</v>
          </cell>
        </row>
        <row r="59">
          <cell r="C59" t="str">
            <v>CA-elbasateen BR</v>
          </cell>
          <cell r="D59">
            <v>8</v>
          </cell>
          <cell r="E59">
            <v>2069.26</v>
          </cell>
          <cell r="F59">
            <v>0.266666666666667</v>
          </cell>
          <cell r="G59">
            <v>68.9753333333333</v>
          </cell>
          <cell r="H59">
            <v>3</v>
          </cell>
          <cell r="I59">
            <v>1349</v>
          </cell>
          <cell r="J59">
            <v>2</v>
          </cell>
          <cell r="K59">
            <v>459.7</v>
          </cell>
          <cell r="L59">
            <v>3</v>
          </cell>
        </row>
        <row r="60">
          <cell r="C60" t="str">
            <v>BE-Kafr Eldwar BR</v>
          </cell>
          <cell r="D60">
            <v>8</v>
          </cell>
          <cell r="E60">
            <v>869.62</v>
          </cell>
          <cell r="F60">
            <v>0.266666666666667</v>
          </cell>
          <cell r="G60">
            <v>28.9873333333333</v>
          </cell>
          <cell r="H60">
            <v>0</v>
          </cell>
          <cell r="I60">
            <v>0</v>
          </cell>
          <cell r="J60">
            <v>1</v>
          </cell>
          <cell r="K60">
            <v>265</v>
          </cell>
          <cell r="L60">
            <v>7</v>
          </cell>
        </row>
        <row r="61">
          <cell r="C61" t="str">
            <v>TA-Quweisna BR</v>
          </cell>
          <cell r="D61">
            <v>7</v>
          </cell>
          <cell r="E61">
            <v>1346.3</v>
          </cell>
          <cell r="F61">
            <v>0.233333333333333</v>
          </cell>
          <cell r="G61">
            <v>44.8766666666667</v>
          </cell>
          <cell r="H61">
            <v>0</v>
          </cell>
          <cell r="I61">
            <v>0</v>
          </cell>
          <cell r="J61">
            <v>1</v>
          </cell>
          <cell r="K61">
            <v>849</v>
          </cell>
          <cell r="L61">
            <v>6</v>
          </cell>
        </row>
        <row r="62">
          <cell r="C62" t="str">
            <v>TA-Tanta DC</v>
          </cell>
          <cell r="D62">
            <v>7</v>
          </cell>
          <cell r="E62">
            <v>573.41</v>
          </cell>
          <cell r="F62">
            <v>0.233333333333333</v>
          </cell>
          <cell r="G62">
            <v>19.1136666666667</v>
          </cell>
          <cell r="H62">
            <v>1</v>
          </cell>
          <cell r="I62">
            <v>80</v>
          </cell>
          <cell r="J62">
            <v>0</v>
          </cell>
          <cell r="K62">
            <v>0</v>
          </cell>
          <cell r="L62">
            <v>6</v>
          </cell>
        </row>
        <row r="63">
          <cell r="C63" t="str">
            <v>CA- Zakr BR</v>
          </cell>
          <cell r="D63">
            <v>7</v>
          </cell>
          <cell r="E63">
            <v>869.37</v>
          </cell>
          <cell r="F63">
            <v>0.233333333333333</v>
          </cell>
          <cell r="G63">
            <v>28.979</v>
          </cell>
          <cell r="H63">
            <v>1</v>
          </cell>
          <cell r="I63">
            <v>400</v>
          </cell>
          <cell r="J63">
            <v>0</v>
          </cell>
          <cell r="K63">
            <v>0</v>
          </cell>
          <cell r="L63">
            <v>6</v>
          </cell>
        </row>
        <row r="64">
          <cell r="C64" t="str">
            <v>GI-Benha BR</v>
          </cell>
          <cell r="D64">
            <v>7</v>
          </cell>
          <cell r="E64">
            <v>4519.24</v>
          </cell>
          <cell r="F64">
            <v>0.233333333333333</v>
          </cell>
          <cell r="G64">
            <v>150.641333333333</v>
          </cell>
          <cell r="H64">
            <v>1</v>
          </cell>
          <cell r="I64">
            <v>1600</v>
          </cell>
          <cell r="J64">
            <v>5</v>
          </cell>
          <cell r="K64">
            <v>2844</v>
          </cell>
          <cell r="L64">
            <v>1</v>
          </cell>
        </row>
        <row r="65">
          <cell r="C65" t="str">
            <v>CA-Maasra BR</v>
          </cell>
          <cell r="D65">
            <v>6</v>
          </cell>
          <cell r="E65">
            <v>1300.32</v>
          </cell>
          <cell r="F65">
            <v>0.2</v>
          </cell>
          <cell r="G65">
            <v>43.344</v>
          </cell>
          <cell r="H65">
            <v>0</v>
          </cell>
          <cell r="I65">
            <v>0</v>
          </cell>
          <cell r="J65">
            <v>2</v>
          </cell>
          <cell r="K65">
            <v>973.26</v>
          </cell>
          <cell r="L65">
            <v>4</v>
          </cell>
        </row>
        <row r="66">
          <cell r="C66" t="str">
            <v>MA-Senbellawein BR</v>
          </cell>
          <cell r="D66">
            <v>6</v>
          </cell>
          <cell r="E66">
            <v>1406.26</v>
          </cell>
          <cell r="F66">
            <v>0.2</v>
          </cell>
          <cell r="G66">
            <v>46.8753333333333</v>
          </cell>
          <cell r="H66">
            <v>1</v>
          </cell>
          <cell r="I66">
            <v>300</v>
          </cell>
          <cell r="J66">
            <v>1</v>
          </cell>
          <cell r="K66">
            <v>800</v>
          </cell>
          <cell r="L66">
            <v>4</v>
          </cell>
        </row>
        <row r="67">
          <cell r="C67" t="str">
            <v>10thRamadanCityHub</v>
          </cell>
          <cell r="D67">
            <v>6</v>
          </cell>
          <cell r="E67">
            <v>4666.35</v>
          </cell>
          <cell r="F67">
            <v>0.2</v>
          </cell>
          <cell r="G67">
            <v>155.545</v>
          </cell>
          <cell r="H67">
            <v>5</v>
          </cell>
          <cell r="I67">
            <v>4450</v>
          </cell>
          <cell r="J67">
            <v>1</v>
          </cell>
          <cell r="K67">
            <v>216.35</v>
          </cell>
          <cell r="L67">
            <v>0</v>
          </cell>
        </row>
        <row r="68">
          <cell r="C68" t="str">
            <v>MA-Talkha BR</v>
          </cell>
          <cell r="D68">
            <v>6</v>
          </cell>
          <cell r="E68">
            <v>526.16</v>
          </cell>
          <cell r="F68">
            <v>0.2</v>
          </cell>
          <cell r="G68">
            <v>17.5386666666667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6</v>
          </cell>
        </row>
        <row r="69">
          <cell r="C69" t="str">
            <v>GI-Al Ahram Gardens</v>
          </cell>
          <cell r="D69">
            <v>6</v>
          </cell>
          <cell r="E69">
            <v>487.99</v>
          </cell>
          <cell r="F69">
            <v>0.2</v>
          </cell>
          <cell r="G69">
            <v>16.2663333333333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6</v>
          </cell>
        </row>
        <row r="70">
          <cell r="C70" t="str">
            <v>SH-Fakous BR</v>
          </cell>
          <cell r="D70">
            <v>5</v>
          </cell>
          <cell r="E70">
            <v>442.69</v>
          </cell>
          <cell r="F70">
            <v>0.166666666666667</v>
          </cell>
          <cell r="G70">
            <v>14.7563333333333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5</v>
          </cell>
        </row>
        <row r="71">
          <cell r="C71" t="str">
            <v>MA-Minet elnasr BR</v>
          </cell>
          <cell r="D71">
            <v>5</v>
          </cell>
          <cell r="E71">
            <v>448.6</v>
          </cell>
          <cell r="F71">
            <v>0.166666666666667</v>
          </cell>
          <cell r="G71">
            <v>14.9533333333333</v>
          </cell>
          <cell r="H71">
            <v>0</v>
          </cell>
          <cell r="I71">
            <v>0</v>
          </cell>
          <cell r="J71">
            <v>1</v>
          </cell>
          <cell r="K71">
            <v>90.03</v>
          </cell>
          <cell r="L71">
            <v>4</v>
          </cell>
        </row>
        <row r="72">
          <cell r="C72" t="str">
            <v>GI-Project BR</v>
          </cell>
          <cell r="D72">
            <v>5</v>
          </cell>
          <cell r="E72">
            <v>3153</v>
          </cell>
          <cell r="F72">
            <v>0.166666666666667</v>
          </cell>
          <cell r="G72">
            <v>105.1</v>
          </cell>
          <cell r="H72">
            <v>3</v>
          </cell>
          <cell r="I72">
            <v>1468</v>
          </cell>
          <cell r="J72">
            <v>2</v>
          </cell>
          <cell r="K72">
            <v>1685</v>
          </cell>
          <cell r="L72">
            <v>0</v>
          </cell>
        </row>
        <row r="73">
          <cell r="C73" t="str">
            <v>MA-Mansoura DC</v>
          </cell>
          <cell r="D73">
            <v>4</v>
          </cell>
          <cell r="E73">
            <v>2980</v>
          </cell>
          <cell r="F73">
            <v>0.133333333333333</v>
          </cell>
          <cell r="G73">
            <v>99.3333333333333</v>
          </cell>
          <cell r="H73">
            <v>3</v>
          </cell>
          <cell r="I73">
            <v>2280</v>
          </cell>
          <cell r="J73">
            <v>1</v>
          </cell>
          <cell r="K73">
            <v>700</v>
          </cell>
          <cell r="L73">
            <v>0</v>
          </cell>
        </row>
        <row r="74">
          <cell r="C74" t="str">
            <v>AS-Luxor BR</v>
          </cell>
          <cell r="D74">
            <v>4</v>
          </cell>
          <cell r="E74">
            <v>954.25</v>
          </cell>
          <cell r="F74">
            <v>0.133333333333333</v>
          </cell>
          <cell r="G74">
            <v>31.8083333333333</v>
          </cell>
          <cell r="H74">
            <v>1</v>
          </cell>
          <cell r="I74">
            <v>350</v>
          </cell>
          <cell r="J74">
            <v>1</v>
          </cell>
          <cell r="K74">
            <v>399</v>
          </cell>
          <cell r="L74">
            <v>2</v>
          </cell>
        </row>
        <row r="75">
          <cell r="C75" t="str">
            <v>AL-Mandara BR</v>
          </cell>
          <cell r="D75">
            <v>4</v>
          </cell>
          <cell r="E75">
            <v>848.96</v>
          </cell>
          <cell r="F75">
            <v>0.133333333333333</v>
          </cell>
          <cell r="G75">
            <v>28.2986666666667</v>
          </cell>
          <cell r="H75">
            <v>0</v>
          </cell>
          <cell r="I75">
            <v>0</v>
          </cell>
          <cell r="J75">
            <v>1</v>
          </cell>
          <cell r="K75">
            <v>595</v>
          </cell>
          <cell r="L75">
            <v>3</v>
          </cell>
        </row>
        <row r="76">
          <cell r="C76" t="str">
            <v>BE-Damanhur DC</v>
          </cell>
          <cell r="D76">
            <v>3</v>
          </cell>
          <cell r="E76">
            <v>265.5</v>
          </cell>
          <cell r="F76">
            <v>0.1</v>
          </cell>
          <cell r="G76">
            <v>8.85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3</v>
          </cell>
        </row>
        <row r="77">
          <cell r="C77" t="str">
            <v>SH-10th ofRamadan BR</v>
          </cell>
          <cell r="D77">
            <v>3</v>
          </cell>
          <cell r="E77">
            <v>309.21</v>
          </cell>
          <cell r="F77">
            <v>0.1</v>
          </cell>
          <cell r="G77">
            <v>10.307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3</v>
          </cell>
        </row>
        <row r="78">
          <cell r="C78" t="str">
            <v>IS-El Tor BR</v>
          </cell>
          <cell r="D78">
            <v>2</v>
          </cell>
          <cell r="E78">
            <v>593.5</v>
          </cell>
          <cell r="F78">
            <v>0.0666666666666667</v>
          </cell>
          <cell r="G78">
            <v>19.7833333333333</v>
          </cell>
          <cell r="H78">
            <v>1</v>
          </cell>
          <cell r="I78">
            <v>475</v>
          </cell>
          <cell r="J78">
            <v>0</v>
          </cell>
          <cell r="K78">
            <v>0</v>
          </cell>
          <cell r="L78">
            <v>1</v>
          </cell>
        </row>
        <row r="79">
          <cell r="C79" t="str">
            <v>IS-Port Said BR</v>
          </cell>
          <cell r="D79">
            <v>2</v>
          </cell>
          <cell r="E79">
            <v>643.86</v>
          </cell>
          <cell r="F79">
            <v>0.0666666666666667</v>
          </cell>
          <cell r="G79">
            <v>21.462</v>
          </cell>
          <cell r="H79">
            <v>0</v>
          </cell>
          <cell r="I79">
            <v>0</v>
          </cell>
          <cell r="J79">
            <v>1</v>
          </cell>
          <cell r="K79">
            <v>560</v>
          </cell>
          <cell r="L79">
            <v>1</v>
          </cell>
        </row>
        <row r="80">
          <cell r="C80" t="str">
            <v>CA-Helwan BR</v>
          </cell>
          <cell r="D80">
            <v>2</v>
          </cell>
          <cell r="E80">
            <v>163.2</v>
          </cell>
          <cell r="F80">
            <v>0.0666666666666667</v>
          </cell>
          <cell r="G80">
            <v>5.44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</v>
          </cell>
        </row>
        <row r="81">
          <cell r="C81" t="str">
            <v>AL-NEW MATROUH BR</v>
          </cell>
          <cell r="D81">
            <v>2</v>
          </cell>
          <cell r="E81">
            <v>227.12</v>
          </cell>
          <cell r="F81">
            <v>0.0666666666666667</v>
          </cell>
          <cell r="G81">
            <v>7.57066666666667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2</v>
          </cell>
        </row>
        <row r="82">
          <cell r="C82" t="str">
            <v>GI-Tokh BR</v>
          </cell>
          <cell r="D82">
            <v>2</v>
          </cell>
          <cell r="E82">
            <v>452.67</v>
          </cell>
          <cell r="F82">
            <v>0.0666666666666667</v>
          </cell>
          <cell r="G82">
            <v>15.089</v>
          </cell>
          <cell r="H82">
            <v>1</v>
          </cell>
          <cell r="I82">
            <v>350</v>
          </cell>
          <cell r="J82">
            <v>0</v>
          </cell>
          <cell r="K82">
            <v>0</v>
          </cell>
          <cell r="L82">
            <v>1</v>
          </cell>
        </row>
        <row r="83">
          <cell r="C83" t="str">
            <v>TA-Mahallah BR</v>
          </cell>
          <cell r="D83">
            <v>2</v>
          </cell>
          <cell r="E83">
            <v>908.37</v>
          </cell>
          <cell r="F83">
            <v>0.0666666666666667</v>
          </cell>
          <cell r="G83">
            <v>30.279</v>
          </cell>
          <cell r="H83">
            <v>1</v>
          </cell>
          <cell r="I83">
            <v>820</v>
          </cell>
          <cell r="J83">
            <v>0</v>
          </cell>
          <cell r="K83">
            <v>0</v>
          </cell>
          <cell r="L83">
            <v>1</v>
          </cell>
        </row>
        <row r="84">
          <cell r="C84" t="str">
            <v>MA-Saad zaghloul BR</v>
          </cell>
          <cell r="D84">
            <v>2</v>
          </cell>
          <cell r="E84">
            <v>143.9</v>
          </cell>
          <cell r="F84">
            <v>0.0666666666666667</v>
          </cell>
          <cell r="G84">
            <v>4.79666666666667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2</v>
          </cell>
        </row>
        <row r="85">
          <cell r="C85" t="str">
            <v>MA-Damietta BR</v>
          </cell>
          <cell r="D85">
            <v>1</v>
          </cell>
          <cell r="E85">
            <v>370.6</v>
          </cell>
          <cell r="F85">
            <v>0.0333333333333333</v>
          </cell>
          <cell r="G85">
            <v>12.3533333333333</v>
          </cell>
          <cell r="H85">
            <v>0</v>
          </cell>
          <cell r="I85">
            <v>0</v>
          </cell>
          <cell r="J85">
            <v>1</v>
          </cell>
          <cell r="K85">
            <v>370.6</v>
          </cell>
          <cell r="L85">
            <v>0</v>
          </cell>
        </row>
        <row r="86">
          <cell r="C86" t="str">
            <v>IS-Sharm Elsheikh BR</v>
          </cell>
          <cell r="D86">
            <v>1</v>
          </cell>
          <cell r="E86">
            <v>65.02</v>
          </cell>
          <cell r="F86">
            <v>0.0333333333333333</v>
          </cell>
          <cell r="G86">
            <v>2.16733333333333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1</v>
          </cell>
        </row>
        <row r="87">
          <cell r="C87" t="str">
            <v>TA-Shebeen El-Kom DC</v>
          </cell>
          <cell r="D87">
            <v>1</v>
          </cell>
          <cell r="E87">
            <v>75.08</v>
          </cell>
          <cell r="F87">
            <v>0.0333333333333333</v>
          </cell>
          <cell r="G87">
            <v>2.50266666666667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</v>
          </cell>
        </row>
        <row r="88">
          <cell r="C88" t="str">
            <v>MA-Mit ghamr BR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C89" t="str">
            <v>SH-Zagazig DC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C90" t="str">
            <v>GI-Qalyup  BR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C91" t="str">
            <v>GI-Tokh  BR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C92" t="str">
            <v>CA-Al Nozha BR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C93" t="str">
            <v>CA-Kattamya BR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  <sheetName val="Sheet2"/>
      <sheetName val="Sheet3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虚假退回Return privately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1240</v>
          </cell>
          <cell r="E4">
            <v>198130.31</v>
          </cell>
          <cell r="F4">
            <v>42.7586206896552</v>
          </cell>
          <cell r="G4">
            <v>6832.07965517241</v>
          </cell>
          <cell r="H4">
            <v>124</v>
          </cell>
          <cell r="I4">
            <v>73105.59</v>
          </cell>
          <cell r="J4">
            <v>174</v>
          </cell>
          <cell r="K4">
            <v>49973.36</v>
          </cell>
          <cell r="L4">
            <v>942</v>
          </cell>
        </row>
        <row r="5">
          <cell r="D5">
            <v>822</v>
          </cell>
          <cell r="E5">
            <v>122808.32</v>
          </cell>
          <cell r="F5">
            <v>28.3448275862069</v>
          </cell>
          <cell r="G5">
            <v>4234.76965517242</v>
          </cell>
          <cell r="H5">
            <v>96</v>
          </cell>
          <cell r="I5">
            <v>54890.5</v>
          </cell>
          <cell r="J5">
            <v>27</v>
          </cell>
          <cell r="K5">
            <v>12197.82</v>
          </cell>
          <cell r="L5">
            <v>699</v>
          </cell>
        </row>
        <row r="6">
          <cell r="D6">
            <v>160</v>
          </cell>
          <cell r="E6">
            <v>18845.03</v>
          </cell>
          <cell r="F6">
            <v>5.51724137931035</v>
          </cell>
          <cell r="G6">
            <v>649.828620689656</v>
          </cell>
          <cell r="H6">
            <v>1</v>
          </cell>
          <cell r="I6">
            <v>80</v>
          </cell>
          <cell r="J6">
            <v>17</v>
          </cell>
          <cell r="K6">
            <v>7889.32</v>
          </cell>
          <cell r="L6">
            <v>142</v>
          </cell>
        </row>
        <row r="7">
          <cell r="D7">
            <v>138</v>
          </cell>
          <cell r="E7">
            <v>35370.45</v>
          </cell>
          <cell r="F7">
            <v>4.75862068965517</v>
          </cell>
          <cell r="G7">
            <v>1219.67068965517</v>
          </cell>
          <cell r="H7">
            <v>11</v>
          </cell>
          <cell r="I7">
            <v>7821.23</v>
          </cell>
          <cell r="J7">
            <v>127</v>
          </cell>
          <cell r="K7">
            <v>27549.22</v>
          </cell>
          <cell r="L7">
            <v>0</v>
          </cell>
        </row>
        <row r="8">
          <cell r="D8">
            <v>120</v>
          </cell>
          <cell r="E8">
            <v>21106.51</v>
          </cell>
          <cell r="F8">
            <v>4.13793103448276</v>
          </cell>
          <cell r="G8">
            <v>727.810689655172</v>
          </cell>
          <cell r="H8">
            <v>16</v>
          </cell>
          <cell r="I8">
            <v>10313.86</v>
          </cell>
          <cell r="J8">
            <v>3</v>
          </cell>
          <cell r="K8">
            <v>2337</v>
          </cell>
          <cell r="L8">
            <v>101</v>
          </cell>
        </row>
        <row r="10">
          <cell r="C10" t="str">
            <v>网点
Branch</v>
          </cell>
          <cell r="D10" t="str">
            <v>月累计
Total month</v>
          </cell>
        </row>
        <row r="10">
          <cell r="F10" t="str">
            <v>月日均
Daily average</v>
          </cell>
        </row>
        <row r="10">
          <cell r="H10" t="str">
            <v>遗失Lost</v>
          </cell>
        </row>
        <row r="10">
          <cell r="J10" t="str">
            <v>破损Damaged</v>
          </cell>
        </row>
        <row r="10">
          <cell r="L10" t="str">
            <v>虚假退回Return privately</v>
          </cell>
        </row>
        <row r="11">
          <cell r="D11" t="str">
            <v>单量
QTY</v>
          </cell>
          <cell r="E11" t="str">
            <v>金额
 EGP</v>
          </cell>
          <cell r="F11" t="str">
            <v>单量
QTY</v>
          </cell>
          <cell r="G11" t="str">
            <v>金额
 EGP</v>
          </cell>
          <cell r="H11" t="str">
            <v>单量QTY</v>
          </cell>
          <cell r="I11" t="str">
            <v>金额EGP</v>
          </cell>
          <cell r="J11" t="str">
            <v>单量QTY</v>
          </cell>
          <cell r="K11" t="str">
            <v>金额EGP</v>
          </cell>
          <cell r="L11" t="str">
            <v>单量QTY</v>
          </cell>
        </row>
        <row r="12">
          <cell r="C12" t="str">
            <v>HQ BR</v>
          </cell>
          <cell r="D12">
            <v>134</v>
          </cell>
          <cell r="E12">
            <v>32171.45</v>
          </cell>
          <cell r="F12">
            <v>4.62068965517241</v>
          </cell>
          <cell r="G12">
            <v>1109.36034482759</v>
          </cell>
          <cell r="H12">
            <v>8</v>
          </cell>
          <cell r="I12">
            <v>5822.23</v>
          </cell>
          <cell r="J12">
            <v>126</v>
          </cell>
          <cell r="K12">
            <v>26349.22</v>
          </cell>
          <cell r="L12">
            <v>0</v>
          </cell>
        </row>
        <row r="13">
          <cell r="C13" t="str">
            <v>GI-Haram BR</v>
          </cell>
          <cell r="D13">
            <v>107</v>
          </cell>
          <cell r="E13">
            <v>14101.06</v>
          </cell>
          <cell r="F13">
            <v>3.68965517241379</v>
          </cell>
          <cell r="G13">
            <v>486.243448275862</v>
          </cell>
          <cell r="H13">
            <v>7</v>
          </cell>
          <cell r="I13">
            <v>5144</v>
          </cell>
          <cell r="J13">
            <v>1</v>
          </cell>
          <cell r="K13">
            <v>950</v>
          </cell>
          <cell r="L13">
            <v>99</v>
          </cell>
        </row>
        <row r="14">
          <cell r="C14" t="str">
            <v>CA-Salam BR</v>
          </cell>
          <cell r="D14">
            <v>93</v>
          </cell>
          <cell r="E14">
            <v>10607.11</v>
          </cell>
          <cell r="F14">
            <v>3.20689655172414</v>
          </cell>
          <cell r="G14">
            <v>365.762413793104</v>
          </cell>
          <cell r="H14">
            <v>6</v>
          </cell>
          <cell r="I14">
            <v>3764.75</v>
          </cell>
          <cell r="J14">
            <v>0</v>
          </cell>
          <cell r="K14">
            <v>0</v>
          </cell>
          <cell r="L14">
            <v>87</v>
          </cell>
        </row>
        <row r="15">
          <cell r="C15" t="str">
            <v>CA-Moassa BR</v>
          </cell>
          <cell r="D15">
            <v>85</v>
          </cell>
          <cell r="E15">
            <v>7351.77</v>
          </cell>
          <cell r="F15">
            <v>2.93103448275862</v>
          </cell>
          <cell r="G15">
            <v>253.509310344827</v>
          </cell>
          <cell r="H15">
            <v>1</v>
          </cell>
          <cell r="I15">
            <v>80</v>
          </cell>
          <cell r="J15">
            <v>1</v>
          </cell>
          <cell r="K15">
            <v>418.3</v>
          </cell>
          <cell r="L15">
            <v>83</v>
          </cell>
        </row>
        <row r="16">
          <cell r="C16" t="str">
            <v>GI-October BR</v>
          </cell>
          <cell r="D16">
            <v>76</v>
          </cell>
          <cell r="E16">
            <v>14122.82</v>
          </cell>
          <cell r="F16">
            <v>2.62068965517241</v>
          </cell>
          <cell r="G16">
            <v>486.993793103448</v>
          </cell>
          <cell r="H16">
            <v>17</v>
          </cell>
          <cell r="I16">
            <v>10276.1</v>
          </cell>
          <cell r="J16">
            <v>1</v>
          </cell>
          <cell r="K16">
            <v>0</v>
          </cell>
          <cell r="L16">
            <v>58</v>
          </cell>
        </row>
        <row r="17">
          <cell r="C17" t="str">
            <v>GI-Qalyup BR</v>
          </cell>
          <cell r="D17">
            <v>72</v>
          </cell>
          <cell r="E17">
            <v>8588.95</v>
          </cell>
          <cell r="F17">
            <v>2.48275862068966</v>
          </cell>
          <cell r="G17">
            <v>296.170689655172</v>
          </cell>
          <cell r="H17">
            <v>5</v>
          </cell>
          <cell r="I17">
            <v>3223</v>
          </cell>
          <cell r="J17">
            <v>0</v>
          </cell>
          <cell r="K17">
            <v>0</v>
          </cell>
          <cell r="L17">
            <v>67</v>
          </cell>
        </row>
        <row r="18">
          <cell r="C18" t="str">
            <v>GI-Mohandessen BR</v>
          </cell>
          <cell r="D18">
            <v>61</v>
          </cell>
          <cell r="E18">
            <v>6684.56</v>
          </cell>
          <cell r="F18">
            <v>2.10344827586207</v>
          </cell>
          <cell r="G18">
            <v>230.502068965517</v>
          </cell>
          <cell r="H18">
            <v>3</v>
          </cell>
          <cell r="I18">
            <v>1390</v>
          </cell>
          <cell r="J18">
            <v>2</v>
          </cell>
          <cell r="K18">
            <v>517.42</v>
          </cell>
          <cell r="L18">
            <v>56</v>
          </cell>
        </row>
        <row r="19">
          <cell r="C19" t="str">
            <v>GI-Shubra Khaymah BR</v>
          </cell>
          <cell r="D19">
            <v>46</v>
          </cell>
          <cell r="E19">
            <v>7381.21</v>
          </cell>
          <cell r="F19">
            <v>1.58620689655172</v>
          </cell>
          <cell r="G19">
            <v>254.524482758621</v>
          </cell>
          <cell r="H19">
            <v>4</v>
          </cell>
          <cell r="I19">
            <v>2887</v>
          </cell>
          <cell r="J19">
            <v>3</v>
          </cell>
          <cell r="K19">
            <v>1296.25</v>
          </cell>
          <cell r="L19">
            <v>39</v>
          </cell>
        </row>
        <row r="20">
          <cell r="C20" t="str">
            <v>BS-Beni Suef DC</v>
          </cell>
          <cell r="D20">
            <v>43</v>
          </cell>
          <cell r="E20">
            <v>6492.39</v>
          </cell>
          <cell r="F20">
            <v>1.48275862068966</v>
          </cell>
          <cell r="G20">
            <v>223.875517241379</v>
          </cell>
          <cell r="H20">
            <v>2</v>
          </cell>
          <cell r="I20">
            <v>820</v>
          </cell>
          <cell r="J20">
            <v>2</v>
          </cell>
          <cell r="K20">
            <v>2107</v>
          </cell>
          <cell r="L20">
            <v>39</v>
          </cell>
        </row>
        <row r="21">
          <cell r="C21" t="str">
            <v>CA-New Cairo BR</v>
          </cell>
          <cell r="D21">
            <v>33</v>
          </cell>
          <cell r="E21">
            <v>14553.84</v>
          </cell>
          <cell r="F21">
            <v>1.13793103448276</v>
          </cell>
          <cell r="G21">
            <v>501.856551724138</v>
          </cell>
          <cell r="H21">
            <v>14</v>
          </cell>
          <cell r="I21">
            <v>10718.65</v>
          </cell>
          <cell r="J21">
            <v>3</v>
          </cell>
          <cell r="K21">
            <v>2403</v>
          </cell>
          <cell r="L21">
            <v>16</v>
          </cell>
        </row>
        <row r="22">
          <cell r="C22" t="str">
            <v>CA-Abaasia BR</v>
          </cell>
          <cell r="D22">
            <v>33</v>
          </cell>
          <cell r="E22">
            <v>8159.44</v>
          </cell>
          <cell r="F22">
            <v>1.13793103448276</v>
          </cell>
          <cell r="G22">
            <v>281.36</v>
          </cell>
          <cell r="H22">
            <v>6</v>
          </cell>
          <cell r="I22">
            <v>5264</v>
          </cell>
          <cell r="J22">
            <v>2</v>
          </cell>
          <cell r="K22">
            <v>771.1</v>
          </cell>
          <cell r="L22">
            <v>25</v>
          </cell>
        </row>
        <row r="23">
          <cell r="C23" t="str">
            <v>BE-Kafr Al-Sheikh DC</v>
          </cell>
          <cell r="D23">
            <v>33</v>
          </cell>
          <cell r="E23">
            <v>2629.15</v>
          </cell>
          <cell r="F23">
            <v>1.13793103448276</v>
          </cell>
          <cell r="G23">
            <v>90.6603448275862</v>
          </cell>
          <cell r="H23">
            <v>0</v>
          </cell>
          <cell r="I23">
            <v>0</v>
          </cell>
          <cell r="J23">
            <v>1</v>
          </cell>
          <cell r="K23">
            <v>105</v>
          </cell>
          <cell r="L23">
            <v>32</v>
          </cell>
        </row>
        <row r="24">
          <cell r="C24" t="str">
            <v>GI-El-sheikh Zaid BR</v>
          </cell>
          <cell r="D24">
            <v>26</v>
          </cell>
          <cell r="E24">
            <v>2961.1</v>
          </cell>
          <cell r="F24">
            <v>0.896551724137931</v>
          </cell>
          <cell r="G24">
            <v>102.106896551724</v>
          </cell>
          <cell r="H24">
            <v>2</v>
          </cell>
          <cell r="I24">
            <v>530</v>
          </cell>
          <cell r="J24">
            <v>2</v>
          </cell>
          <cell r="K24">
            <v>830</v>
          </cell>
          <cell r="L24">
            <v>22</v>
          </cell>
        </row>
        <row r="25">
          <cell r="C25" t="str">
            <v>AL-ABIS DC</v>
          </cell>
          <cell r="D25">
            <v>23</v>
          </cell>
          <cell r="E25">
            <v>1758.04</v>
          </cell>
          <cell r="F25">
            <v>0.793103448275862</v>
          </cell>
          <cell r="G25">
            <v>60.6220689655173</v>
          </cell>
          <cell r="H25">
            <v>0</v>
          </cell>
          <cell r="I25">
            <v>0</v>
          </cell>
          <cell r="J25">
            <v>1</v>
          </cell>
          <cell r="K25">
            <v>52</v>
          </cell>
          <cell r="L25">
            <v>22</v>
          </cell>
        </row>
        <row r="26">
          <cell r="C26" t="str">
            <v>GI-Imbaba BR</v>
          </cell>
          <cell r="D26">
            <v>20</v>
          </cell>
          <cell r="E26">
            <v>2726.43</v>
          </cell>
          <cell r="F26">
            <v>0.689655172413793</v>
          </cell>
          <cell r="G26">
            <v>94.0148275862069</v>
          </cell>
          <cell r="H26">
            <v>0</v>
          </cell>
          <cell r="I26">
            <v>0</v>
          </cell>
          <cell r="J26">
            <v>2</v>
          </cell>
          <cell r="K26">
            <v>1282.5</v>
          </cell>
          <cell r="L26">
            <v>18</v>
          </cell>
        </row>
        <row r="27">
          <cell r="C27" t="str">
            <v>CA-Tagamoa BR</v>
          </cell>
          <cell r="D27">
            <v>19</v>
          </cell>
          <cell r="E27">
            <v>2105.57</v>
          </cell>
          <cell r="F27">
            <v>0.655172413793103</v>
          </cell>
          <cell r="G27">
            <v>72.6058620689655</v>
          </cell>
          <cell r="H27">
            <v>1</v>
          </cell>
          <cell r="I27">
            <v>0</v>
          </cell>
          <cell r="J27">
            <v>1</v>
          </cell>
          <cell r="K27">
            <v>632.25</v>
          </cell>
          <cell r="L27">
            <v>17</v>
          </cell>
        </row>
        <row r="28">
          <cell r="C28" t="str">
            <v>GI-OctoberGardens BR</v>
          </cell>
          <cell r="D28">
            <v>18</v>
          </cell>
          <cell r="E28">
            <v>3258.86</v>
          </cell>
          <cell r="F28">
            <v>0.620689655172414</v>
          </cell>
          <cell r="G28">
            <v>112.374482758621</v>
          </cell>
          <cell r="H28">
            <v>3</v>
          </cell>
          <cell r="I28">
            <v>795</v>
          </cell>
          <cell r="J28">
            <v>3</v>
          </cell>
          <cell r="K28">
            <v>1425</v>
          </cell>
          <cell r="L28">
            <v>12</v>
          </cell>
        </row>
        <row r="29">
          <cell r="C29" t="str">
            <v>AS-Qena DC</v>
          </cell>
          <cell r="D29">
            <v>18</v>
          </cell>
          <cell r="E29">
            <v>2127.24</v>
          </cell>
          <cell r="F29">
            <v>0.620689655172414</v>
          </cell>
          <cell r="G29">
            <v>73.3531034482759</v>
          </cell>
          <cell r="H29">
            <v>2</v>
          </cell>
          <cell r="I29">
            <v>965.8</v>
          </cell>
          <cell r="J29">
            <v>0</v>
          </cell>
          <cell r="K29">
            <v>0</v>
          </cell>
          <cell r="L29">
            <v>16</v>
          </cell>
        </row>
        <row r="30">
          <cell r="C30" t="str">
            <v>AL-Agamy BR</v>
          </cell>
          <cell r="D30">
            <v>17</v>
          </cell>
          <cell r="E30">
            <v>2790.72</v>
          </cell>
          <cell r="F30">
            <v>0.586206896551724</v>
          </cell>
          <cell r="G30">
            <v>96.231724137931</v>
          </cell>
          <cell r="H30">
            <v>0</v>
          </cell>
          <cell r="I30">
            <v>0</v>
          </cell>
          <cell r="J30">
            <v>3</v>
          </cell>
          <cell r="K30">
            <v>1764.5</v>
          </cell>
          <cell r="L30">
            <v>14</v>
          </cell>
        </row>
        <row r="31">
          <cell r="C31" t="str">
            <v>GI-NEW FAISAL BR</v>
          </cell>
          <cell r="D31">
            <v>16</v>
          </cell>
          <cell r="E31">
            <v>1468.59</v>
          </cell>
          <cell r="F31">
            <v>0.551724137931034</v>
          </cell>
          <cell r="G31">
            <v>50.6410344827586</v>
          </cell>
          <cell r="H31">
            <v>1</v>
          </cell>
          <cell r="I31">
            <v>0</v>
          </cell>
          <cell r="J31">
            <v>1</v>
          </cell>
          <cell r="K31">
            <v>240</v>
          </cell>
          <cell r="L31">
            <v>14</v>
          </cell>
        </row>
        <row r="32">
          <cell r="C32" t="str">
            <v>SH-Hay El Zohor BR</v>
          </cell>
          <cell r="D32">
            <v>16</v>
          </cell>
          <cell r="E32">
            <v>1123.97</v>
          </cell>
          <cell r="F32">
            <v>0.551724137931034</v>
          </cell>
          <cell r="G32">
            <v>38.7575862068966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16</v>
          </cell>
        </row>
        <row r="33">
          <cell r="C33" t="str">
            <v>BE-Desouk BR</v>
          </cell>
          <cell r="D33">
            <v>13</v>
          </cell>
          <cell r="E33">
            <v>1031.69</v>
          </cell>
          <cell r="F33">
            <v>0.448275862068966</v>
          </cell>
          <cell r="G33">
            <v>35.5755172413793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13</v>
          </cell>
        </row>
        <row r="34">
          <cell r="C34" t="str">
            <v>GI-Al Ahram Gardens</v>
          </cell>
          <cell r="D34">
            <v>12</v>
          </cell>
          <cell r="E34">
            <v>937.91</v>
          </cell>
          <cell r="F34">
            <v>0.413793103448276</v>
          </cell>
          <cell r="G34">
            <v>32.341724137931</v>
          </cell>
          <cell r="H34">
            <v>3</v>
          </cell>
          <cell r="I34">
            <v>240</v>
          </cell>
          <cell r="J34">
            <v>0</v>
          </cell>
          <cell r="K34">
            <v>0</v>
          </cell>
          <cell r="L34">
            <v>9</v>
          </cell>
        </row>
        <row r="35">
          <cell r="C35" t="str">
            <v>GI-Obour BR</v>
          </cell>
          <cell r="D35">
            <v>12</v>
          </cell>
          <cell r="E35">
            <v>1674.15</v>
          </cell>
          <cell r="F35">
            <v>0.413793103448276</v>
          </cell>
          <cell r="G35">
            <v>57.7293103448276</v>
          </cell>
          <cell r="H35">
            <v>3</v>
          </cell>
          <cell r="I35">
            <v>870</v>
          </cell>
          <cell r="J35">
            <v>0</v>
          </cell>
          <cell r="K35">
            <v>0</v>
          </cell>
          <cell r="L35">
            <v>9</v>
          </cell>
        </row>
        <row r="36">
          <cell r="C36" t="str">
            <v>BS-Minya DC</v>
          </cell>
          <cell r="D36">
            <v>12</v>
          </cell>
          <cell r="E36">
            <v>1159.24</v>
          </cell>
          <cell r="F36">
            <v>0.413793103448276</v>
          </cell>
          <cell r="G36">
            <v>39.9737931034483</v>
          </cell>
          <cell r="H36">
            <v>1</v>
          </cell>
          <cell r="I36">
            <v>0</v>
          </cell>
          <cell r="J36">
            <v>1</v>
          </cell>
          <cell r="K36">
            <v>230</v>
          </cell>
          <cell r="L36">
            <v>10</v>
          </cell>
        </row>
        <row r="37">
          <cell r="C37" t="str">
            <v>AS-Asyut DC</v>
          </cell>
          <cell r="D37">
            <v>11</v>
          </cell>
          <cell r="E37">
            <v>1289.63</v>
          </cell>
          <cell r="F37">
            <v>0.379310344827586</v>
          </cell>
          <cell r="G37">
            <v>44.47</v>
          </cell>
          <cell r="H37">
            <v>1</v>
          </cell>
          <cell r="I37">
            <v>425</v>
          </cell>
          <cell r="J37">
            <v>0</v>
          </cell>
          <cell r="K37">
            <v>0</v>
          </cell>
          <cell r="L37">
            <v>10</v>
          </cell>
        </row>
        <row r="38">
          <cell r="C38" t="str">
            <v>BS-Faiyum DC</v>
          </cell>
          <cell r="D38">
            <v>10</v>
          </cell>
          <cell r="E38">
            <v>689.96</v>
          </cell>
          <cell r="F38">
            <v>0.344827586206897</v>
          </cell>
          <cell r="G38">
            <v>23.791724137931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10</v>
          </cell>
        </row>
        <row r="39">
          <cell r="C39" t="str">
            <v>CA- Zakr BR</v>
          </cell>
          <cell r="D39">
            <v>10</v>
          </cell>
          <cell r="E39">
            <v>3847.39</v>
          </cell>
          <cell r="F39">
            <v>0.344827586206897</v>
          </cell>
          <cell r="G39">
            <v>132.668620689655</v>
          </cell>
          <cell r="H39">
            <v>2</v>
          </cell>
          <cell r="I39">
            <v>2355</v>
          </cell>
          <cell r="J39">
            <v>2</v>
          </cell>
          <cell r="K39">
            <v>1032</v>
          </cell>
          <cell r="L39">
            <v>6</v>
          </cell>
        </row>
        <row r="40">
          <cell r="C40" t="str">
            <v>CA-Old cairo BR</v>
          </cell>
          <cell r="D40">
            <v>10</v>
          </cell>
          <cell r="E40">
            <v>1106.63</v>
          </cell>
          <cell r="F40">
            <v>0.344827586206897</v>
          </cell>
          <cell r="G40">
            <v>38.1596551724138</v>
          </cell>
          <cell r="H40">
            <v>0</v>
          </cell>
          <cell r="I40">
            <v>0</v>
          </cell>
          <cell r="J40">
            <v>1</v>
          </cell>
          <cell r="K40">
            <v>400</v>
          </cell>
          <cell r="L40">
            <v>9</v>
          </cell>
        </row>
        <row r="41">
          <cell r="C41" t="str">
            <v>CA-Heliopolis BR</v>
          </cell>
          <cell r="D41">
            <v>9</v>
          </cell>
          <cell r="E41">
            <v>661.75</v>
          </cell>
          <cell r="F41">
            <v>0.310344827586207</v>
          </cell>
          <cell r="G41">
            <v>22.8189655172414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8</v>
          </cell>
        </row>
        <row r="42">
          <cell r="C42" t="str">
            <v>CA-Al Zaytoun BR</v>
          </cell>
          <cell r="D42">
            <v>9</v>
          </cell>
          <cell r="E42">
            <v>744.63</v>
          </cell>
          <cell r="F42">
            <v>0.310344827586207</v>
          </cell>
          <cell r="G42">
            <v>25.6768965517241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9</v>
          </cell>
        </row>
        <row r="43">
          <cell r="C43" t="str">
            <v>AS-Kom ombo BR</v>
          </cell>
          <cell r="D43">
            <v>9</v>
          </cell>
          <cell r="E43">
            <v>2133.3</v>
          </cell>
          <cell r="F43">
            <v>0.310344827586207</v>
          </cell>
          <cell r="G43">
            <v>73.5620689655172</v>
          </cell>
          <cell r="H43">
            <v>6</v>
          </cell>
          <cell r="I43">
            <v>1933.6</v>
          </cell>
          <cell r="J43">
            <v>0</v>
          </cell>
          <cell r="K43">
            <v>0</v>
          </cell>
          <cell r="L43">
            <v>3</v>
          </cell>
        </row>
        <row r="44">
          <cell r="C44" t="str">
            <v>GI-EL Ayat BR</v>
          </cell>
          <cell r="D44">
            <v>8</v>
          </cell>
          <cell r="E44">
            <v>450.8</v>
          </cell>
          <cell r="F44">
            <v>0.275862068965517</v>
          </cell>
          <cell r="G44">
            <v>15.5448275862069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8</v>
          </cell>
        </row>
        <row r="45">
          <cell r="C45" t="str">
            <v>AS-Sohag DC</v>
          </cell>
          <cell r="D45">
            <v>8</v>
          </cell>
          <cell r="E45">
            <v>2380.36</v>
          </cell>
          <cell r="F45">
            <v>0.275862068965517</v>
          </cell>
          <cell r="G45">
            <v>82.0813793103448</v>
          </cell>
          <cell r="H45">
            <v>1</v>
          </cell>
          <cell r="I45">
            <v>1840</v>
          </cell>
          <cell r="J45">
            <v>0</v>
          </cell>
          <cell r="K45">
            <v>0</v>
          </cell>
          <cell r="L45">
            <v>7</v>
          </cell>
        </row>
        <row r="46">
          <cell r="C46" t="str">
            <v>CA-Nasr city BR</v>
          </cell>
          <cell r="D46">
            <v>7</v>
          </cell>
          <cell r="E46">
            <v>630.42</v>
          </cell>
          <cell r="F46">
            <v>0.241379310344828</v>
          </cell>
          <cell r="G46">
            <v>21.7386206896552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7</v>
          </cell>
        </row>
        <row r="47">
          <cell r="C47" t="str">
            <v>SH-10th ofRamadan BR</v>
          </cell>
          <cell r="D47">
            <v>7</v>
          </cell>
          <cell r="E47">
            <v>636.41</v>
          </cell>
          <cell r="F47">
            <v>0.241379310344828</v>
          </cell>
          <cell r="G47">
            <v>21.9451724137931</v>
          </cell>
          <cell r="H47">
            <v>0</v>
          </cell>
          <cell r="I47">
            <v>0</v>
          </cell>
          <cell r="J47">
            <v>3</v>
          </cell>
          <cell r="K47">
            <v>369.32</v>
          </cell>
          <cell r="L47">
            <v>4</v>
          </cell>
        </row>
        <row r="48">
          <cell r="C48" t="str">
            <v>CA-elbasateen BR</v>
          </cell>
          <cell r="D48">
            <v>7</v>
          </cell>
          <cell r="E48">
            <v>1305.18</v>
          </cell>
          <cell r="F48">
            <v>0.241379310344828</v>
          </cell>
          <cell r="G48">
            <v>45.0062068965517</v>
          </cell>
          <cell r="H48">
            <v>3</v>
          </cell>
          <cell r="I48">
            <v>1150</v>
          </cell>
          <cell r="J48">
            <v>0</v>
          </cell>
          <cell r="K48">
            <v>0</v>
          </cell>
          <cell r="L48">
            <v>4</v>
          </cell>
        </row>
        <row r="49">
          <cell r="C49" t="str">
            <v>CA-Badr BR</v>
          </cell>
          <cell r="D49">
            <v>7</v>
          </cell>
          <cell r="E49">
            <v>579</v>
          </cell>
          <cell r="F49">
            <v>0.241379310344828</v>
          </cell>
          <cell r="G49">
            <v>19.9655172413793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6</v>
          </cell>
        </row>
        <row r="50">
          <cell r="C50" t="str">
            <v>GI-Project BR</v>
          </cell>
          <cell r="D50">
            <v>6</v>
          </cell>
          <cell r="E50">
            <v>2268</v>
          </cell>
          <cell r="F50">
            <v>0.206896551724138</v>
          </cell>
          <cell r="G50">
            <v>78.2068965517241</v>
          </cell>
          <cell r="H50">
            <v>5</v>
          </cell>
          <cell r="I50">
            <v>2268</v>
          </cell>
          <cell r="J50">
            <v>1</v>
          </cell>
          <cell r="K50">
            <v>0</v>
          </cell>
          <cell r="L50">
            <v>0</v>
          </cell>
        </row>
        <row r="51">
          <cell r="C51" t="str">
            <v>TA-Mahallah BR</v>
          </cell>
          <cell r="D51">
            <v>5</v>
          </cell>
          <cell r="E51">
            <v>452.97</v>
          </cell>
          <cell r="F51">
            <v>0.172413793103448</v>
          </cell>
          <cell r="G51">
            <v>15.6196551724138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5</v>
          </cell>
        </row>
        <row r="52">
          <cell r="C52" t="str">
            <v>TA-Tanta DC</v>
          </cell>
          <cell r="D52">
            <v>5</v>
          </cell>
          <cell r="E52">
            <v>153.28</v>
          </cell>
          <cell r="F52">
            <v>0.172413793103448</v>
          </cell>
          <cell r="G52">
            <v>5.28551724137931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5</v>
          </cell>
        </row>
        <row r="53">
          <cell r="C53" t="str">
            <v>AS-Luxor BR</v>
          </cell>
          <cell r="D53">
            <v>5</v>
          </cell>
          <cell r="E53">
            <v>379.44</v>
          </cell>
          <cell r="F53">
            <v>0.172413793103448</v>
          </cell>
          <cell r="G53">
            <v>13.0841379310345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5</v>
          </cell>
        </row>
        <row r="54">
          <cell r="C54" t="str">
            <v>CA-Maasra BR</v>
          </cell>
          <cell r="D54">
            <v>5</v>
          </cell>
          <cell r="E54">
            <v>436.21</v>
          </cell>
          <cell r="F54">
            <v>0.172413793103448</v>
          </cell>
          <cell r="G54">
            <v>15.041724137931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</v>
          </cell>
        </row>
        <row r="55">
          <cell r="C55" t="str">
            <v>SH-Menya EL Qamh BR</v>
          </cell>
          <cell r="D55">
            <v>5</v>
          </cell>
          <cell r="E55">
            <v>405.04</v>
          </cell>
          <cell r="F55">
            <v>0.172413793103448</v>
          </cell>
          <cell r="G55">
            <v>13.9668965517241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5</v>
          </cell>
        </row>
        <row r="56">
          <cell r="C56" t="str">
            <v>IS-Ismailia DC</v>
          </cell>
          <cell r="D56">
            <v>5</v>
          </cell>
          <cell r="E56">
            <v>1109.11</v>
          </cell>
          <cell r="F56">
            <v>0.172413793103448</v>
          </cell>
          <cell r="G56">
            <v>38.2451724137931</v>
          </cell>
          <cell r="H56">
            <v>0</v>
          </cell>
          <cell r="I56">
            <v>0</v>
          </cell>
          <cell r="J56">
            <v>3</v>
          </cell>
          <cell r="K56">
            <v>1024.5</v>
          </cell>
          <cell r="L56">
            <v>2</v>
          </cell>
        </row>
        <row r="57">
          <cell r="C57" t="str">
            <v>10thRamadanCityHub</v>
          </cell>
          <cell r="D57">
            <v>4</v>
          </cell>
          <cell r="E57">
            <v>3199</v>
          </cell>
          <cell r="F57">
            <v>0.137931034482759</v>
          </cell>
          <cell r="G57">
            <v>110.310344827586</v>
          </cell>
          <cell r="H57">
            <v>3</v>
          </cell>
          <cell r="I57">
            <v>1999</v>
          </cell>
          <cell r="J57">
            <v>1</v>
          </cell>
          <cell r="K57">
            <v>1200</v>
          </cell>
          <cell r="L57">
            <v>0</v>
          </cell>
        </row>
        <row r="58">
          <cell r="C58" t="str">
            <v>BE-Etay Elbaroud BR</v>
          </cell>
          <cell r="D58">
            <v>4</v>
          </cell>
          <cell r="E58">
            <v>577.83</v>
          </cell>
          <cell r="F58">
            <v>0.137931034482759</v>
          </cell>
          <cell r="G58">
            <v>19.9251724137931</v>
          </cell>
          <cell r="H58">
            <v>0</v>
          </cell>
          <cell r="I58">
            <v>0</v>
          </cell>
          <cell r="J58">
            <v>1</v>
          </cell>
          <cell r="K58">
            <v>359</v>
          </cell>
          <cell r="L58">
            <v>3</v>
          </cell>
        </row>
        <row r="59">
          <cell r="C59" t="str">
            <v>AL-Mandara BR</v>
          </cell>
          <cell r="D59">
            <v>4</v>
          </cell>
          <cell r="E59">
            <v>602.32</v>
          </cell>
          <cell r="F59">
            <v>0.137931034482759</v>
          </cell>
          <cell r="G59">
            <v>20.7696551724138</v>
          </cell>
          <cell r="H59">
            <v>0</v>
          </cell>
          <cell r="I59">
            <v>0</v>
          </cell>
          <cell r="J59">
            <v>1</v>
          </cell>
          <cell r="K59">
            <v>340</v>
          </cell>
          <cell r="L59">
            <v>3</v>
          </cell>
        </row>
        <row r="60">
          <cell r="C60" t="str">
            <v>CA-Helwan BR</v>
          </cell>
          <cell r="D60">
            <v>4</v>
          </cell>
          <cell r="E60">
            <v>670.28</v>
          </cell>
          <cell r="F60">
            <v>0.137931034482759</v>
          </cell>
          <cell r="G60">
            <v>23.1131034482759</v>
          </cell>
          <cell r="H60">
            <v>2</v>
          </cell>
          <cell r="I60">
            <v>590</v>
          </cell>
          <cell r="J60">
            <v>0</v>
          </cell>
          <cell r="K60">
            <v>0</v>
          </cell>
          <cell r="L60">
            <v>2</v>
          </cell>
        </row>
        <row r="61">
          <cell r="C61" t="str">
            <v>MA-Minet elnasr BR</v>
          </cell>
          <cell r="D61">
            <v>3</v>
          </cell>
          <cell r="E61">
            <v>290.34</v>
          </cell>
          <cell r="F61">
            <v>0.103448275862069</v>
          </cell>
          <cell r="G61">
            <v>10.011724137931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</v>
          </cell>
        </row>
        <row r="62">
          <cell r="C62" t="str">
            <v>AS-Kharga BR</v>
          </cell>
          <cell r="D62">
            <v>3</v>
          </cell>
          <cell r="E62">
            <v>1789.49</v>
          </cell>
          <cell r="F62">
            <v>0.103448275862069</v>
          </cell>
          <cell r="G62">
            <v>61.7065517241379</v>
          </cell>
          <cell r="H62">
            <v>2</v>
          </cell>
          <cell r="I62">
            <v>1664</v>
          </cell>
          <cell r="J62">
            <v>0</v>
          </cell>
          <cell r="K62">
            <v>0</v>
          </cell>
          <cell r="L62">
            <v>1</v>
          </cell>
        </row>
        <row r="63">
          <cell r="C63" t="str">
            <v>SH-Fakous BR</v>
          </cell>
          <cell r="D63">
            <v>3</v>
          </cell>
          <cell r="E63">
            <v>241.76</v>
          </cell>
          <cell r="F63">
            <v>0.103448275862069</v>
          </cell>
          <cell r="G63">
            <v>8.33655172413793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3</v>
          </cell>
        </row>
        <row r="64">
          <cell r="C64" t="str">
            <v>GI-Tokh BR</v>
          </cell>
          <cell r="D64">
            <v>3</v>
          </cell>
          <cell r="E64">
            <v>1990</v>
          </cell>
          <cell r="F64">
            <v>0.103448275862069</v>
          </cell>
          <cell r="G64">
            <v>68.6206896551724</v>
          </cell>
          <cell r="H64">
            <v>3</v>
          </cell>
          <cell r="I64">
            <v>1990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CA-Shorouk BR</v>
          </cell>
          <cell r="D65">
            <v>3</v>
          </cell>
          <cell r="E65">
            <v>0</v>
          </cell>
          <cell r="F65">
            <v>0.103448275862069</v>
          </cell>
          <cell r="G65">
            <v>0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2</v>
          </cell>
        </row>
        <row r="66">
          <cell r="C66" t="str">
            <v>TA-Sadate BR</v>
          </cell>
          <cell r="D66">
            <v>3</v>
          </cell>
          <cell r="E66">
            <v>800.65</v>
          </cell>
          <cell r="F66">
            <v>0.103448275862069</v>
          </cell>
          <cell r="G66">
            <v>27.6086206896552</v>
          </cell>
          <cell r="H66">
            <v>0</v>
          </cell>
          <cell r="I66">
            <v>0</v>
          </cell>
          <cell r="J66">
            <v>1</v>
          </cell>
          <cell r="K66">
            <v>625</v>
          </cell>
          <cell r="L66">
            <v>2</v>
          </cell>
        </row>
        <row r="67">
          <cell r="C67" t="str">
            <v>GI-Giza DC</v>
          </cell>
          <cell r="D67">
            <v>3</v>
          </cell>
          <cell r="E67">
            <v>1355</v>
          </cell>
          <cell r="F67">
            <v>0.103448275862069</v>
          </cell>
          <cell r="G67">
            <v>46.7241379310345</v>
          </cell>
          <cell r="H67">
            <v>3</v>
          </cell>
          <cell r="I67">
            <v>1355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GI-Benha BR</v>
          </cell>
          <cell r="D68">
            <v>2</v>
          </cell>
          <cell r="E68">
            <v>79.66</v>
          </cell>
          <cell r="F68">
            <v>0.0689655172413793</v>
          </cell>
          <cell r="G68">
            <v>2.74689655172414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2</v>
          </cell>
        </row>
        <row r="69">
          <cell r="C69" t="str">
            <v>AL-Siouf BR</v>
          </cell>
          <cell r="D69">
            <v>2</v>
          </cell>
          <cell r="E69">
            <v>201.08</v>
          </cell>
          <cell r="F69">
            <v>0.0689655172413793</v>
          </cell>
          <cell r="G69">
            <v>6.93379310344828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2</v>
          </cell>
        </row>
        <row r="70">
          <cell r="C70" t="str">
            <v>TA-Quweisna BR</v>
          </cell>
          <cell r="D70">
            <v>2</v>
          </cell>
          <cell r="E70">
            <v>797.72</v>
          </cell>
          <cell r="F70">
            <v>0.0689655172413793</v>
          </cell>
          <cell r="G70">
            <v>27.5075862068966</v>
          </cell>
          <cell r="H70">
            <v>0</v>
          </cell>
          <cell r="I70">
            <v>0</v>
          </cell>
          <cell r="J70">
            <v>1</v>
          </cell>
          <cell r="K70">
            <v>680</v>
          </cell>
          <cell r="L70">
            <v>1</v>
          </cell>
        </row>
        <row r="71">
          <cell r="C71" t="str">
            <v>MA-Damietta BR</v>
          </cell>
          <cell r="D71">
            <v>2</v>
          </cell>
          <cell r="E71">
            <v>2570</v>
          </cell>
          <cell r="F71">
            <v>0.0689655172413793</v>
          </cell>
          <cell r="G71">
            <v>88.6206896551724</v>
          </cell>
          <cell r="H71">
            <v>0</v>
          </cell>
          <cell r="I71">
            <v>0</v>
          </cell>
          <cell r="J71">
            <v>2</v>
          </cell>
          <cell r="K71">
            <v>2570</v>
          </cell>
          <cell r="L71">
            <v>0</v>
          </cell>
        </row>
        <row r="72">
          <cell r="C72" t="str">
            <v>AS-New Valley BR</v>
          </cell>
          <cell r="D72">
            <v>1</v>
          </cell>
          <cell r="E72">
            <v>2665.46</v>
          </cell>
          <cell r="F72">
            <v>0.0344827586206897</v>
          </cell>
          <cell r="G72">
            <v>91.9124137931035</v>
          </cell>
          <cell r="H72">
            <v>1</v>
          </cell>
          <cell r="I72">
            <v>2665.46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BE-Kafr Eldwar BR</v>
          </cell>
          <cell r="D73">
            <v>1</v>
          </cell>
          <cell r="E73">
            <v>86.11</v>
          </cell>
          <cell r="F73">
            <v>0.0344827586206897</v>
          </cell>
          <cell r="G73">
            <v>2.96931034482759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1</v>
          </cell>
        </row>
        <row r="74">
          <cell r="C74" t="str">
            <v>MA-Talkha BR</v>
          </cell>
          <cell r="D74">
            <v>1</v>
          </cell>
          <cell r="E74">
            <v>139.66</v>
          </cell>
          <cell r="F74">
            <v>0.0344827586206897</v>
          </cell>
          <cell r="G74">
            <v>4.81586206896552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1</v>
          </cell>
        </row>
        <row r="75">
          <cell r="C75" t="str">
            <v>IS-El Tor BR</v>
          </cell>
          <cell r="D75">
            <v>1</v>
          </cell>
          <cell r="E75">
            <v>80</v>
          </cell>
          <cell r="F75">
            <v>0.0344827586206897</v>
          </cell>
          <cell r="G75">
            <v>2.75862068965517</v>
          </cell>
          <cell r="H75">
            <v>1</v>
          </cell>
          <cell r="I75">
            <v>80</v>
          </cell>
          <cell r="J75">
            <v>0</v>
          </cell>
          <cell r="K75">
            <v>0</v>
          </cell>
          <cell r="L75">
            <v>0</v>
          </cell>
        </row>
        <row r="76">
          <cell r="C76" t="str">
            <v>BE-Abu Elmatamier BR</v>
          </cell>
          <cell r="D76">
            <v>1</v>
          </cell>
          <cell r="E76">
            <v>84.61</v>
          </cell>
          <cell r="F76">
            <v>0.0344827586206897</v>
          </cell>
          <cell r="G76">
            <v>2.91758620689655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1</v>
          </cell>
        </row>
        <row r="77">
          <cell r="C77" t="str">
            <v>MA-Saad zaghloul BR</v>
          </cell>
          <cell r="D77">
            <v>1</v>
          </cell>
          <cell r="E77">
            <v>0</v>
          </cell>
          <cell r="F77">
            <v>0.0344827586206897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</v>
          </cell>
        </row>
        <row r="78">
          <cell r="C78" t="str">
            <v>MA-Senbellawein BR</v>
          </cell>
          <cell r="D78">
            <v>1</v>
          </cell>
          <cell r="E78">
            <v>102.67</v>
          </cell>
          <cell r="F78">
            <v>0.0344827586206897</v>
          </cell>
          <cell r="G78">
            <v>3.54034482758621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</v>
          </cell>
        </row>
        <row r="79">
          <cell r="C79" t="str">
            <v>IS-Suez DC</v>
          </cell>
          <cell r="D79">
            <v>1</v>
          </cell>
          <cell r="E79">
            <v>97.45</v>
          </cell>
          <cell r="F79">
            <v>0.0344827586206897</v>
          </cell>
          <cell r="G79">
            <v>3.36034482758621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</v>
          </cell>
        </row>
        <row r="80">
          <cell r="C80" t="str">
            <v>TA-Shebeen El-Kom DC</v>
          </cell>
          <cell r="D80">
            <v>1</v>
          </cell>
          <cell r="E80">
            <v>82.45</v>
          </cell>
          <cell r="F80">
            <v>0.0344827586206897</v>
          </cell>
          <cell r="G80">
            <v>2.84310344827586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1</v>
          </cell>
        </row>
        <row r="81">
          <cell r="C81" t="str">
            <v>AS-Red Sea BR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C82" t="str">
            <v>AS-Aswan DC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C83" t="str">
            <v>MA-Mansoura DC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C84" t="str">
            <v>BE-Damanhur DC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IS-Port Said BR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C86" t="str">
            <v>AL-NEW MATROUH BR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C87" t="str">
            <v>IS-Sharm Elsheikh BR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C88" t="str">
            <v>MA-Mit ghamr BR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C89" t="str">
            <v>SH-Zagazig DC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C90" t="str">
            <v>GI-Qalyup  BR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C91" t="str">
            <v>GI-Tokh  BR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C92" t="str">
            <v>CA-Al Nozha BR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C93" t="str">
            <v>CA-Kattamya BR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B1" t="str">
            <v>Branch Name</v>
          </cell>
          <cell r="C1" t="str">
            <v>Pickup Amount</v>
          </cell>
          <cell r="D1" t="str">
            <v>Sending Amount</v>
          </cell>
          <cell r="E1" t="str">
            <v>Arrival Amount</v>
          </cell>
          <cell r="F1" t="str">
            <v>Delivery Amount</v>
          </cell>
          <cell r="G1" t="str">
            <v>Signing amount</v>
          </cell>
        </row>
        <row r="2">
          <cell r="B2" t="str">
            <v>CA-Abaasia BR</v>
          </cell>
          <cell r="C2">
            <v>1421</v>
          </cell>
          <cell r="D2">
            <v>4874</v>
          </cell>
          <cell r="E2">
            <v>9322</v>
          </cell>
          <cell r="F2">
            <v>12972</v>
          </cell>
          <cell r="G2">
            <v>6023</v>
          </cell>
        </row>
        <row r="3">
          <cell r="B3" t="str">
            <v>CA-Cairo DC</v>
          </cell>
          <cell r="C3">
            <v>185</v>
          </cell>
          <cell r="D3">
            <v>404321</v>
          </cell>
          <cell r="E3">
            <v>394059</v>
          </cell>
          <cell r="F3">
            <v>14</v>
          </cell>
          <cell r="G3">
            <v>14</v>
          </cell>
        </row>
        <row r="4">
          <cell r="B4" t="str">
            <v>CA-CWH BR</v>
          </cell>
          <cell r="C4">
            <v>15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 t="str">
            <v>CA-Al Mokattam BR</v>
          </cell>
          <cell r="C5">
            <v>4374</v>
          </cell>
          <cell r="D5">
            <v>7364</v>
          </cell>
          <cell r="E5">
            <v>8637</v>
          </cell>
          <cell r="F5">
            <v>11426</v>
          </cell>
          <cell r="G5">
            <v>6213</v>
          </cell>
        </row>
        <row r="6">
          <cell r="B6" t="str">
            <v>CA-elbasateen BR</v>
          </cell>
          <cell r="C6">
            <v>8713</v>
          </cell>
          <cell r="D6">
            <v>12670</v>
          </cell>
          <cell r="E6">
            <v>13084</v>
          </cell>
          <cell r="F6">
            <v>17232</v>
          </cell>
          <cell r="G6">
            <v>9453</v>
          </cell>
        </row>
        <row r="7">
          <cell r="B7" t="str">
            <v>CA-Maasra BR</v>
          </cell>
          <cell r="C7">
            <v>3931</v>
          </cell>
          <cell r="D7">
            <v>6948</v>
          </cell>
          <cell r="E7">
            <v>9382</v>
          </cell>
          <cell r="F7">
            <v>12756</v>
          </cell>
          <cell r="G7">
            <v>6373</v>
          </cell>
        </row>
        <row r="8">
          <cell r="B8" t="str">
            <v>CA-Helwan BR</v>
          </cell>
          <cell r="C8">
            <v>10472</v>
          </cell>
          <cell r="D8">
            <v>13784</v>
          </cell>
          <cell r="E8">
            <v>12162</v>
          </cell>
          <cell r="F8">
            <v>13873</v>
          </cell>
          <cell r="G8">
            <v>8825</v>
          </cell>
        </row>
        <row r="9">
          <cell r="B9" t="str">
            <v>CA-AL Zahraa BR</v>
          </cell>
          <cell r="C9">
            <v>2027</v>
          </cell>
          <cell r="D9">
            <v>4155</v>
          </cell>
          <cell r="E9">
            <v>7859</v>
          </cell>
          <cell r="F9">
            <v>10343</v>
          </cell>
          <cell r="G9">
            <v>5807</v>
          </cell>
        </row>
        <row r="10">
          <cell r="B10" t="str">
            <v>CA-Old cairo BR</v>
          </cell>
          <cell r="C10">
            <v>2142</v>
          </cell>
          <cell r="D10">
            <v>5268</v>
          </cell>
          <cell r="E10">
            <v>10103</v>
          </cell>
          <cell r="F10">
            <v>12839</v>
          </cell>
          <cell r="G10">
            <v>7097</v>
          </cell>
        </row>
        <row r="11">
          <cell r="B11" t="str">
            <v>CA-Shorouk BR</v>
          </cell>
          <cell r="C11">
            <v>368</v>
          </cell>
          <cell r="D11">
            <v>3090</v>
          </cell>
          <cell r="E11">
            <v>7676</v>
          </cell>
          <cell r="F11">
            <v>10967</v>
          </cell>
          <cell r="G11">
            <v>5181</v>
          </cell>
        </row>
        <row r="12">
          <cell r="B12" t="str">
            <v>CA-Badr BR</v>
          </cell>
          <cell r="C12">
            <v>176</v>
          </cell>
          <cell r="D12">
            <v>2626</v>
          </cell>
          <cell r="E12">
            <v>5263</v>
          </cell>
          <cell r="F12">
            <v>7557</v>
          </cell>
          <cell r="G12">
            <v>3265</v>
          </cell>
        </row>
        <row r="13">
          <cell r="B13" t="str">
            <v>CA-El Marg</v>
          </cell>
          <cell r="C13">
            <v>2982</v>
          </cell>
          <cell r="D13">
            <v>7769</v>
          </cell>
          <cell r="E13">
            <v>9767</v>
          </cell>
          <cell r="F13">
            <v>12484</v>
          </cell>
          <cell r="G13">
            <v>5223</v>
          </cell>
        </row>
        <row r="14">
          <cell r="B14" t="str">
            <v>CA-Ain ShamsBR</v>
          </cell>
          <cell r="C14">
            <v>1841</v>
          </cell>
          <cell r="D14">
            <v>4720</v>
          </cell>
          <cell r="E14">
            <v>7480</v>
          </cell>
          <cell r="F14">
            <v>9467</v>
          </cell>
          <cell r="G14">
            <v>4791</v>
          </cell>
        </row>
        <row r="15">
          <cell r="B15" t="str">
            <v>CA-Al Zaytoun BR</v>
          </cell>
          <cell r="C15">
            <v>3325</v>
          </cell>
          <cell r="D15">
            <v>7617</v>
          </cell>
          <cell r="E15">
            <v>11698</v>
          </cell>
          <cell r="F15">
            <v>14745</v>
          </cell>
          <cell r="G15">
            <v>7611</v>
          </cell>
        </row>
        <row r="16">
          <cell r="B16" t="str">
            <v>CA- Zakr BR</v>
          </cell>
          <cell r="C16">
            <v>2474</v>
          </cell>
          <cell r="D16">
            <v>8256</v>
          </cell>
          <cell r="E16">
            <v>17070</v>
          </cell>
          <cell r="F16">
            <v>23217</v>
          </cell>
          <cell r="G16">
            <v>11970</v>
          </cell>
        </row>
        <row r="17">
          <cell r="B17" t="str">
            <v>CA-Nasr city BR</v>
          </cell>
          <cell r="C17">
            <v>17493</v>
          </cell>
          <cell r="D17">
            <v>21581</v>
          </cell>
          <cell r="E17">
            <v>18898</v>
          </cell>
          <cell r="F17">
            <v>21843</v>
          </cell>
          <cell r="G17">
            <v>14934</v>
          </cell>
        </row>
        <row r="18">
          <cell r="B18" t="str">
            <v>CA-Tagamoa BR</v>
          </cell>
          <cell r="C18">
            <v>4055</v>
          </cell>
          <cell r="D18">
            <v>10534</v>
          </cell>
          <cell r="E18">
            <v>16173</v>
          </cell>
          <cell r="F18">
            <v>20395</v>
          </cell>
          <cell r="G18">
            <v>11162</v>
          </cell>
        </row>
        <row r="19">
          <cell r="B19" t="str">
            <v>CA-Kattamya BR</v>
          </cell>
          <cell r="C19">
            <v>174380</v>
          </cell>
          <cell r="D19">
            <v>174103</v>
          </cell>
          <cell r="E19">
            <v>67018</v>
          </cell>
          <cell r="F19">
            <v>73537</v>
          </cell>
          <cell r="G19">
            <v>64862</v>
          </cell>
        </row>
        <row r="20">
          <cell r="B20" t="str">
            <v>CA-New Cairo BR</v>
          </cell>
          <cell r="C20">
            <v>1105</v>
          </cell>
          <cell r="D20">
            <v>4953</v>
          </cell>
          <cell r="E20">
            <v>14094</v>
          </cell>
          <cell r="F20">
            <v>19777</v>
          </cell>
          <cell r="G20">
            <v>10519</v>
          </cell>
        </row>
        <row r="21">
          <cell r="B21" t="str">
            <v>CA-Heliopolis BR</v>
          </cell>
          <cell r="C21">
            <v>1911</v>
          </cell>
          <cell r="D21">
            <v>4723</v>
          </cell>
          <cell r="E21">
            <v>9402</v>
          </cell>
          <cell r="F21">
            <v>11621</v>
          </cell>
          <cell r="G21">
            <v>6895</v>
          </cell>
        </row>
        <row r="22">
          <cell r="B22" t="str">
            <v>CA-Salam BR</v>
          </cell>
          <cell r="C22">
            <v>754</v>
          </cell>
          <cell r="D22">
            <v>5294</v>
          </cell>
          <cell r="E22">
            <v>9784</v>
          </cell>
          <cell r="F22">
            <v>14018</v>
          </cell>
          <cell r="G22">
            <v>5475</v>
          </cell>
        </row>
        <row r="23">
          <cell r="B23" t="str">
            <v>CA-Al Nozha BR</v>
          </cell>
          <cell r="C23">
            <v>2697</v>
          </cell>
          <cell r="D23">
            <v>7349</v>
          </cell>
          <cell r="E23">
            <v>11124</v>
          </cell>
          <cell r="F23">
            <v>15677</v>
          </cell>
          <cell r="G23">
            <v>7024</v>
          </cell>
        </row>
        <row r="24">
          <cell r="B24" t="str">
            <v>CA-Shobra BR</v>
          </cell>
          <cell r="C24">
            <v>3191</v>
          </cell>
          <cell r="D24">
            <v>7557</v>
          </cell>
          <cell r="E24">
            <v>11042</v>
          </cell>
          <cell r="F24">
            <v>15857</v>
          </cell>
          <cell r="G24">
            <v>6956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CA-Abaasia BR</v>
          </cell>
          <cell r="I2">
            <v>1821</v>
          </cell>
          <cell r="J2">
            <v>4962</v>
          </cell>
          <cell r="K2">
            <v>8106</v>
          </cell>
          <cell r="L2">
            <v>12068</v>
          </cell>
          <cell r="M2">
            <v>5115</v>
          </cell>
        </row>
        <row r="3">
          <cell r="H3" t="str">
            <v>CA-Cairo DC</v>
          </cell>
          <cell r="I3">
            <v>271</v>
          </cell>
          <cell r="J3">
            <v>325876</v>
          </cell>
          <cell r="K3">
            <v>324887</v>
          </cell>
          <cell r="L3">
            <v>17</v>
          </cell>
          <cell r="M3">
            <v>17</v>
          </cell>
        </row>
        <row r="4">
          <cell r="H4" t="str">
            <v>CA-Al Mokattam BR</v>
          </cell>
          <cell r="I4">
            <v>3301</v>
          </cell>
          <cell r="J4">
            <v>5292</v>
          </cell>
          <cell r="K4">
            <v>7198</v>
          </cell>
          <cell r="L4">
            <v>9325</v>
          </cell>
          <cell r="M4">
            <v>5351</v>
          </cell>
        </row>
        <row r="5">
          <cell r="H5" t="str">
            <v>CA-elbasateen BR</v>
          </cell>
          <cell r="I5">
            <v>3713</v>
          </cell>
          <cell r="J5">
            <v>6881</v>
          </cell>
          <cell r="K5">
            <v>10238</v>
          </cell>
          <cell r="L5">
            <v>12989</v>
          </cell>
          <cell r="M5">
            <v>7436</v>
          </cell>
        </row>
        <row r="6">
          <cell r="H6" t="str">
            <v>CA-Maasra BR</v>
          </cell>
          <cell r="I6">
            <v>5976</v>
          </cell>
          <cell r="J6">
            <v>8412</v>
          </cell>
          <cell r="K6">
            <v>8429</v>
          </cell>
          <cell r="L6">
            <v>11004</v>
          </cell>
          <cell r="M6">
            <v>6146</v>
          </cell>
        </row>
        <row r="7">
          <cell r="H7" t="str">
            <v>CA-Helwan BR</v>
          </cell>
          <cell r="I7">
            <v>13983</v>
          </cell>
          <cell r="J7">
            <v>17612</v>
          </cell>
          <cell r="K7">
            <v>12286</v>
          </cell>
          <cell r="L7">
            <v>12752</v>
          </cell>
          <cell r="M7">
            <v>8650</v>
          </cell>
        </row>
        <row r="8">
          <cell r="H8" t="str">
            <v>CA-AL Zahraa BR</v>
          </cell>
          <cell r="I8">
            <v>2165</v>
          </cell>
          <cell r="J8">
            <v>3855</v>
          </cell>
          <cell r="K8">
            <v>6980</v>
          </cell>
          <cell r="L8">
            <v>8795</v>
          </cell>
          <cell r="M8">
            <v>5311</v>
          </cell>
        </row>
        <row r="9">
          <cell r="H9" t="str">
            <v>CA-Old cairo BR</v>
          </cell>
          <cell r="I9">
            <v>1256</v>
          </cell>
          <cell r="J9">
            <v>3753</v>
          </cell>
          <cell r="K9">
            <v>8205</v>
          </cell>
          <cell r="L9">
            <v>10587</v>
          </cell>
          <cell r="M9">
            <v>5798</v>
          </cell>
        </row>
        <row r="10">
          <cell r="H10" t="str">
            <v>CA-Shorouk BR</v>
          </cell>
          <cell r="I10">
            <v>375</v>
          </cell>
          <cell r="J10">
            <v>2322</v>
          </cell>
          <cell r="K10">
            <v>6346</v>
          </cell>
          <cell r="L10">
            <v>8345</v>
          </cell>
          <cell r="M10">
            <v>4547</v>
          </cell>
        </row>
        <row r="11">
          <cell r="H11" t="str">
            <v>CA-Badr BR</v>
          </cell>
          <cell r="I11">
            <v>245</v>
          </cell>
          <cell r="J11">
            <v>1851</v>
          </cell>
          <cell r="K11">
            <v>4481</v>
          </cell>
          <cell r="L11">
            <v>5935</v>
          </cell>
          <cell r="M11">
            <v>2874</v>
          </cell>
        </row>
        <row r="12">
          <cell r="H12" t="str">
            <v>CA-El Marg</v>
          </cell>
          <cell r="I12">
            <v>785</v>
          </cell>
          <cell r="J12">
            <v>3828</v>
          </cell>
          <cell r="K12">
            <v>7152</v>
          </cell>
          <cell r="L12">
            <v>9356</v>
          </cell>
          <cell r="M12">
            <v>4059</v>
          </cell>
        </row>
        <row r="13">
          <cell r="H13" t="str">
            <v>CA-Ain ShamsBR</v>
          </cell>
          <cell r="I13">
            <v>1493</v>
          </cell>
          <cell r="J13">
            <v>4414</v>
          </cell>
          <cell r="K13">
            <v>8411</v>
          </cell>
          <cell r="L13">
            <v>11816</v>
          </cell>
          <cell r="M13">
            <v>5303</v>
          </cell>
        </row>
        <row r="14">
          <cell r="H14" t="str">
            <v>CA-Al Zaytoun BR</v>
          </cell>
          <cell r="I14">
            <v>2061</v>
          </cell>
          <cell r="J14">
            <v>5294</v>
          </cell>
          <cell r="K14">
            <v>10188</v>
          </cell>
          <cell r="L14">
            <v>12959</v>
          </cell>
          <cell r="M14">
            <v>7051</v>
          </cell>
        </row>
        <row r="15">
          <cell r="H15" t="str">
            <v>CA- Zakr BR</v>
          </cell>
          <cell r="I15">
            <v>1117</v>
          </cell>
          <cell r="J15">
            <v>5084</v>
          </cell>
          <cell r="K15">
            <v>14096</v>
          </cell>
          <cell r="L15">
            <v>19183</v>
          </cell>
          <cell r="M15">
            <v>10161</v>
          </cell>
        </row>
        <row r="16">
          <cell r="H16" t="str">
            <v>CA-Nasr city BR</v>
          </cell>
          <cell r="I16">
            <v>13617</v>
          </cell>
          <cell r="J16">
            <v>16966</v>
          </cell>
          <cell r="K16">
            <v>16573</v>
          </cell>
          <cell r="L16">
            <v>19635</v>
          </cell>
          <cell r="M16">
            <v>13298</v>
          </cell>
        </row>
        <row r="17">
          <cell r="H17" t="str">
            <v>CA-Tagamoa BR</v>
          </cell>
          <cell r="I17">
            <v>2258</v>
          </cell>
          <cell r="J17">
            <v>6698</v>
          </cell>
          <cell r="K17">
            <v>14264</v>
          </cell>
          <cell r="L17">
            <v>19928</v>
          </cell>
          <cell r="M17">
            <v>10185</v>
          </cell>
        </row>
        <row r="18">
          <cell r="H18" t="str">
            <v>CA-Kattamya BR</v>
          </cell>
          <cell r="I18">
            <v>157623</v>
          </cell>
          <cell r="J18">
            <v>157406</v>
          </cell>
          <cell r="K18">
            <v>59329</v>
          </cell>
          <cell r="L18">
            <v>60069</v>
          </cell>
          <cell r="M18">
            <v>59481</v>
          </cell>
        </row>
        <row r="19">
          <cell r="H19" t="str">
            <v>CA-New Cairo BR</v>
          </cell>
          <cell r="I19">
            <v>825</v>
          </cell>
          <cell r="J19">
            <v>3525</v>
          </cell>
          <cell r="K19">
            <v>12687</v>
          </cell>
          <cell r="L19">
            <v>16567</v>
          </cell>
          <cell r="M19">
            <v>9964</v>
          </cell>
        </row>
        <row r="20">
          <cell r="H20" t="str">
            <v>CA-Heliopolis BR</v>
          </cell>
          <cell r="I20">
            <v>1700</v>
          </cell>
          <cell r="J20">
            <v>3452</v>
          </cell>
          <cell r="K20">
            <v>7348</v>
          </cell>
          <cell r="L20">
            <v>9454</v>
          </cell>
          <cell r="M20">
            <v>5647</v>
          </cell>
        </row>
        <row r="21">
          <cell r="H21" t="str">
            <v>CA-Salam BR</v>
          </cell>
          <cell r="I21">
            <v>559</v>
          </cell>
          <cell r="J21">
            <v>3395</v>
          </cell>
          <cell r="K21">
            <v>6288</v>
          </cell>
          <cell r="L21">
            <v>8893</v>
          </cell>
          <cell r="M21">
            <v>3794</v>
          </cell>
        </row>
        <row r="22">
          <cell r="H22" t="str">
            <v>CA-Al Nozha BR</v>
          </cell>
          <cell r="I22">
            <v>2428</v>
          </cell>
          <cell r="J22">
            <v>5237</v>
          </cell>
          <cell r="K22">
            <v>8669</v>
          </cell>
          <cell r="L22">
            <v>11836</v>
          </cell>
          <cell r="M22">
            <v>6000</v>
          </cell>
        </row>
        <row r="23">
          <cell r="H23" t="str">
            <v>CA-Shobra BR</v>
          </cell>
          <cell r="I23">
            <v>2628</v>
          </cell>
          <cell r="J23">
            <v>5658</v>
          </cell>
          <cell r="K23">
            <v>8840</v>
          </cell>
          <cell r="L23">
            <v>11747</v>
          </cell>
          <cell r="M23">
            <v>5860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CA-Abaasia BR</v>
          </cell>
          <cell r="I2">
            <v>1498</v>
          </cell>
          <cell r="J2">
            <v>4647</v>
          </cell>
          <cell r="K2">
            <v>8599</v>
          </cell>
          <cell r="L2">
            <v>13039</v>
          </cell>
          <cell r="M2">
            <v>5196</v>
          </cell>
        </row>
        <row r="3">
          <cell r="H3" t="str">
            <v>CA-Cairo DC</v>
          </cell>
          <cell r="I3">
            <v>280</v>
          </cell>
          <cell r="J3">
            <v>317537</v>
          </cell>
          <cell r="K3">
            <v>318040</v>
          </cell>
          <cell r="L3">
            <v>19</v>
          </cell>
          <cell r="M3">
            <v>19</v>
          </cell>
        </row>
        <row r="4">
          <cell r="H4" t="str">
            <v>CA-CWH BR</v>
          </cell>
          <cell r="I4">
            <v>2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H5" t="str">
            <v>CA-Al Mokattam BR</v>
          </cell>
          <cell r="I5">
            <v>3324</v>
          </cell>
          <cell r="J5">
            <v>5390</v>
          </cell>
          <cell r="K5">
            <v>7678</v>
          </cell>
          <cell r="L5">
            <v>10120</v>
          </cell>
          <cell r="M5">
            <v>5425</v>
          </cell>
        </row>
        <row r="6">
          <cell r="H6" t="str">
            <v>CA-elbasateen BR</v>
          </cell>
          <cell r="I6">
            <v>2188</v>
          </cell>
          <cell r="J6">
            <v>4936</v>
          </cell>
          <cell r="K6">
            <v>9692</v>
          </cell>
          <cell r="L6">
            <v>12337</v>
          </cell>
          <cell r="M6">
            <v>6827</v>
          </cell>
        </row>
        <row r="7">
          <cell r="H7" t="str">
            <v>CA-Maasra BR</v>
          </cell>
          <cell r="I7">
            <v>8621</v>
          </cell>
          <cell r="J7">
            <v>10779</v>
          </cell>
          <cell r="K7">
            <v>10099</v>
          </cell>
          <cell r="L7">
            <v>12405</v>
          </cell>
          <cell r="M7">
            <v>7858</v>
          </cell>
        </row>
        <row r="8">
          <cell r="H8" t="str">
            <v>CA-Helwan BR</v>
          </cell>
          <cell r="I8">
            <v>14405</v>
          </cell>
          <cell r="J8">
            <v>27792</v>
          </cell>
          <cell r="K8">
            <v>23123</v>
          </cell>
          <cell r="L8">
            <v>14247</v>
          </cell>
          <cell r="M8">
            <v>9626</v>
          </cell>
        </row>
        <row r="9">
          <cell r="H9" t="str">
            <v>CA-Maadi BR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H10" t="str">
            <v>CA-AL Zahraa BR</v>
          </cell>
          <cell r="I10">
            <v>5308</v>
          </cell>
          <cell r="J10">
            <v>6780</v>
          </cell>
          <cell r="K10">
            <v>8202</v>
          </cell>
          <cell r="L10">
            <v>10037</v>
          </cell>
          <cell r="M10">
            <v>6724</v>
          </cell>
        </row>
        <row r="11">
          <cell r="H11" t="str">
            <v>CA-Old cairo BR</v>
          </cell>
          <cell r="I11">
            <v>1018</v>
          </cell>
          <cell r="J11">
            <v>3602</v>
          </cell>
          <cell r="K11">
            <v>8587</v>
          </cell>
          <cell r="L11">
            <v>11035</v>
          </cell>
          <cell r="M11">
            <v>5844</v>
          </cell>
        </row>
        <row r="12">
          <cell r="H12" t="str">
            <v>CA-Shorouk BR</v>
          </cell>
          <cell r="I12">
            <v>668</v>
          </cell>
          <cell r="J12">
            <v>2105</v>
          </cell>
          <cell r="K12">
            <v>5792</v>
          </cell>
          <cell r="L12">
            <v>7259</v>
          </cell>
          <cell r="M12">
            <v>4303</v>
          </cell>
        </row>
        <row r="13">
          <cell r="H13" t="str">
            <v>CA-Badr BR</v>
          </cell>
          <cell r="I13">
            <v>464</v>
          </cell>
          <cell r="J13">
            <v>2285</v>
          </cell>
          <cell r="K13">
            <v>5731</v>
          </cell>
          <cell r="L13">
            <v>7810</v>
          </cell>
          <cell r="M13">
            <v>3741</v>
          </cell>
        </row>
        <row r="14">
          <cell r="H14" t="str">
            <v>CA-El Marg</v>
          </cell>
          <cell r="I14">
            <v>718</v>
          </cell>
          <cell r="J14">
            <v>3823</v>
          </cell>
          <cell r="K14">
            <v>6612</v>
          </cell>
          <cell r="L14">
            <v>10460</v>
          </cell>
          <cell r="M14">
            <v>3465</v>
          </cell>
        </row>
        <row r="15">
          <cell r="H15" t="str">
            <v>CA-Ain ShamsBR</v>
          </cell>
          <cell r="I15">
            <v>1589</v>
          </cell>
          <cell r="J15">
            <v>4869</v>
          </cell>
          <cell r="K15">
            <v>9380</v>
          </cell>
          <cell r="L15">
            <v>12577</v>
          </cell>
          <cell r="M15">
            <v>5888</v>
          </cell>
        </row>
        <row r="16">
          <cell r="H16" t="str">
            <v>CA-Al Zaytoun BR</v>
          </cell>
          <cell r="I16">
            <v>1006</v>
          </cell>
          <cell r="J16">
            <v>4528</v>
          </cell>
          <cell r="K16">
            <v>11030</v>
          </cell>
          <cell r="L16">
            <v>14136</v>
          </cell>
          <cell r="M16">
            <v>7343</v>
          </cell>
        </row>
        <row r="17">
          <cell r="H17" t="str">
            <v>CA- Zakr BR</v>
          </cell>
          <cell r="I17">
            <v>1170</v>
          </cell>
          <cell r="J17">
            <v>5235</v>
          </cell>
          <cell r="K17">
            <v>14378</v>
          </cell>
          <cell r="L17">
            <v>19800</v>
          </cell>
          <cell r="M17">
            <v>10107</v>
          </cell>
        </row>
        <row r="18">
          <cell r="H18" t="str">
            <v>CA-Nasr city BR</v>
          </cell>
          <cell r="I18">
            <v>12225</v>
          </cell>
          <cell r="J18">
            <v>15348</v>
          </cell>
          <cell r="K18">
            <v>14742</v>
          </cell>
          <cell r="L18">
            <v>17823</v>
          </cell>
          <cell r="M18">
            <v>11562</v>
          </cell>
        </row>
        <row r="19">
          <cell r="H19" t="str">
            <v>CA-Tagamoa BR</v>
          </cell>
          <cell r="I19">
            <v>1223</v>
          </cell>
          <cell r="J19">
            <v>5596</v>
          </cell>
          <cell r="K19">
            <v>14388</v>
          </cell>
          <cell r="L19">
            <v>19682</v>
          </cell>
          <cell r="M19">
            <v>10135</v>
          </cell>
        </row>
        <row r="20">
          <cell r="H20" t="str">
            <v>CA-Kattamya BR</v>
          </cell>
          <cell r="I20">
            <v>162844</v>
          </cell>
          <cell r="J20">
            <v>162866</v>
          </cell>
          <cell r="K20">
            <v>56039</v>
          </cell>
          <cell r="L20">
            <v>55673</v>
          </cell>
          <cell r="M20">
            <v>55171</v>
          </cell>
        </row>
        <row r="21">
          <cell r="H21" t="str">
            <v>CA-New Cairo BR</v>
          </cell>
          <cell r="I21">
            <v>731</v>
          </cell>
          <cell r="J21">
            <v>3708</v>
          </cell>
          <cell r="K21">
            <v>13485</v>
          </cell>
          <cell r="L21">
            <v>18202</v>
          </cell>
          <cell r="M21">
            <v>10388</v>
          </cell>
        </row>
        <row r="22">
          <cell r="H22" t="str">
            <v>CA-Heliopolis BR</v>
          </cell>
          <cell r="I22">
            <v>1991</v>
          </cell>
          <cell r="J22">
            <v>3820</v>
          </cell>
          <cell r="K22">
            <v>7788</v>
          </cell>
          <cell r="L22">
            <v>10351</v>
          </cell>
          <cell r="M22">
            <v>5776</v>
          </cell>
        </row>
        <row r="23">
          <cell r="H23" t="str">
            <v>CA-Salam BR</v>
          </cell>
          <cell r="I23">
            <v>608</v>
          </cell>
          <cell r="J23">
            <v>2715</v>
          </cell>
          <cell r="K23">
            <v>5750</v>
          </cell>
          <cell r="L23">
            <v>7593</v>
          </cell>
          <cell r="M23">
            <v>3540</v>
          </cell>
        </row>
        <row r="24">
          <cell r="H24" t="str">
            <v>CA-Al Nozha BR</v>
          </cell>
          <cell r="I24">
            <v>3018</v>
          </cell>
          <cell r="J24">
            <v>5719</v>
          </cell>
          <cell r="K24">
            <v>8990</v>
          </cell>
          <cell r="L24">
            <v>12651</v>
          </cell>
          <cell r="M24">
            <v>6239</v>
          </cell>
        </row>
        <row r="25">
          <cell r="H25" t="str">
            <v>CA-Shobra BR</v>
          </cell>
          <cell r="I25">
            <v>3535</v>
          </cell>
          <cell r="J25">
            <v>7132</v>
          </cell>
          <cell r="K25">
            <v>10104</v>
          </cell>
          <cell r="L25">
            <v>13670</v>
          </cell>
          <cell r="M25">
            <v>6527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CA-Abaasia BR</v>
          </cell>
          <cell r="I2">
            <v>1514</v>
          </cell>
          <cell r="J2">
            <v>5400</v>
          </cell>
          <cell r="K2">
            <v>9082</v>
          </cell>
          <cell r="L2">
            <v>12750</v>
          </cell>
          <cell r="M2">
            <v>5492</v>
          </cell>
        </row>
        <row r="3">
          <cell r="H3" t="str">
            <v>CA-Cairo DC</v>
          </cell>
          <cell r="I3">
            <v>202</v>
          </cell>
          <cell r="J3">
            <v>165508</v>
          </cell>
          <cell r="K3">
            <v>350789</v>
          </cell>
          <cell r="L3">
            <v>20</v>
          </cell>
          <cell r="M3">
            <v>11</v>
          </cell>
        </row>
        <row r="4">
          <cell r="H4" t="str">
            <v>CA-CWH BR</v>
          </cell>
          <cell r="I4">
            <v>6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H5" t="str">
            <v>CA-Al Mokattam BR</v>
          </cell>
          <cell r="I5">
            <v>3209</v>
          </cell>
          <cell r="J5">
            <v>5774</v>
          </cell>
          <cell r="K5">
            <v>8732</v>
          </cell>
          <cell r="L5">
            <v>11472</v>
          </cell>
          <cell r="M5">
            <v>6418</v>
          </cell>
        </row>
        <row r="6">
          <cell r="H6" t="str">
            <v>CA-elbasateen BR</v>
          </cell>
          <cell r="I6">
            <v>1514</v>
          </cell>
          <cell r="J6">
            <v>4592</v>
          </cell>
          <cell r="K6">
            <v>10637</v>
          </cell>
          <cell r="L6">
            <v>13130</v>
          </cell>
          <cell r="M6">
            <v>7718</v>
          </cell>
        </row>
        <row r="7">
          <cell r="H7" t="str">
            <v>CA-Maasra BR</v>
          </cell>
          <cell r="I7">
            <v>5421</v>
          </cell>
          <cell r="J7">
            <v>8082</v>
          </cell>
          <cell r="K7">
            <v>9422</v>
          </cell>
          <cell r="L7">
            <v>11756</v>
          </cell>
          <cell r="M7">
            <v>7033</v>
          </cell>
        </row>
        <row r="8">
          <cell r="H8" t="str">
            <v>CA-Helwan BR</v>
          </cell>
          <cell r="I8">
            <v>15643</v>
          </cell>
          <cell r="J8">
            <v>23692</v>
          </cell>
          <cell r="K8">
            <v>17247</v>
          </cell>
          <cell r="L8">
            <v>14786</v>
          </cell>
          <cell r="M8">
            <v>10457</v>
          </cell>
        </row>
        <row r="9">
          <cell r="H9" t="str">
            <v>CA-AL Zahraa BR</v>
          </cell>
          <cell r="I9">
            <v>2774</v>
          </cell>
          <cell r="J9">
            <v>4627</v>
          </cell>
          <cell r="K9">
            <v>8170</v>
          </cell>
          <cell r="L9">
            <v>10886</v>
          </cell>
          <cell r="M9">
            <v>6273</v>
          </cell>
        </row>
        <row r="10">
          <cell r="H10" t="str">
            <v>CA-Old cairo BR</v>
          </cell>
          <cell r="I10">
            <v>836</v>
          </cell>
          <cell r="J10">
            <v>3873</v>
          </cell>
          <cell r="K10">
            <v>9458</v>
          </cell>
          <cell r="L10">
            <v>11551</v>
          </cell>
          <cell r="M10">
            <v>6539</v>
          </cell>
        </row>
        <row r="11">
          <cell r="H11" t="str">
            <v>CA-Shorouk BR</v>
          </cell>
          <cell r="I11">
            <v>651</v>
          </cell>
          <cell r="J11">
            <v>2184</v>
          </cell>
          <cell r="K11">
            <v>6471</v>
          </cell>
          <cell r="L11">
            <v>8053</v>
          </cell>
          <cell r="M11">
            <v>4938</v>
          </cell>
        </row>
        <row r="12">
          <cell r="H12" t="str">
            <v>CA-Badr BR</v>
          </cell>
          <cell r="I12">
            <v>1039</v>
          </cell>
          <cell r="J12">
            <v>3668</v>
          </cell>
          <cell r="K12">
            <v>9708</v>
          </cell>
          <cell r="L12">
            <v>12826</v>
          </cell>
          <cell r="M12">
            <v>7201</v>
          </cell>
        </row>
        <row r="13">
          <cell r="H13" t="str">
            <v>CA-El Marg</v>
          </cell>
          <cell r="I13">
            <v>315</v>
          </cell>
          <cell r="J13">
            <v>3278</v>
          </cell>
          <cell r="K13">
            <v>6499</v>
          </cell>
          <cell r="L13">
            <v>10098</v>
          </cell>
          <cell r="M13">
            <v>3630</v>
          </cell>
        </row>
        <row r="14">
          <cell r="H14" t="str">
            <v>CA-Ain ShamsBR</v>
          </cell>
          <cell r="I14">
            <v>1243</v>
          </cell>
          <cell r="J14">
            <v>6113</v>
          </cell>
          <cell r="K14">
            <v>11760</v>
          </cell>
          <cell r="L14">
            <v>15376</v>
          </cell>
          <cell r="M14">
            <v>6916</v>
          </cell>
        </row>
        <row r="15">
          <cell r="H15" t="str">
            <v>CA-Al Zaytoun BR</v>
          </cell>
          <cell r="I15">
            <v>745</v>
          </cell>
          <cell r="J15">
            <v>4855</v>
          </cell>
          <cell r="K15">
            <v>12823</v>
          </cell>
          <cell r="L15">
            <v>16369</v>
          </cell>
          <cell r="M15">
            <v>8735</v>
          </cell>
        </row>
        <row r="16">
          <cell r="H16" t="str">
            <v>CA- Zakr BR</v>
          </cell>
          <cell r="I16">
            <v>609</v>
          </cell>
          <cell r="J16">
            <v>4349</v>
          </cell>
          <cell r="K16">
            <v>12441</v>
          </cell>
          <cell r="L16">
            <v>17803</v>
          </cell>
          <cell r="M16">
            <v>8631</v>
          </cell>
        </row>
        <row r="17">
          <cell r="H17" t="str">
            <v>CA-Nasr city BR</v>
          </cell>
          <cell r="I17">
            <v>17304</v>
          </cell>
          <cell r="J17">
            <v>20793</v>
          </cell>
          <cell r="K17">
            <v>18212</v>
          </cell>
          <cell r="L17">
            <v>21975</v>
          </cell>
          <cell r="M17">
            <v>14549</v>
          </cell>
        </row>
        <row r="18">
          <cell r="H18" t="str">
            <v>CA-Tagamoa BR</v>
          </cell>
          <cell r="I18">
            <v>3400</v>
          </cell>
          <cell r="J18">
            <v>10075</v>
          </cell>
          <cell r="K18">
            <v>17462</v>
          </cell>
          <cell r="L18">
            <v>22287</v>
          </cell>
          <cell r="M18">
            <v>12013</v>
          </cell>
        </row>
        <row r="19">
          <cell r="H19" t="str">
            <v>CA-Kattamya BR</v>
          </cell>
          <cell r="I19">
            <v>173540</v>
          </cell>
          <cell r="J19">
            <v>173587</v>
          </cell>
          <cell r="K19">
            <v>58292</v>
          </cell>
          <cell r="L19">
            <v>62728</v>
          </cell>
          <cell r="M19">
            <v>57424</v>
          </cell>
        </row>
        <row r="20">
          <cell r="H20" t="str">
            <v>CA-New Cairo BR</v>
          </cell>
          <cell r="I20">
            <v>874</v>
          </cell>
          <cell r="J20">
            <v>4497</v>
          </cell>
          <cell r="K20">
            <v>16117</v>
          </cell>
          <cell r="L20">
            <v>23260</v>
          </cell>
          <cell r="M20">
            <v>12493</v>
          </cell>
        </row>
        <row r="21">
          <cell r="H21" t="str">
            <v>CA-Heliopolis BR</v>
          </cell>
          <cell r="I21">
            <v>1407</v>
          </cell>
          <cell r="J21">
            <v>3644</v>
          </cell>
          <cell r="K21">
            <v>8580</v>
          </cell>
          <cell r="L21">
            <v>11182</v>
          </cell>
          <cell r="M21">
            <v>6474</v>
          </cell>
        </row>
        <row r="22">
          <cell r="H22" t="str">
            <v>CA-Salam BR</v>
          </cell>
          <cell r="I22">
            <v>1382</v>
          </cell>
          <cell r="J22">
            <v>3616</v>
          </cell>
          <cell r="K22">
            <v>6332</v>
          </cell>
          <cell r="L22">
            <v>8126</v>
          </cell>
          <cell r="M22">
            <v>4135</v>
          </cell>
        </row>
        <row r="23">
          <cell r="H23" t="str">
            <v>CA-Al Nozha BR</v>
          </cell>
          <cell r="I23">
            <v>1957</v>
          </cell>
          <cell r="J23">
            <v>4934</v>
          </cell>
          <cell r="K23">
            <v>9659</v>
          </cell>
          <cell r="L23">
            <v>13106</v>
          </cell>
          <cell r="M23">
            <v>6552</v>
          </cell>
        </row>
        <row r="24">
          <cell r="H24" t="str">
            <v>CA-Shobra BR</v>
          </cell>
          <cell r="I24">
            <v>2886</v>
          </cell>
          <cell r="J24">
            <v>7350</v>
          </cell>
          <cell r="K24">
            <v>10492</v>
          </cell>
          <cell r="L24">
            <v>15057</v>
          </cell>
          <cell r="M24">
            <v>7022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CA-Abaasia BR</v>
          </cell>
          <cell r="I2">
            <v>1210</v>
          </cell>
          <cell r="J2">
            <v>5129</v>
          </cell>
          <cell r="K2">
            <v>10916</v>
          </cell>
          <cell r="L2">
            <v>15540</v>
          </cell>
          <cell r="M2">
            <v>6721</v>
          </cell>
        </row>
        <row r="3">
          <cell r="H3" t="str">
            <v>CA-Cairo DC</v>
          </cell>
          <cell r="I3">
            <v>316</v>
          </cell>
          <cell r="J3">
            <v>0</v>
          </cell>
          <cell r="K3">
            <v>393189</v>
          </cell>
          <cell r="L3">
            <v>33</v>
          </cell>
          <cell r="M3">
            <v>26</v>
          </cell>
        </row>
        <row r="4">
          <cell r="H4" t="str">
            <v>CA-Al Mokattam BR</v>
          </cell>
          <cell r="I4">
            <v>3477</v>
          </cell>
          <cell r="J4">
            <v>6591</v>
          </cell>
          <cell r="K4">
            <v>11361</v>
          </cell>
          <cell r="L4">
            <v>14841</v>
          </cell>
          <cell r="M4">
            <v>8253</v>
          </cell>
        </row>
        <row r="5">
          <cell r="H5" t="str">
            <v>CA-elbasateen BR</v>
          </cell>
          <cell r="I5">
            <v>1618</v>
          </cell>
          <cell r="J5">
            <v>6247</v>
          </cell>
          <cell r="K5">
            <v>15055</v>
          </cell>
          <cell r="L5">
            <v>18384</v>
          </cell>
          <cell r="M5">
            <v>10226</v>
          </cell>
        </row>
        <row r="6">
          <cell r="H6" t="str">
            <v>CA-Maasra BR</v>
          </cell>
          <cell r="I6">
            <v>7947</v>
          </cell>
          <cell r="J6">
            <v>10655</v>
          </cell>
          <cell r="K6">
            <v>10842</v>
          </cell>
          <cell r="L6">
            <v>13600</v>
          </cell>
          <cell r="M6">
            <v>7986</v>
          </cell>
        </row>
        <row r="7">
          <cell r="H7" t="str">
            <v>CA-Helwan BR</v>
          </cell>
          <cell r="I7">
            <v>16329</v>
          </cell>
          <cell r="J7">
            <v>29668</v>
          </cell>
          <cell r="K7">
            <v>24992</v>
          </cell>
          <cell r="L7">
            <v>16315</v>
          </cell>
          <cell r="M7">
            <v>11771</v>
          </cell>
        </row>
        <row r="8">
          <cell r="H8" t="str">
            <v>CA-AL Zahraa BR</v>
          </cell>
          <cell r="I8">
            <v>2463</v>
          </cell>
          <cell r="J8">
            <v>4162</v>
          </cell>
          <cell r="K8">
            <v>6506</v>
          </cell>
          <cell r="L8">
            <v>8267</v>
          </cell>
          <cell r="M8">
            <v>4992</v>
          </cell>
        </row>
        <row r="9">
          <cell r="H9" t="str">
            <v>CA-Old cairo BR</v>
          </cell>
          <cell r="I9">
            <v>1969</v>
          </cell>
          <cell r="J9">
            <v>5149</v>
          </cell>
          <cell r="K9">
            <v>10977</v>
          </cell>
          <cell r="L9">
            <v>14446</v>
          </cell>
          <cell r="M9">
            <v>7584</v>
          </cell>
        </row>
        <row r="10">
          <cell r="H10" t="str">
            <v>CA-Shorouk BR</v>
          </cell>
          <cell r="I10">
            <v>710</v>
          </cell>
          <cell r="J10">
            <v>2592</v>
          </cell>
          <cell r="K10">
            <v>8118</v>
          </cell>
          <cell r="L10">
            <v>10536</v>
          </cell>
          <cell r="M10">
            <v>6095</v>
          </cell>
        </row>
        <row r="11">
          <cell r="H11" t="str">
            <v>CA-Badr BR</v>
          </cell>
          <cell r="I11">
            <v>1283</v>
          </cell>
          <cell r="J11">
            <v>4682</v>
          </cell>
          <cell r="K11">
            <v>11873</v>
          </cell>
          <cell r="L11">
            <v>15805</v>
          </cell>
          <cell r="M11">
            <v>8219</v>
          </cell>
        </row>
        <row r="12">
          <cell r="H12" t="str">
            <v>CA-El Marg</v>
          </cell>
          <cell r="I12">
            <v>438</v>
          </cell>
          <cell r="J12">
            <v>3569</v>
          </cell>
          <cell r="K12">
            <v>7110</v>
          </cell>
          <cell r="L12">
            <v>11154</v>
          </cell>
          <cell r="M12">
            <v>4050</v>
          </cell>
        </row>
        <row r="13">
          <cell r="H13" t="str">
            <v>CA-Ain ShamsBR</v>
          </cell>
          <cell r="I13">
            <v>1630</v>
          </cell>
          <cell r="J13">
            <v>6897</v>
          </cell>
          <cell r="K13">
            <v>12586</v>
          </cell>
          <cell r="L13">
            <v>17925</v>
          </cell>
          <cell r="M13">
            <v>7618</v>
          </cell>
        </row>
        <row r="14">
          <cell r="H14" t="str">
            <v>CA-Al Zaytoun BR</v>
          </cell>
          <cell r="I14">
            <v>1057</v>
          </cell>
          <cell r="J14">
            <v>5484</v>
          </cell>
          <cell r="K14">
            <v>14006</v>
          </cell>
          <cell r="L14">
            <v>18166</v>
          </cell>
          <cell r="M14">
            <v>9444</v>
          </cell>
        </row>
        <row r="15">
          <cell r="H15" t="str">
            <v>CA- Zakr BR</v>
          </cell>
          <cell r="I15">
            <v>580</v>
          </cell>
          <cell r="J15">
            <v>5045</v>
          </cell>
          <cell r="K15">
            <v>14246</v>
          </cell>
          <cell r="L15">
            <v>20280</v>
          </cell>
          <cell r="M15">
            <v>9974</v>
          </cell>
        </row>
        <row r="16">
          <cell r="H16" t="str">
            <v>CA-Nasr city BR</v>
          </cell>
          <cell r="I16">
            <v>16967</v>
          </cell>
          <cell r="J16">
            <v>21784</v>
          </cell>
          <cell r="K16">
            <v>20850</v>
          </cell>
          <cell r="L16">
            <v>25150</v>
          </cell>
          <cell r="M16">
            <v>16363</v>
          </cell>
        </row>
        <row r="17">
          <cell r="H17" t="str">
            <v>CA-Tagamoa BR</v>
          </cell>
          <cell r="I17">
            <v>3615</v>
          </cell>
          <cell r="J17">
            <v>11933</v>
          </cell>
          <cell r="K17">
            <v>22150</v>
          </cell>
          <cell r="L17">
            <v>28369</v>
          </cell>
          <cell r="M17">
            <v>15061</v>
          </cell>
        </row>
        <row r="18">
          <cell r="H18" t="str">
            <v>CA-Kattamya BR</v>
          </cell>
          <cell r="I18">
            <v>181390</v>
          </cell>
          <cell r="J18">
            <v>181223</v>
          </cell>
          <cell r="K18">
            <v>62959</v>
          </cell>
          <cell r="L18">
            <v>60896</v>
          </cell>
          <cell r="M18">
            <v>62844</v>
          </cell>
        </row>
        <row r="19">
          <cell r="H19" t="str">
            <v>CA-New Cairo BR</v>
          </cell>
          <cell r="I19">
            <v>1790</v>
          </cell>
          <cell r="J19">
            <v>6256</v>
          </cell>
          <cell r="K19">
            <v>20767</v>
          </cell>
          <cell r="L19">
            <v>28836</v>
          </cell>
          <cell r="M19">
            <v>15541</v>
          </cell>
        </row>
        <row r="20">
          <cell r="H20" t="str">
            <v>CA-Heliopolis BR</v>
          </cell>
          <cell r="I20">
            <v>6860</v>
          </cell>
          <cell r="J20">
            <v>9995</v>
          </cell>
          <cell r="K20">
            <v>11608</v>
          </cell>
          <cell r="L20">
            <v>15432</v>
          </cell>
          <cell r="M20">
            <v>8529</v>
          </cell>
        </row>
        <row r="21">
          <cell r="H21" t="str">
            <v>CA-Salam BR</v>
          </cell>
          <cell r="I21">
            <v>2011</v>
          </cell>
          <cell r="J21">
            <v>4729</v>
          </cell>
          <cell r="K21">
            <v>7827</v>
          </cell>
          <cell r="L21">
            <v>10024</v>
          </cell>
          <cell r="M21">
            <v>5234</v>
          </cell>
        </row>
        <row r="22">
          <cell r="H22" t="str">
            <v>CA-Al Nozha BR</v>
          </cell>
          <cell r="I22">
            <v>4058</v>
          </cell>
          <cell r="J22">
            <v>7871</v>
          </cell>
          <cell r="K22">
            <v>12498</v>
          </cell>
          <cell r="L22">
            <v>18490</v>
          </cell>
          <cell r="M22">
            <v>8537</v>
          </cell>
        </row>
        <row r="23">
          <cell r="H23" t="str">
            <v>CA-Shobra BR</v>
          </cell>
          <cell r="I23">
            <v>3342</v>
          </cell>
          <cell r="J23">
            <v>7098</v>
          </cell>
          <cell r="K23">
            <v>11492</v>
          </cell>
          <cell r="L23">
            <v>16352</v>
          </cell>
          <cell r="M23">
            <v>7677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GI-October BR</v>
          </cell>
          <cell r="I2">
            <v>0</v>
          </cell>
          <cell r="J2">
            <v>279</v>
          </cell>
          <cell r="K2">
            <v>701</v>
          </cell>
          <cell r="L2">
            <v>862</v>
          </cell>
          <cell r="M2">
            <v>0</v>
          </cell>
        </row>
        <row r="3">
          <cell r="H3" t="str">
            <v>GI-OctoberGardens BR</v>
          </cell>
          <cell r="I3">
            <v>0</v>
          </cell>
          <cell r="J3">
            <v>165</v>
          </cell>
          <cell r="K3">
            <v>429</v>
          </cell>
          <cell r="L3">
            <v>531</v>
          </cell>
          <cell r="M3">
            <v>0</v>
          </cell>
        </row>
        <row r="4">
          <cell r="H4" t="str">
            <v>GI-El-sheikh Zaid BR</v>
          </cell>
          <cell r="I4">
            <v>0</v>
          </cell>
          <cell r="J4">
            <v>428</v>
          </cell>
          <cell r="K4">
            <v>620</v>
          </cell>
          <cell r="L4">
            <v>773</v>
          </cell>
          <cell r="M4">
            <v>0</v>
          </cell>
        </row>
        <row r="5">
          <cell r="H5" t="str">
            <v>GI-EL Ayat BR</v>
          </cell>
          <cell r="I5">
            <v>0</v>
          </cell>
          <cell r="J5">
            <v>438</v>
          </cell>
          <cell r="K5">
            <v>417</v>
          </cell>
          <cell r="L5">
            <v>506</v>
          </cell>
          <cell r="M5">
            <v>0</v>
          </cell>
        </row>
        <row r="6">
          <cell r="H6" t="str">
            <v>GI-Haram BR</v>
          </cell>
          <cell r="I6">
            <v>0</v>
          </cell>
          <cell r="J6">
            <v>2338</v>
          </cell>
          <cell r="K6">
            <v>1607</v>
          </cell>
          <cell r="L6">
            <v>1849</v>
          </cell>
          <cell r="M6">
            <v>0</v>
          </cell>
        </row>
        <row r="7">
          <cell r="H7" t="str">
            <v>GI-Mohandessen BR</v>
          </cell>
          <cell r="I7">
            <v>0</v>
          </cell>
          <cell r="J7">
            <v>412</v>
          </cell>
          <cell r="K7">
            <v>815</v>
          </cell>
          <cell r="L7">
            <v>870</v>
          </cell>
          <cell r="M7">
            <v>0</v>
          </cell>
        </row>
        <row r="8">
          <cell r="H8" t="str">
            <v>GI-Imbaba BR</v>
          </cell>
          <cell r="I8">
            <v>0</v>
          </cell>
          <cell r="J8">
            <v>401</v>
          </cell>
          <cell r="K8">
            <v>467</v>
          </cell>
          <cell r="L8">
            <v>536</v>
          </cell>
          <cell r="M8">
            <v>0</v>
          </cell>
        </row>
        <row r="9">
          <cell r="H9" t="str">
            <v>GI-Tanash BR</v>
          </cell>
          <cell r="I9">
            <v>0</v>
          </cell>
          <cell r="J9">
            <v>165</v>
          </cell>
          <cell r="K9">
            <v>254</v>
          </cell>
          <cell r="L9">
            <v>290</v>
          </cell>
          <cell r="M9">
            <v>0</v>
          </cell>
        </row>
        <row r="10">
          <cell r="H10" t="str">
            <v>GI-Benha BR</v>
          </cell>
          <cell r="I10">
            <v>0</v>
          </cell>
          <cell r="J10">
            <v>119</v>
          </cell>
          <cell r="K10">
            <v>342</v>
          </cell>
          <cell r="L10">
            <v>375</v>
          </cell>
          <cell r="M10">
            <v>0</v>
          </cell>
        </row>
        <row r="11">
          <cell r="H11" t="str">
            <v>GI-Shubra Khaymah BR</v>
          </cell>
          <cell r="I11">
            <v>0</v>
          </cell>
          <cell r="J11">
            <v>373</v>
          </cell>
          <cell r="K11">
            <v>952</v>
          </cell>
          <cell r="L11">
            <v>1006</v>
          </cell>
          <cell r="M11">
            <v>0</v>
          </cell>
        </row>
        <row r="12">
          <cell r="H12" t="str">
            <v>GI-Obour BR</v>
          </cell>
          <cell r="I12">
            <v>0</v>
          </cell>
          <cell r="J12">
            <v>137</v>
          </cell>
          <cell r="K12">
            <v>502</v>
          </cell>
          <cell r="L12">
            <v>589</v>
          </cell>
          <cell r="M12">
            <v>0</v>
          </cell>
        </row>
        <row r="13">
          <cell r="H13" t="str">
            <v>GI-Tokh  BR</v>
          </cell>
          <cell r="I13">
            <v>0</v>
          </cell>
          <cell r="J13">
            <v>195</v>
          </cell>
          <cell r="K13">
            <v>341</v>
          </cell>
          <cell r="L13">
            <v>386</v>
          </cell>
          <cell r="M13">
            <v>0</v>
          </cell>
        </row>
        <row r="14">
          <cell r="H14" t="str">
            <v>GI-Qalyup  BR</v>
          </cell>
          <cell r="I14">
            <v>0</v>
          </cell>
          <cell r="J14">
            <v>253</v>
          </cell>
          <cell r="K14">
            <v>353</v>
          </cell>
          <cell r="L14">
            <v>374</v>
          </cell>
          <cell r="M14">
            <v>0</v>
          </cell>
        </row>
        <row r="15">
          <cell r="H15" t="str">
            <v>GI-Project BR</v>
          </cell>
          <cell r="I15">
            <v>0</v>
          </cell>
          <cell r="J15">
            <v>6064</v>
          </cell>
          <cell r="K15">
            <v>865</v>
          </cell>
          <cell r="L15">
            <v>804</v>
          </cell>
          <cell r="M15">
            <v>0</v>
          </cell>
        </row>
        <row r="16">
          <cell r="H16" t="str">
            <v>GI-Giza DC</v>
          </cell>
          <cell r="I16">
            <v>0</v>
          </cell>
          <cell r="J16">
            <v>0</v>
          </cell>
          <cell r="K16">
            <v>10566</v>
          </cell>
          <cell r="L16">
            <v>0</v>
          </cell>
          <cell r="M16">
            <v>0</v>
          </cell>
        </row>
        <row r="17">
          <cell r="H17" t="str">
            <v>CA-Abaasia BR</v>
          </cell>
          <cell r="I17">
            <v>640</v>
          </cell>
          <cell r="J17">
            <v>5302</v>
          </cell>
          <cell r="K17">
            <v>9829</v>
          </cell>
          <cell r="L17">
            <v>15045</v>
          </cell>
          <cell r="M17">
            <v>5290</v>
          </cell>
        </row>
        <row r="18">
          <cell r="H18" t="str">
            <v>CA-Cairo DC</v>
          </cell>
          <cell r="I18">
            <v>230</v>
          </cell>
          <cell r="J18">
            <v>0</v>
          </cell>
          <cell r="K18">
            <v>364706</v>
          </cell>
          <cell r="L18">
            <v>33</v>
          </cell>
          <cell r="M18">
            <v>23</v>
          </cell>
        </row>
        <row r="19">
          <cell r="H19" t="str">
            <v>CA-CWH BR</v>
          </cell>
          <cell r="I19">
            <v>3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H20" t="str">
            <v>CA-Al Mokattam BR</v>
          </cell>
          <cell r="I20">
            <v>3544</v>
          </cell>
          <cell r="J20">
            <v>7041</v>
          </cell>
          <cell r="K20">
            <v>10719</v>
          </cell>
          <cell r="L20">
            <v>14079</v>
          </cell>
          <cell r="M20">
            <v>7714</v>
          </cell>
        </row>
        <row r="21">
          <cell r="H21" t="str">
            <v>CA-elbasateen BR</v>
          </cell>
          <cell r="I21">
            <v>7639</v>
          </cell>
          <cell r="J21">
            <v>12942</v>
          </cell>
          <cell r="K21">
            <v>20083</v>
          </cell>
          <cell r="L21">
            <v>25715</v>
          </cell>
          <cell r="M21">
            <v>14877</v>
          </cell>
        </row>
        <row r="22">
          <cell r="H22" t="str">
            <v>CA-Maasra BR</v>
          </cell>
          <cell r="I22">
            <v>6626</v>
          </cell>
          <cell r="J22">
            <v>9351</v>
          </cell>
          <cell r="K22">
            <v>9843</v>
          </cell>
          <cell r="L22">
            <v>12574</v>
          </cell>
          <cell r="M22">
            <v>7284</v>
          </cell>
        </row>
        <row r="23">
          <cell r="H23" t="str">
            <v>CA-Helwan BR</v>
          </cell>
          <cell r="I23">
            <v>17973</v>
          </cell>
          <cell r="J23">
            <v>30624</v>
          </cell>
          <cell r="K23">
            <v>21830</v>
          </cell>
          <cell r="L23">
            <v>14217</v>
          </cell>
          <cell r="M23">
            <v>9405</v>
          </cell>
        </row>
        <row r="24">
          <cell r="H24" t="str">
            <v>CA-AL Zahraa BR</v>
          </cell>
          <cell r="I24">
            <v>4</v>
          </cell>
          <cell r="J24">
            <v>0</v>
          </cell>
          <cell r="K24">
            <v>23</v>
          </cell>
          <cell r="L24">
            <v>25</v>
          </cell>
          <cell r="M24">
            <v>21</v>
          </cell>
        </row>
        <row r="25">
          <cell r="H25" t="str">
            <v>CA-Old cairo BR</v>
          </cell>
          <cell r="I25">
            <v>1460</v>
          </cell>
          <cell r="J25">
            <v>5219</v>
          </cell>
          <cell r="K25">
            <v>10345</v>
          </cell>
          <cell r="L25">
            <v>14937</v>
          </cell>
          <cell r="M25">
            <v>6887</v>
          </cell>
        </row>
        <row r="26">
          <cell r="H26" t="str">
            <v>CA-Shorouk BR</v>
          </cell>
          <cell r="I26">
            <v>605</v>
          </cell>
          <cell r="J26">
            <v>2664</v>
          </cell>
          <cell r="K26">
            <v>7124</v>
          </cell>
          <cell r="L26">
            <v>9818</v>
          </cell>
          <cell r="M26">
            <v>5065</v>
          </cell>
        </row>
        <row r="27">
          <cell r="H27" t="str">
            <v>CA-Badr BR</v>
          </cell>
          <cell r="I27">
            <v>895</v>
          </cell>
          <cell r="J27">
            <v>4216</v>
          </cell>
          <cell r="K27">
            <v>10071</v>
          </cell>
          <cell r="L27">
            <v>14624</v>
          </cell>
          <cell r="M27">
            <v>7349</v>
          </cell>
        </row>
        <row r="28">
          <cell r="H28" t="str">
            <v>CA-El Marg</v>
          </cell>
          <cell r="I28">
            <v>1137</v>
          </cell>
          <cell r="J28">
            <v>6292</v>
          </cell>
          <cell r="K28">
            <v>10420</v>
          </cell>
          <cell r="L28">
            <v>15492</v>
          </cell>
          <cell r="M28">
            <v>5496</v>
          </cell>
        </row>
        <row r="29">
          <cell r="H29" t="str">
            <v>CA-Ain ShamsBR</v>
          </cell>
          <cell r="I29">
            <v>750</v>
          </cell>
          <cell r="J29">
            <v>5348</v>
          </cell>
          <cell r="K29">
            <v>8292</v>
          </cell>
          <cell r="L29">
            <v>11531</v>
          </cell>
          <cell r="M29">
            <v>4988</v>
          </cell>
        </row>
        <row r="30">
          <cell r="H30" t="str">
            <v>CA-Al Zaytoun BR</v>
          </cell>
          <cell r="I30">
            <v>840</v>
          </cell>
          <cell r="J30">
            <v>5738</v>
          </cell>
          <cell r="K30">
            <v>13324</v>
          </cell>
          <cell r="L30">
            <v>17715</v>
          </cell>
          <cell r="M30">
            <v>8549</v>
          </cell>
        </row>
        <row r="31">
          <cell r="H31" t="str">
            <v>CA- Zakr BR</v>
          </cell>
          <cell r="I31">
            <v>990</v>
          </cell>
          <cell r="J31">
            <v>5625</v>
          </cell>
          <cell r="K31">
            <v>12522</v>
          </cell>
          <cell r="L31">
            <v>17095</v>
          </cell>
          <cell r="M31">
            <v>8299</v>
          </cell>
        </row>
        <row r="32">
          <cell r="H32" t="str">
            <v>CA-Nasr city BR</v>
          </cell>
          <cell r="I32">
            <v>19020</v>
          </cell>
          <cell r="J32">
            <v>23822</v>
          </cell>
          <cell r="K32">
            <v>19217</v>
          </cell>
          <cell r="L32">
            <v>22217</v>
          </cell>
          <cell r="M32">
            <v>15019</v>
          </cell>
        </row>
        <row r="33">
          <cell r="H33" t="str">
            <v>CA-Tagamoa BR</v>
          </cell>
          <cell r="I33">
            <v>3465</v>
          </cell>
          <cell r="J33">
            <v>9774</v>
          </cell>
          <cell r="K33">
            <v>18240</v>
          </cell>
          <cell r="L33">
            <v>23770</v>
          </cell>
          <cell r="M33">
            <v>12940</v>
          </cell>
        </row>
        <row r="34">
          <cell r="H34" t="str">
            <v>CA-Kattamya BR</v>
          </cell>
          <cell r="I34">
            <v>164881</v>
          </cell>
          <cell r="J34">
            <v>164546</v>
          </cell>
          <cell r="K34">
            <v>57649</v>
          </cell>
          <cell r="L34">
            <v>61440</v>
          </cell>
          <cell r="M34">
            <v>54127</v>
          </cell>
        </row>
        <row r="35">
          <cell r="H35" t="str">
            <v>CA-New Cairo BR</v>
          </cell>
          <cell r="I35">
            <v>2624</v>
          </cell>
          <cell r="J35">
            <v>6893</v>
          </cell>
          <cell r="K35">
            <v>17961</v>
          </cell>
          <cell r="L35">
            <v>25740</v>
          </cell>
          <cell r="M35">
            <v>12886</v>
          </cell>
        </row>
        <row r="36">
          <cell r="H36" t="str">
            <v>CA-Heliopolis BR</v>
          </cell>
          <cell r="I36">
            <v>4353</v>
          </cell>
          <cell r="J36">
            <v>7642</v>
          </cell>
          <cell r="K36">
            <v>10395</v>
          </cell>
          <cell r="L36">
            <v>13478</v>
          </cell>
          <cell r="M36">
            <v>7289</v>
          </cell>
        </row>
        <row r="37">
          <cell r="H37" t="str">
            <v>CA-Salam BR</v>
          </cell>
          <cell r="I37">
            <v>905</v>
          </cell>
          <cell r="J37">
            <v>4461</v>
          </cell>
          <cell r="K37">
            <v>9361</v>
          </cell>
          <cell r="L37">
            <v>12373</v>
          </cell>
          <cell r="M37">
            <v>5836</v>
          </cell>
        </row>
        <row r="38">
          <cell r="H38" t="str">
            <v>CA-Al Nozha BR</v>
          </cell>
          <cell r="I38">
            <v>9013</v>
          </cell>
          <cell r="J38">
            <v>12518</v>
          </cell>
          <cell r="K38">
            <v>10644</v>
          </cell>
          <cell r="L38">
            <v>14156</v>
          </cell>
          <cell r="M38">
            <v>7137</v>
          </cell>
        </row>
        <row r="39">
          <cell r="H39" t="str">
            <v>CA-Shobra BR</v>
          </cell>
          <cell r="I39">
            <v>3407</v>
          </cell>
          <cell r="J39">
            <v>7240</v>
          </cell>
          <cell r="K39">
            <v>10658</v>
          </cell>
          <cell r="L39">
            <v>16846</v>
          </cell>
          <cell r="M39">
            <v>6947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GI-October BR</v>
          </cell>
          <cell r="I2">
            <v>10421</v>
          </cell>
          <cell r="J2">
            <v>17355</v>
          </cell>
          <cell r="K2">
            <v>19032</v>
          </cell>
          <cell r="L2">
            <v>26307</v>
          </cell>
          <cell r="M2">
            <v>13611</v>
          </cell>
        </row>
        <row r="3">
          <cell r="H3" t="str">
            <v>GI-OctoberGardens BR</v>
          </cell>
          <cell r="I3">
            <v>3736</v>
          </cell>
          <cell r="J3">
            <v>8483</v>
          </cell>
          <cell r="K3">
            <v>15922</v>
          </cell>
          <cell r="L3">
            <v>24034</v>
          </cell>
          <cell r="M3">
            <v>11256</v>
          </cell>
        </row>
        <row r="4">
          <cell r="H4" t="str">
            <v>GI-El-sheikh Zaid BR</v>
          </cell>
          <cell r="I4">
            <v>797</v>
          </cell>
          <cell r="J4">
            <v>5154</v>
          </cell>
          <cell r="K4">
            <v>13642</v>
          </cell>
          <cell r="L4">
            <v>18305</v>
          </cell>
          <cell r="M4">
            <v>9604</v>
          </cell>
        </row>
        <row r="5">
          <cell r="H5" t="str">
            <v>GI-EL Ayat BR</v>
          </cell>
          <cell r="I5">
            <v>13123</v>
          </cell>
          <cell r="J5">
            <v>18574</v>
          </cell>
          <cell r="K5">
            <v>19702</v>
          </cell>
          <cell r="L5">
            <v>22989</v>
          </cell>
          <cell r="M5">
            <v>14881</v>
          </cell>
        </row>
        <row r="6">
          <cell r="H6" t="str">
            <v>GI-EL-Monib BR</v>
          </cell>
          <cell r="I6">
            <v>1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H7" t="str">
            <v>GI-NEW FAISAL BR</v>
          </cell>
          <cell r="I7">
            <v>5535</v>
          </cell>
          <cell r="J7">
            <v>12509</v>
          </cell>
          <cell r="K7">
            <v>16973</v>
          </cell>
          <cell r="L7">
            <v>26078</v>
          </cell>
          <cell r="M7">
            <v>10860</v>
          </cell>
        </row>
        <row r="8">
          <cell r="H8" t="str">
            <v>GI-Haram BR</v>
          </cell>
          <cell r="I8">
            <v>25354</v>
          </cell>
          <cell r="J8">
            <v>34295</v>
          </cell>
          <cell r="K8">
            <v>30997</v>
          </cell>
          <cell r="L8">
            <v>36077</v>
          </cell>
          <cell r="M8">
            <v>22630</v>
          </cell>
        </row>
        <row r="9">
          <cell r="H9" t="str">
            <v>GI-Mohandessen BR</v>
          </cell>
          <cell r="I9">
            <v>2726</v>
          </cell>
          <cell r="J9">
            <v>11136</v>
          </cell>
          <cell r="K9">
            <v>21343</v>
          </cell>
          <cell r="L9">
            <v>24649</v>
          </cell>
          <cell r="M9">
            <v>13716</v>
          </cell>
        </row>
        <row r="10">
          <cell r="H10" t="str">
            <v>GI-Imbaba BR</v>
          </cell>
          <cell r="I10">
            <v>7582</v>
          </cell>
          <cell r="J10">
            <v>15506</v>
          </cell>
          <cell r="K10">
            <v>19576</v>
          </cell>
          <cell r="L10">
            <v>26593</v>
          </cell>
          <cell r="M10">
            <v>12326</v>
          </cell>
        </row>
        <row r="11">
          <cell r="H11" t="str">
            <v>GI-Tanash BR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H12" t="str">
            <v>GI-Benha BR</v>
          </cell>
          <cell r="I12">
            <v>1047</v>
          </cell>
          <cell r="J12">
            <v>3504</v>
          </cell>
          <cell r="K12">
            <v>8462</v>
          </cell>
          <cell r="L12">
            <v>10706</v>
          </cell>
          <cell r="M12">
            <v>6030</v>
          </cell>
        </row>
        <row r="13">
          <cell r="H13" t="str">
            <v>GI-Shubra Khaymah BR</v>
          </cell>
          <cell r="I13">
            <v>2910</v>
          </cell>
          <cell r="J13">
            <v>11806</v>
          </cell>
          <cell r="K13">
            <v>17710</v>
          </cell>
          <cell r="L13">
            <v>20302</v>
          </cell>
          <cell r="M13">
            <v>9704</v>
          </cell>
        </row>
        <row r="14">
          <cell r="H14" t="str">
            <v>GI-Obour BR</v>
          </cell>
          <cell r="I14">
            <v>2766</v>
          </cell>
          <cell r="J14">
            <v>7101</v>
          </cell>
          <cell r="K14">
            <v>13821</v>
          </cell>
          <cell r="L14">
            <v>18217</v>
          </cell>
          <cell r="M14">
            <v>9594</v>
          </cell>
        </row>
        <row r="15">
          <cell r="H15" t="str">
            <v>GI-Tokh  BR</v>
          </cell>
          <cell r="I15">
            <v>7026</v>
          </cell>
          <cell r="J15">
            <v>10936</v>
          </cell>
          <cell r="K15">
            <v>13507</v>
          </cell>
          <cell r="L15">
            <v>16504</v>
          </cell>
          <cell r="M15">
            <v>9714</v>
          </cell>
        </row>
        <row r="16">
          <cell r="H16" t="str">
            <v>GI-Qalyup  BR</v>
          </cell>
          <cell r="I16">
            <v>10024</v>
          </cell>
          <cell r="J16">
            <v>18279</v>
          </cell>
          <cell r="K16">
            <v>19881</v>
          </cell>
          <cell r="L16">
            <v>23546</v>
          </cell>
          <cell r="M16">
            <v>13765</v>
          </cell>
        </row>
        <row r="17">
          <cell r="H17" t="str">
            <v>GI-Project BR</v>
          </cell>
          <cell r="I17">
            <v>253595</v>
          </cell>
          <cell r="J17">
            <v>265393</v>
          </cell>
          <cell r="K17">
            <v>97397</v>
          </cell>
          <cell r="L17">
            <v>90885</v>
          </cell>
          <cell r="M17">
            <v>90721</v>
          </cell>
        </row>
        <row r="18">
          <cell r="H18" t="str">
            <v>GI-Giza DC</v>
          </cell>
          <cell r="I18">
            <v>1483</v>
          </cell>
          <cell r="J18">
            <v>577462</v>
          </cell>
          <cell r="K18">
            <v>521082</v>
          </cell>
          <cell r="L18">
            <v>12</v>
          </cell>
          <cell r="M18">
            <v>6</v>
          </cell>
        </row>
        <row r="19">
          <cell r="H19" t="str">
            <v>CA-Abaasia BR</v>
          </cell>
          <cell r="I19">
            <v>2809</v>
          </cell>
          <cell r="J19">
            <v>14864</v>
          </cell>
          <cell r="K19">
            <v>22315</v>
          </cell>
          <cell r="L19">
            <v>32401</v>
          </cell>
          <cell r="M19">
            <v>13196</v>
          </cell>
        </row>
        <row r="20">
          <cell r="H20" t="str">
            <v>CA-Cairo DC</v>
          </cell>
          <cell r="I20">
            <v>12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H21" t="str">
            <v>CA-CWH BR</v>
          </cell>
          <cell r="I21">
            <v>8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H22" t="str">
            <v>CA-Al Mokattam BR</v>
          </cell>
          <cell r="I22">
            <v>3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H23" t="str">
            <v>CA-elbasateen BR</v>
          </cell>
          <cell r="I23">
            <v>7370</v>
          </cell>
          <cell r="J23">
            <v>14000</v>
          </cell>
          <cell r="K23">
            <v>20941</v>
          </cell>
          <cell r="L23">
            <v>25456</v>
          </cell>
          <cell r="M23">
            <v>14446</v>
          </cell>
        </row>
        <row r="24">
          <cell r="H24" t="str">
            <v>CA-Maasra BR</v>
          </cell>
          <cell r="I24">
            <v>8895</v>
          </cell>
          <cell r="J24">
            <v>14542</v>
          </cell>
          <cell r="K24">
            <v>13274</v>
          </cell>
          <cell r="L24">
            <v>13300</v>
          </cell>
          <cell r="M24">
            <v>7796</v>
          </cell>
        </row>
        <row r="25">
          <cell r="H25" t="str">
            <v>CA-Helwan BR</v>
          </cell>
          <cell r="I25">
            <v>23857</v>
          </cell>
          <cell r="J25">
            <v>28849</v>
          </cell>
          <cell r="K25">
            <v>18295</v>
          </cell>
          <cell r="L25">
            <v>18389</v>
          </cell>
          <cell r="M25">
            <v>13689</v>
          </cell>
        </row>
        <row r="26">
          <cell r="H26" t="str">
            <v>CA-Old cairo BR</v>
          </cell>
          <cell r="I26">
            <v>7289</v>
          </cell>
          <cell r="J26">
            <v>14762</v>
          </cell>
          <cell r="K26">
            <v>20239</v>
          </cell>
          <cell r="L26">
            <v>26293</v>
          </cell>
          <cell r="M26">
            <v>13190</v>
          </cell>
        </row>
        <row r="27">
          <cell r="H27" t="str">
            <v>CA-Shorouk BR</v>
          </cell>
          <cell r="I27">
            <v>506</v>
          </cell>
          <cell r="J27">
            <v>5490</v>
          </cell>
          <cell r="K27">
            <v>11442</v>
          </cell>
          <cell r="L27">
            <v>13946</v>
          </cell>
          <cell r="M27">
            <v>6769</v>
          </cell>
        </row>
        <row r="28">
          <cell r="H28" t="str">
            <v>CA-Badr BR</v>
          </cell>
          <cell r="I28">
            <v>831</v>
          </cell>
          <cell r="J28">
            <v>5284</v>
          </cell>
          <cell r="K28">
            <v>12930</v>
          </cell>
          <cell r="L28">
            <v>18153</v>
          </cell>
          <cell r="M28">
            <v>8565</v>
          </cell>
        </row>
        <row r="29">
          <cell r="H29" t="str">
            <v>CA-Moassa BR</v>
          </cell>
          <cell r="I29">
            <v>1447</v>
          </cell>
          <cell r="J29">
            <v>0</v>
          </cell>
          <cell r="K29">
            <v>0</v>
          </cell>
          <cell r="L29">
            <v>0</v>
          </cell>
          <cell r="M29">
            <v>5975</v>
          </cell>
        </row>
        <row r="30">
          <cell r="H30" t="str">
            <v>CA-Moassa BR</v>
          </cell>
          <cell r="I30">
            <v>0</v>
          </cell>
          <cell r="J30">
            <v>7178</v>
          </cell>
          <cell r="K30">
            <v>11367</v>
          </cell>
          <cell r="L30">
            <v>16008</v>
          </cell>
          <cell r="M30">
            <v>0</v>
          </cell>
        </row>
        <row r="31">
          <cell r="H31" t="str">
            <v>CA-Al Zaytoun BR</v>
          </cell>
          <cell r="I31">
            <v>2618</v>
          </cell>
          <cell r="J31">
            <v>7385</v>
          </cell>
          <cell r="K31">
            <v>13012</v>
          </cell>
          <cell r="L31">
            <v>18009</v>
          </cell>
          <cell r="M31">
            <v>8404</v>
          </cell>
        </row>
        <row r="32">
          <cell r="H32" t="str">
            <v>CA- Zakr BR</v>
          </cell>
          <cell r="I32">
            <v>1032</v>
          </cell>
          <cell r="J32">
            <v>6940</v>
          </cell>
          <cell r="K32">
            <v>14161</v>
          </cell>
          <cell r="L32">
            <v>19142</v>
          </cell>
          <cell r="M32">
            <v>9710</v>
          </cell>
        </row>
        <row r="33">
          <cell r="H33" t="str">
            <v>CA-Nasr city BR</v>
          </cell>
          <cell r="I33">
            <v>10154</v>
          </cell>
          <cell r="J33">
            <v>14868</v>
          </cell>
          <cell r="K33">
            <v>16872</v>
          </cell>
          <cell r="L33">
            <v>21237</v>
          </cell>
          <cell r="M33">
            <v>12345</v>
          </cell>
        </row>
        <row r="34">
          <cell r="H34" t="str">
            <v>CA-Tagamoa BR</v>
          </cell>
          <cell r="I34">
            <v>1255</v>
          </cell>
          <cell r="J34">
            <v>7337</v>
          </cell>
          <cell r="K34">
            <v>18853</v>
          </cell>
          <cell r="L34">
            <v>24844</v>
          </cell>
          <cell r="M34">
            <v>12944</v>
          </cell>
        </row>
        <row r="35">
          <cell r="H35" t="str">
            <v>CA-Kattamya BR</v>
          </cell>
          <cell r="I35">
            <v>3643</v>
          </cell>
          <cell r="J35">
            <v>238</v>
          </cell>
          <cell r="K35">
            <v>0</v>
          </cell>
          <cell r="L35">
            <v>3</v>
          </cell>
          <cell r="M35">
            <v>3</v>
          </cell>
        </row>
        <row r="36">
          <cell r="H36" t="str">
            <v>CA-New Cairo BR</v>
          </cell>
          <cell r="I36">
            <v>12191</v>
          </cell>
          <cell r="J36">
            <v>18219</v>
          </cell>
          <cell r="K36">
            <v>20067</v>
          </cell>
          <cell r="L36">
            <v>38305</v>
          </cell>
          <cell r="M36">
            <v>22789</v>
          </cell>
        </row>
        <row r="37">
          <cell r="H37" t="str">
            <v>CA-Heliopolis BR</v>
          </cell>
          <cell r="I37">
            <v>1448</v>
          </cell>
          <cell r="J37">
            <v>8714</v>
          </cell>
          <cell r="K37">
            <v>18913</v>
          </cell>
          <cell r="L37">
            <v>28107</v>
          </cell>
          <cell r="M37">
            <v>11881</v>
          </cell>
        </row>
        <row r="38">
          <cell r="H38" t="str">
            <v>CA-Salam BR</v>
          </cell>
          <cell r="I38">
            <v>2030</v>
          </cell>
          <cell r="J38">
            <v>7824</v>
          </cell>
          <cell r="K38">
            <v>13785</v>
          </cell>
          <cell r="L38">
            <v>20734</v>
          </cell>
          <cell r="M38">
            <v>8029</v>
          </cell>
        </row>
        <row r="39">
          <cell r="H39" t="str">
            <v>CA-Al Nozha BR</v>
          </cell>
          <cell r="I39">
            <v>1889</v>
          </cell>
          <cell r="J39">
            <v>4951</v>
          </cell>
          <cell r="K39">
            <v>5560</v>
          </cell>
          <cell r="L39">
            <v>7326</v>
          </cell>
          <cell r="M39">
            <v>3510</v>
          </cell>
        </row>
        <row r="40">
          <cell r="H40" t="str">
            <v>CA-Shobra BR</v>
          </cell>
          <cell r="I40">
            <v>8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延误Delay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1469</v>
          </cell>
          <cell r="E4">
            <v>934354.27</v>
          </cell>
          <cell r="F4">
            <v>50.6551724137931</v>
          </cell>
          <cell r="G4">
            <v>32219.1127586207</v>
          </cell>
          <cell r="H4">
            <v>1020</v>
          </cell>
          <cell r="I4">
            <v>718006.27</v>
          </cell>
          <cell r="J4">
            <v>162</v>
          </cell>
          <cell r="K4">
            <v>96134</v>
          </cell>
          <cell r="L4">
            <v>287</v>
          </cell>
        </row>
        <row r="5">
          <cell r="D5">
            <v>616</v>
          </cell>
          <cell r="E5">
            <v>388762.76</v>
          </cell>
          <cell r="F5">
            <v>21.2413793103448</v>
          </cell>
          <cell r="G5">
            <v>13405.6124137931</v>
          </cell>
          <cell r="H5">
            <v>403</v>
          </cell>
          <cell r="I5">
            <v>285538.76</v>
          </cell>
          <cell r="J5">
            <v>20</v>
          </cell>
          <cell r="K5">
            <v>11085</v>
          </cell>
          <cell r="L5">
            <v>193</v>
          </cell>
        </row>
        <row r="6">
          <cell r="D6">
            <v>572</v>
          </cell>
          <cell r="E6">
            <v>340824.05</v>
          </cell>
          <cell r="F6">
            <v>19.7241379310345</v>
          </cell>
          <cell r="G6">
            <v>11752.5534482759</v>
          </cell>
          <cell r="H6">
            <v>414</v>
          </cell>
          <cell r="I6">
            <v>265171.55</v>
          </cell>
          <cell r="J6">
            <v>82</v>
          </cell>
          <cell r="K6">
            <v>50678.5</v>
          </cell>
          <cell r="L6">
            <v>76</v>
          </cell>
        </row>
        <row r="7">
          <cell r="D7">
            <v>102</v>
          </cell>
          <cell r="E7">
            <v>99054.46</v>
          </cell>
          <cell r="F7">
            <v>3.51724137931034</v>
          </cell>
          <cell r="G7">
            <v>3415.67103448276</v>
          </cell>
          <cell r="H7">
            <v>99</v>
          </cell>
          <cell r="I7">
            <v>98376.96</v>
          </cell>
          <cell r="J7">
            <v>3</v>
          </cell>
          <cell r="K7">
            <v>677.5</v>
          </cell>
          <cell r="L7">
            <v>0</v>
          </cell>
        </row>
        <row r="8">
          <cell r="D8">
            <v>97</v>
          </cell>
          <cell r="E8">
            <v>52992</v>
          </cell>
          <cell r="F8">
            <v>3.3448275862069</v>
          </cell>
          <cell r="G8">
            <v>1827.31034482759</v>
          </cell>
          <cell r="H8">
            <v>52</v>
          </cell>
          <cell r="I8">
            <v>35399</v>
          </cell>
          <cell r="J8">
            <v>32</v>
          </cell>
          <cell r="K8">
            <v>16293</v>
          </cell>
          <cell r="L8">
            <v>13</v>
          </cell>
        </row>
        <row r="9">
          <cell r="D9">
            <v>46</v>
          </cell>
          <cell r="E9">
            <v>28527</v>
          </cell>
          <cell r="F9">
            <v>1.58620689655172</v>
          </cell>
          <cell r="G9">
            <v>983.689655172414</v>
          </cell>
          <cell r="H9">
            <v>31</v>
          </cell>
          <cell r="I9">
            <v>20516</v>
          </cell>
          <cell r="J9">
            <v>10</v>
          </cell>
          <cell r="K9">
            <v>6210</v>
          </cell>
          <cell r="L9">
            <v>5</v>
          </cell>
        </row>
        <row r="10">
          <cell r="D10">
            <v>36</v>
          </cell>
          <cell r="E10">
            <v>24194</v>
          </cell>
          <cell r="F10">
            <v>1.24137931034483</v>
          </cell>
          <cell r="G10">
            <v>834.275862068965</v>
          </cell>
          <cell r="H10">
            <v>21</v>
          </cell>
          <cell r="I10">
            <v>13004</v>
          </cell>
          <cell r="J10">
            <v>15</v>
          </cell>
          <cell r="K10">
            <v>11190</v>
          </cell>
          <cell r="L10">
            <v>0</v>
          </cell>
        </row>
        <row r="12">
          <cell r="C12" t="str">
            <v>网点
Branch</v>
          </cell>
          <cell r="D12" t="str">
            <v>月累计
Total month</v>
          </cell>
        </row>
        <row r="12">
          <cell r="F12" t="str">
            <v>月日均
Daily average</v>
          </cell>
        </row>
        <row r="12">
          <cell r="H12" t="str">
            <v>遗失Lost</v>
          </cell>
        </row>
        <row r="12">
          <cell r="J12" t="str">
            <v>破损Damaged</v>
          </cell>
        </row>
        <row r="12">
          <cell r="L12" t="str">
            <v>延误Delay</v>
          </cell>
        </row>
        <row r="13">
          <cell r="D13" t="str">
            <v>单量
QTY</v>
          </cell>
          <cell r="E13" t="str">
            <v>金额
 EGP</v>
          </cell>
          <cell r="F13" t="str">
            <v>单量
QTY</v>
          </cell>
          <cell r="G13" t="str">
            <v>金额
 EGP</v>
          </cell>
          <cell r="H13" t="str">
            <v>单量QTY</v>
          </cell>
          <cell r="I13" t="str">
            <v>金额EGP</v>
          </cell>
          <cell r="J13" t="str">
            <v>单量QTY</v>
          </cell>
          <cell r="K13" t="str">
            <v>金额EGP</v>
          </cell>
          <cell r="L13" t="str">
            <v>单量QTY</v>
          </cell>
        </row>
        <row r="14">
          <cell r="C14" t="str">
            <v>AL-GExpress BR</v>
          </cell>
          <cell r="D14">
            <v>562</v>
          </cell>
          <cell r="E14">
            <v>365244.76</v>
          </cell>
          <cell r="F14">
            <v>19.3793103448276</v>
          </cell>
          <cell r="G14">
            <v>12594.6468965517</v>
          </cell>
          <cell r="H14">
            <v>377</v>
          </cell>
          <cell r="I14">
            <v>272230.76</v>
          </cell>
          <cell r="J14">
            <v>8</v>
          </cell>
          <cell r="K14">
            <v>3075</v>
          </cell>
          <cell r="L14">
            <v>177</v>
          </cell>
        </row>
        <row r="15">
          <cell r="C15" t="str">
            <v>GI-Giza DC</v>
          </cell>
          <cell r="D15">
            <v>207</v>
          </cell>
          <cell r="E15">
            <v>117729</v>
          </cell>
          <cell r="F15">
            <v>7.13793103448276</v>
          </cell>
          <cell r="G15">
            <v>4059.62068965517</v>
          </cell>
          <cell r="H15">
            <v>185</v>
          </cell>
          <cell r="I15">
            <v>107269</v>
          </cell>
          <cell r="J15">
            <v>19</v>
          </cell>
          <cell r="K15">
            <v>9810</v>
          </cell>
          <cell r="L15">
            <v>3</v>
          </cell>
        </row>
        <row r="16">
          <cell r="C16" t="str">
            <v>10thRamadanCityHub</v>
          </cell>
          <cell r="D16">
            <v>70</v>
          </cell>
          <cell r="E16">
            <v>31647.5</v>
          </cell>
          <cell r="F16">
            <v>2.41379310344828</v>
          </cell>
          <cell r="G16">
            <v>1091.29310344828</v>
          </cell>
          <cell r="H16">
            <v>67</v>
          </cell>
          <cell r="I16">
            <v>30970</v>
          </cell>
          <cell r="J16">
            <v>3</v>
          </cell>
          <cell r="K16">
            <v>677.5</v>
          </cell>
          <cell r="L16">
            <v>0</v>
          </cell>
        </row>
        <row r="17">
          <cell r="C17" t="str">
            <v>GI-Faisal BR</v>
          </cell>
          <cell r="D17">
            <v>61</v>
          </cell>
          <cell r="E17">
            <v>35280</v>
          </cell>
          <cell r="F17">
            <v>2.10344827586207</v>
          </cell>
          <cell r="G17">
            <v>1216.55172413793</v>
          </cell>
          <cell r="H17">
            <v>43</v>
          </cell>
          <cell r="I17">
            <v>27725</v>
          </cell>
          <cell r="J17">
            <v>2</v>
          </cell>
          <cell r="K17">
            <v>2335</v>
          </cell>
          <cell r="L17">
            <v>16</v>
          </cell>
        </row>
        <row r="18">
          <cell r="C18" t="str">
            <v>GI-Pyramid garden BR</v>
          </cell>
          <cell r="D18">
            <v>57</v>
          </cell>
          <cell r="E18">
            <v>23029</v>
          </cell>
          <cell r="F18">
            <v>1.96551724137931</v>
          </cell>
          <cell r="G18">
            <v>794.103448275862</v>
          </cell>
          <cell r="H18">
            <v>2</v>
          </cell>
          <cell r="I18">
            <v>565</v>
          </cell>
          <cell r="J18">
            <v>6</v>
          </cell>
          <cell r="K18">
            <v>5235</v>
          </cell>
          <cell r="L18">
            <v>49</v>
          </cell>
        </row>
        <row r="19">
          <cell r="C19" t="str">
            <v>CA-Cairo DC</v>
          </cell>
          <cell r="D19">
            <v>43</v>
          </cell>
          <cell r="E19">
            <v>27698.5</v>
          </cell>
          <cell r="F19">
            <v>1.48275862068966</v>
          </cell>
          <cell r="G19">
            <v>955.120689655172</v>
          </cell>
          <cell r="H19">
            <v>36</v>
          </cell>
          <cell r="I19">
            <v>24121</v>
          </cell>
          <cell r="J19">
            <v>7</v>
          </cell>
          <cell r="K19">
            <v>3577.5</v>
          </cell>
          <cell r="L19">
            <v>0</v>
          </cell>
        </row>
        <row r="20">
          <cell r="C20" t="str">
            <v>GI-Shubra Khaymah BR</v>
          </cell>
          <cell r="D20">
            <v>37</v>
          </cell>
          <cell r="E20">
            <v>16825</v>
          </cell>
          <cell r="F20">
            <v>1.27586206896552</v>
          </cell>
          <cell r="G20">
            <v>580.172413793103</v>
          </cell>
          <cell r="H20">
            <v>29</v>
          </cell>
          <cell r="I20">
            <v>14065</v>
          </cell>
          <cell r="J20">
            <v>7</v>
          </cell>
          <cell r="K20">
            <v>2660</v>
          </cell>
          <cell r="L20">
            <v>1</v>
          </cell>
        </row>
        <row r="21">
          <cell r="C21" t="str">
            <v>HQ BR</v>
          </cell>
          <cell r="D21">
            <v>32</v>
          </cell>
          <cell r="E21">
            <v>67406.96</v>
          </cell>
          <cell r="F21">
            <v>1.10344827586207</v>
          </cell>
          <cell r="G21">
            <v>2324.37793103448</v>
          </cell>
          <cell r="H21">
            <v>32</v>
          </cell>
          <cell r="I21">
            <v>67406.96</v>
          </cell>
          <cell r="J21">
            <v>0</v>
          </cell>
          <cell r="K21">
            <v>0</v>
          </cell>
          <cell r="L21">
            <v>0</v>
          </cell>
        </row>
        <row r="22">
          <cell r="C22" t="str">
            <v>GI-EL-Monib BR</v>
          </cell>
          <cell r="D22">
            <v>30</v>
          </cell>
          <cell r="E22">
            <v>23129</v>
          </cell>
          <cell r="F22">
            <v>1.03448275862069</v>
          </cell>
          <cell r="G22">
            <v>797.551724137931</v>
          </cell>
          <cell r="H22">
            <v>25</v>
          </cell>
          <cell r="I22">
            <v>20239</v>
          </cell>
          <cell r="J22">
            <v>4</v>
          </cell>
          <cell r="K22">
            <v>2790</v>
          </cell>
          <cell r="L22">
            <v>1</v>
          </cell>
        </row>
        <row r="23">
          <cell r="C23" t="str">
            <v>BS-Beni Suef DC</v>
          </cell>
          <cell r="D23">
            <v>24</v>
          </cell>
          <cell r="E23">
            <v>10711</v>
          </cell>
          <cell r="F23">
            <v>0.827586206896552</v>
          </cell>
          <cell r="G23">
            <v>369.344827586207</v>
          </cell>
          <cell r="H23">
            <v>17</v>
          </cell>
          <cell r="I23">
            <v>8573</v>
          </cell>
          <cell r="J23">
            <v>5</v>
          </cell>
          <cell r="K23">
            <v>1938</v>
          </cell>
          <cell r="L23">
            <v>2</v>
          </cell>
        </row>
        <row r="24">
          <cell r="C24" t="str">
            <v>GI-Haram BR</v>
          </cell>
          <cell r="D24">
            <v>23</v>
          </cell>
          <cell r="E24">
            <v>14692</v>
          </cell>
          <cell r="F24">
            <v>0.793103448275862</v>
          </cell>
          <cell r="G24">
            <v>506.620689655172</v>
          </cell>
          <cell r="H24">
            <v>21</v>
          </cell>
          <cell r="I24">
            <v>13024</v>
          </cell>
          <cell r="J24">
            <v>2</v>
          </cell>
          <cell r="K24">
            <v>1668</v>
          </cell>
          <cell r="L24">
            <v>0</v>
          </cell>
        </row>
        <row r="25">
          <cell r="C25" t="str">
            <v>BE-Kafr Al-Sheikh DC</v>
          </cell>
          <cell r="D25">
            <v>19</v>
          </cell>
          <cell r="E25">
            <v>6890</v>
          </cell>
          <cell r="F25">
            <v>0.655172413793103</v>
          </cell>
          <cell r="G25">
            <v>237.586206896552</v>
          </cell>
          <cell r="H25">
            <v>11</v>
          </cell>
          <cell r="I25">
            <v>4650</v>
          </cell>
          <cell r="J25">
            <v>3</v>
          </cell>
          <cell r="K25">
            <v>1140</v>
          </cell>
          <cell r="L25">
            <v>5</v>
          </cell>
        </row>
        <row r="26">
          <cell r="C26" t="str">
            <v>GI-Eltalbia BR</v>
          </cell>
          <cell r="D26">
            <v>17</v>
          </cell>
          <cell r="E26">
            <v>8792.5</v>
          </cell>
          <cell r="F26">
            <v>0.586206896551724</v>
          </cell>
          <cell r="G26">
            <v>303.189655172414</v>
          </cell>
          <cell r="H26">
            <v>7</v>
          </cell>
          <cell r="I26">
            <v>3600</v>
          </cell>
          <cell r="J26">
            <v>10</v>
          </cell>
          <cell r="K26">
            <v>5192.5</v>
          </cell>
          <cell r="L26">
            <v>0</v>
          </cell>
        </row>
        <row r="27">
          <cell r="C27" t="str">
            <v>GI-El-sheikh Zaid BR</v>
          </cell>
          <cell r="D27">
            <v>15</v>
          </cell>
          <cell r="E27">
            <v>17623</v>
          </cell>
          <cell r="F27">
            <v>0.517241379310345</v>
          </cell>
          <cell r="G27">
            <v>607.689655172414</v>
          </cell>
          <cell r="H27">
            <v>10</v>
          </cell>
          <cell r="I27">
            <v>10173</v>
          </cell>
          <cell r="J27">
            <v>4</v>
          </cell>
          <cell r="K27">
            <v>6455</v>
          </cell>
          <cell r="L27">
            <v>1</v>
          </cell>
        </row>
        <row r="28">
          <cell r="C28" t="str">
            <v>GI-Obour BR</v>
          </cell>
          <cell r="D28">
            <v>13</v>
          </cell>
          <cell r="E28">
            <v>6000</v>
          </cell>
          <cell r="F28">
            <v>0.448275862068966</v>
          </cell>
          <cell r="G28">
            <v>206.896551724138</v>
          </cell>
          <cell r="H28">
            <v>12</v>
          </cell>
          <cell r="I28">
            <v>5600</v>
          </cell>
          <cell r="J28">
            <v>1</v>
          </cell>
          <cell r="K28">
            <v>400</v>
          </cell>
          <cell r="L28">
            <v>0</v>
          </cell>
        </row>
        <row r="29">
          <cell r="C29" t="str">
            <v>BS-Minya DC</v>
          </cell>
          <cell r="D29">
            <v>11</v>
          </cell>
          <cell r="E29">
            <v>14974.6</v>
          </cell>
          <cell r="F29">
            <v>0.379310344827586</v>
          </cell>
          <cell r="G29">
            <v>516.365517241379</v>
          </cell>
          <cell r="H29">
            <v>11</v>
          </cell>
          <cell r="I29">
            <v>14974.6</v>
          </cell>
          <cell r="J29">
            <v>0</v>
          </cell>
          <cell r="K29">
            <v>0</v>
          </cell>
          <cell r="L29">
            <v>0</v>
          </cell>
        </row>
        <row r="30">
          <cell r="C30" t="str">
            <v>GI-Qalyup  BR</v>
          </cell>
          <cell r="D30">
            <v>11</v>
          </cell>
          <cell r="E30">
            <v>9679</v>
          </cell>
          <cell r="F30">
            <v>0.379310344827586</v>
          </cell>
          <cell r="G30">
            <v>333.758620689655</v>
          </cell>
          <cell r="H30">
            <v>8</v>
          </cell>
          <cell r="I30">
            <v>7759</v>
          </cell>
          <cell r="J30">
            <v>3</v>
          </cell>
          <cell r="K30">
            <v>1920</v>
          </cell>
          <cell r="L30">
            <v>0</v>
          </cell>
        </row>
        <row r="31">
          <cell r="C31" t="str">
            <v>AL-ABIS DC</v>
          </cell>
          <cell r="D31">
            <v>10</v>
          </cell>
          <cell r="E31">
            <v>5013</v>
          </cell>
          <cell r="F31">
            <v>0.344827586206897</v>
          </cell>
          <cell r="G31">
            <v>172.862068965517</v>
          </cell>
          <cell r="H31">
            <v>7</v>
          </cell>
          <cell r="I31">
            <v>4363</v>
          </cell>
          <cell r="J31">
            <v>2</v>
          </cell>
          <cell r="K31">
            <v>550</v>
          </cell>
          <cell r="L31">
            <v>1</v>
          </cell>
        </row>
        <row r="32">
          <cell r="C32" t="str">
            <v>AS-Red Sea BR</v>
          </cell>
          <cell r="D32">
            <v>8</v>
          </cell>
          <cell r="E32">
            <v>7893</v>
          </cell>
          <cell r="F32">
            <v>0.275862068965517</v>
          </cell>
          <cell r="G32">
            <v>272.172413793103</v>
          </cell>
          <cell r="H32">
            <v>7</v>
          </cell>
          <cell r="I32">
            <v>7278</v>
          </cell>
          <cell r="J32">
            <v>1</v>
          </cell>
          <cell r="K32">
            <v>615</v>
          </cell>
          <cell r="L32">
            <v>0</v>
          </cell>
        </row>
        <row r="33">
          <cell r="C33" t="str">
            <v>AL-Agamy BR</v>
          </cell>
          <cell r="D33">
            <v>8</v>
          </cell>
          <cell r="E33">
            <v>1700</v>
          </cell>
          <cell r="F33">
            <v>0.275862068965517</v>
          </cell>
          <cell r="G33">
            <v>58.6206896551724</v>
          </cell>
          <cell r="H33">
            <v>0</v>
          </cell>
          <cell r="I33">
            <v>0</v>
          </cell>
          <cell r="J33">
            <v>1</v>
          </cell>
          <cell r="K33">
            <v>1000</v>
          </cell>
          <cell r="L33">
            <v>7</v>
          </cell>
        </row>
        <row r="34">
          <cell r="C34" t="str">
            <v>AS-Qena DC</v>
          </cell>
          <cell r="D34">
            <v>8</v>
          </cell>
          <cell r="E34">
            <v>3955</v>
          </cell>
          <cell r="F34">
            <v>0.275862068965517</v>
          </cell>
          <cell r="G34">
            <v>136.379310344828</v>
          </cell>
          <cell r="H34">
            <v>5</v>
          </cell>
          <cell r="I34">
            <v>1920</v>
          </cell>
          <cell r="J34">
            <v>2</v>
          </cell>
          <cell r="K34">
            <v>1635</v>
          </cell>
          <cell r="L34">
            <v>1</v>
          </cell>
        </row>
        <row r="35">
          <cell r="C35" t="str">
            <v>CA-Kattamya BR</v>
          </cell>
          <cell r="D35">
            <v>8</v>
          </cell>
          <cell r="E35">
            <v>1601</v>
          </cell>
          <cell r="F35">
            <v>0.275862068965517</v>
          </cell>
          <cell r="G35">
            <v>55.2068965517241</v>
          </cell>
          <cell r="H35">
            <v>3</v>
          </cell>
          <cell r="I35">
            <v>1101</v>
          </cell>
          <cell r="J35">
            <v>0</v>
          </cell>
          <cell r="K35">
            <v>0</v>
          </cell>
          <cell r="L35">
            <v>5</v>
          </cell>
        </row>
        <row r="36">
          <cell r="C36" t="str">
            <v>GI-Tanash BR</v>
          </cell>
          <cell r="D36">
            <v>8</v>
          </cell>
          <cell r="E36">
            <v>8660</v>
          </cell>
          <cell r="F36">
            <v>0.275862068965517</v>
          </cell>
          <cell r="G36">
            <v>298.620689655172</v>
          </cell>
          <cell r="H36">
            <v>6</v>
          </cell>
          <cell r="I36">
            <v>7910</v>
          </cell>
          <cell r="J36">
            <v>2</v>
          </cell>
          <cell r="K36">
            <v>750</v>
          </cell>
          <cell r="L36">
            <v>0</v>
          </cell>
        </row>
        <row r="37">
          <cell r="C37" t="str">
            <v>GI-Dokki BR</v>
          </cell>
          <cell r="D37">
            <v>8</v>
          </cell>
          <cell r="E37">
            <v>4136</v>
          </cell>
          <cell r="F37">
            <v>0.275862068965517</v>
          </cell>
          <cell r="G37">
            <v>142.620689655172</v>
          </cell>
          <cell r="H37">
            <v>7</v>
          </cell>
          <cell r="I37">
            <v>3851</v>
          </cell>
          <cell r="J37">
            <v>1</v>
          </cell>
          <cell r="K37">
            <v>285</v>
          </cell>
          <cell r="L37">
            <v>0</v>
          </cell>
        </row>
        <row r="38">
          <cell r="C38" t="str">
            <v>BS-Mallawy BR</v>
          </cell>
          <cell r="D38">
            <v>8</v>
          </cell>
          <cell r="E38">
            <v>5327.95</v>
          </cell>
          <cell r="F38">
            <v>0.275862068965517</v>
          </cell>
          <cell r="G38">
            <v>183.722413793103</v>
          </cell>
          <cell r="H38">
            <v>7</v>
          </cell>
          <cell r="I38">
            <v>4387.95</v>
          </cell>
          <cell r="J38">
            <v>1</v>
          </cell>
          <cell r="K38">
            <v>940</v>
          </cell>
          <cell r="L38">
            <v>0</v>
          </cell>
        </row>
        <row r="39">
          <cell r="C39" t="str">
            <v>GI-Mohandessen BR</v>
          </cell>
          <cell r="D39">
            <v>7</v>
          </cell>
          <cell r="E39">
            <v>3080</v>
          </cell>
          <cell r="F39">
            <v>0.241379310344828</v>
          </cell>
          <cell r="G39">
            <v>106.206896551724</v>
          </cell>
          <cell r="H39">
            <v>2</v>
          </cell>
          <cell r="I39">
            <v>820</v>
          </cell>
          <cell r="J39">
            <v>5</v>
          </cell>
          <cell r="K39">
            <v>2260</v>
          </cell>
          <cell r="L39">
            <v>0</v>
          </cell>
        </row>
        <row r="40">
          <cell r="C40" t="str">
            <v>BE-Damanhur DC</v>
          </cell>
          <cell r="D40">
            <v>7</v>
          </cell>
          <cell r="E40">
            <v>3645</v>
          </cell>
          <cell r="F40">
            <v>0.241379310344828</v>
          </cell>
          <cell r="G40">
            <v>125.689655172414</v>
          </cell>
          <cell r="H40">
            <v>7</v>
          </cell>
          <cell r="I40">
            <v>3645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CA-Tagamoa BR</v>
          </cell>
          <cell r="D41">
            <v>7</v>
          </cell>
          <cell r="E41">
            <v>2903</v>
          </cell>
          <cell r="F41">
            <v>0.241379310344828</v>
          </cell>
          <cell r="G41">
            <v>100.103448275862</v>
          </cell>
          <cell r="H41">
            <v>0</v>
          </cell>
          <cell r="I41">
            <v>0</v>
          </cell>
          <cell r="J41">
            <v>5</v>
          </cell>
          <cell r="K41">
            <v>2703</v>
          </cell>
          <cell r="L41">
            <v>2</v>
          </cell>
        </row>
        <row r="42">
          <cell r="C42" t="str">
            <v>MA-Mansoura DC</v>
          </cell>
          <cell r="D42">
            <v>7</v>
          </cell>
          <cell r="E42">
            <v>3556</v>
          </cell>
          <cell r="F42">
            <v>0.241379310344828</v>
          </cell>
          <cell r="G42">
            <v>122.620689655172</v>
          </cell>
          <cell r="H42">
            <v>5</v>
          </cell>
          <cell r="I42">
            <v>2831</v>
          </cell>
          <cell r="J42">
            <v>2</v>
          </cell>
          <cell r="K42">
            <v>725</v>
          </cell>
          <cell r="L42">
            <v>0</v>
          </cell>
        </row>
        <row r="43">
          <cell r="C43" t="str">
            <v>SH-10th ofRamadan BR</v>
          </cell>
          <cell r="D43">
            <v>7</v>
          </cell>
          <cell r="E43">
            <v>5983</v>
          </cell>
          <cell r="F43">
            <v>0.241379310344828</v>
          </cell>
          <cell r="G43">
            <v>206.310344827586</v>
          </cell>
          <cell r="H43">
            <v>5</v>
          </cell>
          <cell r="I43">
            <v>3958</v>
          </cell>
          <cell r="J43">
            <v>2</v>
          </cell>
          <cell r="K43">
            <v>2025</v>
          </cell>
          <cell r="L43">
            <v>0</v>
          </cell>
        </row>
        <row r="44">
          <cell r="C44" t="str">
            <v>TA-Tanta DC</v>
          </cell>
          <cell r="D44">
            <v>6</v>
          </cell>
          <cell r="E44">
            <v>3905</v>
          </cell>
          <cell r="F44">
            <v>0.206896551724138</v>
          </cell>
          <cell r="G44">
            <v>134.655172413793</v>
          </cell>
          <cell r="H44">
            <v>3</v>
          </cell>
          <cell r="I44">
            <v>2135</v>
          </cell>
          <cell r="J44">
            <v>3</v>
          </cell>
          <cell r="K44">
            <v>1770</v>
          </cell>
          <cell r="L44">
            <v>0</v>
          </cell>
        </row>
        <row r="45">
          <cell r="C45" t="str">
            <v>BS-Bani mazarBR</v>
          </cell>
          <cell r="D45">
            <v>6</v>
          </cell>
          <cell r="E45">
            <v>2965</v>
          </cell>
          <cell r="F45">
            <v>0.206896551724138</v>
          </cell>
          <cell r="G45">
            <v>102.241379310345</v>
          </cell>
          <cell r="H45">
            <v>4</v>
          </cell>
          <cell r="I45">
            <v>2585</v>
          </cell>
          <cell r="J45">
            <v>0</v>
          </cell>
          <cell r="K45">
            <v>0</v>
          </cell>
          <cell r="L45">
            <v>2</v>
          </cell>
        </row>
        <row r="46">
          <cell r="C46" t="str">
            <v>AS-Asyut DC</v>
          </cell>
          <cell r="D46">
            <v>6</v>
          </cell>
          <cell r="E46">
            <v>2790</v>
          </cell>
          <cell r="F46">
            <v>0.206896551724138</v>
          </cell>
          <cell r="G46">
            <v>96.2068965517241</v>
          </cell>
          <cell r="H46">
            <v>6</v>
          </cell>
          <cell r="I46">
            <v>2790</v>
          </cell>
          <cell r="J46">
            <v>0</v>
          </cell>
          <cell r="K46">
            <v>0</v>
          </cell>
          <cell r="L46">
            <v>0</v>
          </cell>
        </row>
        <row r="47">
          <cell r="C47" t="str">
            <v>AS-New Valley BR</v>
          </cell>
          <cell r="D47">
            <v>6</v>
          </cell>
          <cell r="E47">
            <v>5188</v>
          </cell>
          <cell r="F47">
            <v>0.206896551724138</v>
          </cell>
          <cell r="G47">
            <v>178.896551724138</v>
          </cell>
          <cell r="H47">
            <v>3</v>
          </cell>
          <cell r="I47">
            <v>4118</v>
          </cell>
          <cell r="J47">
            <v>2</v>
          </cell>
          <cell r="K47">
            <v>780</v>
          </cell>
          <cell r="L47">
            <v>1</v>
          </cell>
        </row>
        <row r="48">
          <cell r="C48" t="str">
            <v>AS-Gerga BR</v>
          </cell>
          <cell r="D48">
            <v>6</v>
          </cell>
          <cell r="E48">
            <v>3410</v>
          </cell>
          <cell r="F48">
            <v>0.206896551724138</v>
          </cell>
          <cell r="G48">
            <v>117.586206896552</v>
          </cell>
          <cell r="H48">
            <v>5</v>
          </cell>
          <cell r="I48">
            <v>2090</v>
          </cell>
          <cell r="J48">
            <v>1</v>
          </cell>
          <cell r="K48">
            <v>1320</v>
          </cell>
          <cell r="L48">
            <v>0</v>
          </cell>
        </row>
        <row r="49">
          <cell r="C49" t="str">
            <v>TA-Mahallah BR</v>
          </cell>
          <cell r="D49">
            <v>5</v>
          </cell>
          <cell r="E49">
            <v>2873</v>
          </cell>
          <cell r="F49">
            <v>0.172413793103448</v>
          </cell>
          <cell r="G49">
            <v>99.0689655172414</v>
          </cell>
          <cell r="H49">
            <v>4</v>
          </cell>
          <cell r="I49">
            <v>2483</v>
          </cell>
          <cell r="J49">
            <v>1</v>
          </cell>
          <cell r="K49">
            <v>390</v>
          </cell>
          <cell r="L49">
            <v>0</v>
          </cell>
        </row>
        <row r="50">
          <cell r="C50" t="str">
            <v>CA-Nasr city BR</v>
          </cell>
          <cell r="D50">
            <v>5</v>
          </cell>
          <cell r="E50">
            <v>3069</v>
          </cell>
          <cell r="F50">
            <v>0.172413793103448</v>
          </cell>
          <cell r="G50">
            <v>105.827586206897</v>
          </cell>
          <cell r="H50">
            <v>2</v>
          </cell>
          <cell r="I50">
            <v>1859</v>
          </cell>
          <cell r="J50">
            <v>3</v>
          </cell>
          <cell r="K50">
            <v>1210</v>
          </cell>
          <cell r="L50">
            <v>0</v>
          </cell>
        </row>
        <row r="51">
          <cell r="C51" t="str">
            <v>AS-Nag Hammadi BR</v>
          </cell>
          <cell r="D51">
            <v>4</v>
          </cell>
          <cell r="E51">
            <v>1471</v>
          </cell>
          <cell r="F51">
            <v>0.137931034482759</v>
          </cell>
          <cell r="G51">
            <v>50.7241379310345</v>
          </cell>
          <cell r="H51">
            <v>0</v>
          </cell>
          <cell r="I51">
            <v>0</v>
          </cell>
          <cell r="J51">
            <v>1</v>
          </cell>
          <cell r="K51">
            <v>360</v>
          </cell>
          <cell r="L51">
            <v>3</v>
          </cell>
        </row>
        <row r="52">
          <cell r="C52" t="str">
            <v>GI-Almuasasa BR</v>
          </cell>
          <cell r="D52">
            <v>4</v>
          </cell>
          <cell r="E52">
            <v>3594</v>
          </cell>
          <cell r="F52">
            <v>0.137931034482759</v>
          </cell>
          <cell r="G52">
            <v>123.931034482759</v>
          </cell>
          <cell r="H52">
            <v>3</v>
          </cell>
          <cell r="I52">
            <v>3479</v>
          </cell>
          <cell r="J52">
            <v>1</v>
          </cell>
          <cell r="K52">
            <v>115</v>
          </cell>
          <cell r="L52">
            <v>0</v>
          </cell>
        </row>
        <row r="53">
          <cell r="C53" t="str">
            <v>CA-El Marg</v>
          </cell>
          <cell r="D53">
            <v>4</v>
          </cell>
          <cell r="E53">
            <v>400</v>
          </cell>
          <cell r="F53">
            <v>0.137931034482759</v>
          </cell>
          <cell r="G53">
            <v>13.7931034482759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4</v>
          </cell>
        </row>
        <row r="54">
          <cell r="C54" t="str">
            <v>GI-Tokh  BR</v>
          </cell>
          <cell r="D54">
            <v>4</v>
          </cell>
          <cell r="E54">
            <v>2500</v>
          </cell>
          <cell r="F54">
            <v>0.137931034482759</v>
          </cell>
          <cell r="G54">
            <v>86.2068965517241</v>
          </cell>
          <cell r="H54">
            <v>3</v>
          </cell>
          <cell r="I54">
            <v>2000</v>
          </cell>
          <cell r="J54">
            <v>1</v>
          </cell>
          <cell r="K54">
            <v>500</v>
          </cell>
          <cell r="L54">
            <v>0</v>
          </cell>
        </row>
        <row r="55">
          <cell r="C55" t="str">
            <v>CA- Zakr BR</v>
          </cell>
          <cell r="D55">
            <v>4</v>
          </cell>
          <cell r="E55">
            <v>3690</v>
          </cell>
          <cell r="F55">
            <v>0.137931034482759</v>
          </cell>
          <cell r="G55">
            <v>127.241379310345</v>
          </cell>
          <cell r="H55">
            <v>3</v>
          </cell>
          <cell r="I55">
            <v>3190</v>
          </cell>
          <cell r="J55">
            <v>1</v>
          </cell>
          <cell r="K55">
            <v>500</v>
          </cell>
          <cell r="L55">
            <v>0</v>
          </cell>
        </row>
        <row r="56">
          <cell r="C56" t="str">
            <v>AL-Siouf BR</v>
          </cell>
          <cell r="D56">
            <v>4</v>
          </cell>
          <cell r="E56">
            <v>1600</v>
          </cell>
          <cell r="F56">
            <v>0.137931034482759</v>
          </cell>
          <cell r="G56">
            <v>55.1724137931034</v>
          </cell>
          <cell r="H56">
            <v>0</v>
          </cell>
          <cell r="I56">
            <v>0</v>
          </cell>
          <cell r="J56">
            <v>1</v>
          </cell>
          <cell r="K56">
            <v>1300</v>
          </cell>
          <cell r="L56">
            <v>3</v>
          </cell>
        </row>
        <row r="57">
          <cell r="C57" t="str">
            <v>IS-Ismailia DC</v>
          </cell>
          <cell r="D57">
            <v>4</v>
          </cell>
          <cell r="E57">
            <v>2560</v>
          </cell>
          <cell r="F57">
            <v>0.137931034482759</v>
          </cell>
          <cell r="G57">
            <v>88.2758620689655</v>
          </cell>
          <cell r="H57">
            <v>2</v>
          </cell>
          <cell r="I57">
            <v>1300</v>
          </cell>
          <cell r="J57">
            <v>2</v>
          </cell>
          <cell r="K57">
            <v>1260</v>
          </cell>
          <cell r="L57">
            <v>0</v>
          </cell>
        </row>
        <row r="58">
          <cell r="C58" t="str">
            <v>GI-DAIPAI BR</v>
          </cell>
          <cell r="D58">
            <v>4</v>
          </cell>
          <cell r="E58">
            <v>1965</v>
          </cell>
          <cell r="F58">
            <v>0.137931034482759</v>
          </cell>
          <cell r="G58">
            <v>67.7586206896552</v>
          </cell>
          <cell r="H58">
            <v>3</v>
          </cell>
          <cell r="I58">
            <v>1865</v>
          </cell>
          <cell r="J58">
            <v>0</v>
          </cell>
          <cell r="K58">
            <v>0</v>
          </cell>
          <cell r="L58">
            <v>1</v>
          </cell>
        </row>
        <row r="59">
          <cell r="C59" t="str">
            <v>GI-Project BR</v>
          </cell>
          <cell r="D59">
            <v>3</v>
          </cell>
          <cell r="E59">
            <v>615</v>
          </cell>
          <cell r="F59">
            <v>0.103448275862069</v>
          </cell>
          <cell r="G59">
            <v>21.2068965517241</v>
          </cell>
          <cell r="H59">
            <v>3</v>
          </cell>
          <cell r="I59">
            <v>615</v>
          </cell>
          <cell r="J59">
            <v>0</v>
          </cell>
          <cell r="K59">
            <v>0</v>
          </cell>
          <cell r="L59">
            <v>0</v>
          </cell>
        </row>
        <row r="60">
          <cell r="C60" t="str">
            <v>CA-New Cairo BR</v>
          </cell>
          <cell r="D60">
            <v>3</v>
          </cell>
          <cell r="E60">
            <v>1660</v>
          </cell>
          <cell r="F60">
            <v>0.103448275862069</v>
          </cell>
          <cell r="G60">
            <v>57.2413793103448</v>
          </cell>
          <cell r="H60">
            <v>0</v>
          </cell>
          <cell r="I60">
            <v>0</v>
          </cell>
          <cell r="J60">
            <v>3</v>
          </cell>
          <cell r="K60">
            <v>1660</v>
          </cell>
          <cell r="L60">
            <v>0</v>
          </cell>
        </row>
        <row r="61">
          <cell r="C61" t="str">
            <v>SH-Menya EL Qamh BR</v>
          </cell>
          <cell r="D61">
            <v>3</v>
          </cell>
          <cell r="E61">
            <v>1890</v>
          </cell>
          <cell r="F61">
            <v>0.103448275862069</v>
          </cell>
          <cell r="G61">
            <v>65.1724137931034</v>
          </cell>
          <cell r="H61">
            <v>0</v>
          </cell>
          <cell r="I61">
            <v>0</v>
          </cell>
          <cell r="J61">
            <v>3</v>
          </cell>
          <cell r="K61">
            <v>1890</v>
          </cell>
          <cell r="L61">
            <v>0</v>
          </cell>
        </row>
        <row r="62">
          <cell r="C62" t="str">
            <v>GI-October BR</v>
          </cell>
          <cell r="D62">
            <v>3</v>
          </cell>
          <cell r="E62">
            <v>1850</v>
          </cell>
          <cell r="F62">
            <v>0.103448275862069</v>
          </cell>
          <cell r="G62">
            <v>63.7931034482759</v>
          </cell>
          <cell r="H62">
            <v>1</v>
          </cell>
          <cell r="I62">
            <v>450</v>
          </cell>
          <cell r="J62">
            <v>2</v>
          </cell>
          <cell r="K62">
            <v>1400</v>
          </cell>
          <cell r="L62">
            <v>0</v>
          </cell>
        </row>
        <row r="63">
          <cell r="C63" t="str">
            <v>TA-Quweisna BR</v>
          </cell>
          <cell r="D63">
            <v>3</v>
          </cell>
          <cell r="E63">
            <v>1585</v>
          </cell>
          <cell r="F63">
            <v>0.103448275862069</v>
          </cell>
          <cell r="G63">
            <v>54.6551724137931</v>
          </cell>
          <cell r="H63">
            <v>3</v>
          </cell>
          <cell r="I63">
            <v>1585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IS-Port Said BR</v>
          </cell>
          <cell r="D64">
            <v>3</v>
          </cell>
          <cell r="E64">
            <v>2270</v>
          </cell>
          <cell r="F64">
            <v>0.103448275862069</v>
          </cell>
          <cell r="G64">
            <v>78.2758620689655</v>
          </cell>
          <cell r="H64">
            <v>3</v>
          </cell>
          <cell r="I64">
            <v>2270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GI-OctoberGardens BR</v>
          </cell>
          <cell r="D65">
            <v>3</v>
          </cell>
          <cell r="E65">
            <v>3195</v>
          </cell>
          <cell r="F65">
            <v>0.103448275862069</v>
          </cell>
          <cell r="G65">
            <v>110.172413793103</v>
          </cell>
          <cell r="H65">
            <v>1</v>
          </cell>
          <cell r="I65">
            <v>1250</v>
          </cell>
          <cell r="J65">
            <v>2</v>
          </cell>
          <cell r="K65">
            <v>1945</v>
          </cell>
          <cell r="L65">
            <v>0</v>
          </cell>
        </row>
        <row r="66">
          <cell r="C66" t="str">
            <v>AS-Aswan DC</v>
          </cell>
          <cell r="D66">
            <v>3</v>
          </cell>
          <cell r="E66">
            <v>2180</v>
          </cell>
          <cell r="F66">
            <v>0.103448275862069</v>
          </cell>
          <cell r="G66">
            <v>75.1724137931034</v>
          </cell>
          <cell r="H66">
            <v>2</v>
          </cell>
          <cell r="I66">
            <v>1380</v>
          </cell>
          <cell r="J66">
            <v>1</v>
          </cell>
          <cell r="K66">
            <v>800</v>
          </cell>
          <cell r="L66">
            <v>0</v>
          </cell>
        </row>
        <row r="67">
          <cell r="C67" t="str">
            <v>MA-Senbellawein BR</v>
          </cell>
          <cell r="D67">
            <v>3</v>
          </cell>
          <cell r="E67">
            <v>1200</v>
          </cell>
          <cell r="F67">
            <v>0.103448275862069</v>
          </cell>
          <cell r="G67">
            <v>41.3793103448276</v>
          </cell>
          <cell r="H67">
            <v>0</v>
          </cell>
          <cell r="I67">
            <v>0</v>
          </cell>
          <cell r="J67">
            <v>3</v>
          </cell>
          <cell r="K67">
            <v>1200</v>
          </cell>
          <cell r="L67">
            <v>0</v>
          </cell>
        </row>
        <row r="68">
          <cell r="C68" t="str">
            <v>AL-Mandara BR</v>
          </cell>
          <cell r="D68">
            <v>3</v>
          </cell>
          <cell r="E68">
            <v>3320</v>
          </cell>
          <cell r="F68">
            <v>0.103448275862069</v>
          </cell>
          <cell r="G68">
            <v>114.48275862069</v>
          </cell>
          <cell r="H68">
            <v>0</v>
          </cell>
          <cell r="I68">
            <v>0</v>
          </cell>
          <cell r="J68">
            <v>3</v>
          </cell>
          <cell r="K68">
            <v>3320</v>
          </cell>
          <cell r="L68">
            <v>0</v>
          </cell>
        </row>
        <row r="69">
          <cell r="C69" t="str">
            <v>AS-Kom ombo BR</v>
          </cell>
          <cell r="D69">
            <v>3</v>
          </cell>
          <cell r="E69">
            <v>900</v>
          </cell>
          <cell r="F69">
            <v>0.103448275862069</v>
          </cell>
          <cell r="G69">
            <v>31.0344827586207</v>
          </cell>
          <cell r="H69">
            <v>2</v>
          </cell>
          <cell r="I69">
            <v>600</v>
          </cell>
          <cell r="J69">
            <v>1</v>
          </cell>
          <cell r="K69">
            <v>300</v>
          </cell>
          <cell r="L69">
            <v>0</v>
          </cell>
        </row>
        <row r="70">
          <cell r="C70" t="str">
            <v>GI-Benha BR</v>
          </cell>
          <cell r="D70">
            <v>3</v>
          </cell>
          <cell r="E70">
            <v>1710</v>
          </cell>
          <cell r="F70">
            <v>0.103448275862069</v>
          </cell>
          <cell r="G70">
            <v>58.9655172413793</v>
          </cell>
          <cell r="H70">
            <v>0</v>
          </cell>
          <cell r="I70">
            <v>0</v>
          </cell>
          <cell r="J70">
            <v>3</v>
          </cell>
          <cell r="K70">
            <v>1710</v>
          </cell>
          <cell r="L70">
            <v>0</v>
          </cell>
        </row>
        <row r="71">
          <cell r="C71" t="str">
            <v>MA-Mit ghamr BR</v>
          </cell>
          <cell r="D71">
            <v>2</v>
          </cell>
          <cell r="E71">
            <v>4360</v>
          </cell>
          <cell r="F71">
            <v>0.0689655172413793</v>
          </cell>
          <cell r="G71">
            <v>150.344827586207</v>
          </cell>
          <cell r="H71">
            <v>0</v>
          </cell>
          <cell r="I71">
            <v>0</v>
          </cell>
          <cell r="J71">
            <v>2</v>
          </cell>
          <cell r="K71">
            <v>4360</v>
          </cell>
          <cell r="L71">
            <v>0</v>
          </cell>
        </row>
        <row r="72">
          <cell r="C72" t="str">
            <v>SH-Hay El Zohor BR</v>
          </cell>
          <cell r="D72">
            <v>2</v>
          </cell>
          <cell r="E72">
            <v>560</v>
          </cell>
          <cell r="F72">
            <v>0.0689655172413793</v>
          </cell>
          <cell r="G72">
            <v>19.3103448275862</v>
          </cell>
          <cell r="H72">
            <v>0</v>
          </cell>
          <cell r="I72">
            <v>0</v>
          </cell>
          <cell r="J72">
            <v>2</v>
          </cell>
          <cell r="K72">
            <v>560</v>
          </cell>
          <cell r="L72">
            <v>0</v>
          </cell>
        </row>
        <row r="73">
          <cell r="C73" t="str">
            <v>GI-Imbaba BR</v>
          </cell>
          <cell r="D73">
            <v>2</v>
          </cell>
          <cell r="E73">
            <v>450</v>
          </cell>
          <cell r="F73">
            <v>0.0689655172413793</v>
          </cell>
          <cell r="G73">
            <v>15.5172413793103</v>
          </cell>
          <cell r="H73">
            <v>2</v>
          </cell>
          <cell r="I73">
            <v>450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CA-Abaasia BR</v>
          </cell>
          <cell r="D74">
            <v>2</v>
          </cell>
          <cell r="E74">
            <v>350</v>
          </cell>
          <cell r="F74">
            <v>0.0689655172413793</v>
          </cell>
          <cell r="G74">
            <v>12.0689655172414</v>
          </cell>
          <cell r="H74">
            <v>1</v>
          </cell>
          <cell r="I74">
            <v>250</v>
          </cell>
          <cell r="J74">
            <v>0</v>
          </cell>
          <cell r="K74">
            <v>0</v>
          </cell>
          <cell r="L74">
            <v>1</v>
          </cell>
        </row>
        <row r="75">
          <cell r="C75" t="str">
            <v>BS-Faiyum DC</v>
          </cell>
          <cell r="D75">
            <v>2</v>
          </cell>
          <cell r="E75">
            <v>1939</v>
          </cell>
          <cell r="F75">
            <v>0.0689655172413793</v>
          </cell>
          <cell r="G75">
            <v>66.8620689655172</v>
          </cell>
          <cell r="H75">
            <v>1</v>
          </cell>
          <cell r="I75">
            <v>1569</v>
          </cell>
          <cell r="J75">
            <v>1</v>
          </cell>
          <cell r="K75">
            <v>370</v>
          </cell>
          <cell r="L75">
            <v>0</v>
          </cell>
        </row>
        <row r="76">
          <cell r="C76" t="str">
            <v>CA-Shobra BR</v>
          </cell>
          <cell r="D76">
            <v>2</v>
          </cell>
          <cell r="E76">
            <v>850</v>
          </cell>
          <cell r="F76">
            <v>0.0689655172413793</v>
          </cell>
          <cell r="G76">
            <v>29.3103448275862</v>
          </cell>
          <cell r="H76">
            <v>1</v>
          </cell>
          <cell r="I76">
            <v>700</v>
          </cell>
          <cell r="J76">
            <v>1</v>
          </cell>
          <cell r="K76">
            <v>150</v>
          </cell>
          <cell r="L76">
            <v>0</v>
          </cell>
        </row>
        <row r="77">
          <cell r="C77" t="str">
            <v>BE-Abu Elmatamier BR</v>
          </cell>
          <cell r="D77">
            <v>2</v>
          </cell>
          <cell r="E77">
            <v>950</v>
          </cell>
          <cell r="F77">
            <v>0.0689655172413793</v>
          </cell>
          <cell r="G77">
            <v>32.7586206896552</v>
          </cell>
          <cell r="H77">
            <v>1</v>
          </cell>
          <cell r="I77">
            <v>650</v>
          </cell>
          <cell r="J77">
            <v>1</v>
          </cell>
          <cell r="K77">
            <v>300</v>
          </cell>
          <cell r="L77">
            <v>0</v>
          </cell>
        </row>
        <row r="78">
          <cell r="C78" t="str">
            <v>SH-Zagazig DC</v>
          </cell>
          <cell r="D78">
            <v>2</v>
          </cell>
          <cell r="E78">
            <v>567.5</v>
          </cell>
          <cell r="F78">
            <v>0.0689655172413793</v>
          </cell>
          <cell r="G78">
            <v>19.5689655172414</v>
          </cell>
          <cell r="H78">
            <v>0</v>
          </cell>
          <cell r="I78">
            <v>0</v>
          </cell>
          <cell r="J78">
            <v>2</v>
          </cell>
          <cell r="K78">
            <v>567.5</v>
          </cell>
          <cell r="L78">
            <v>0</v>
          </cell>
        </row>
        <row r="79">
          <cell r="C79" t="str">
            <v>AS-Tahta BR</v>
          </cell>
          <cell r="D79">
            <v>1</v>
          </cell>
          <cell r="E79">
            <v>340</v>
          </cell>
          <cell r="F79">
            <v>0.0344827586206897</v>
          </cell>
          <cell r="G79">
            <v>11.7241379310345</v>
          </cell>
          <cell r="H79">
            <v>1</v>
          </cell>
          <cell r="I79">
            <v>340</v>
          </cell>
          <cell r="J79">
            <v>0</v>
          </cell>
          <cell r="K79">
            <v>0</v>
          </cell>
          <cell r="L79">
            <v>0</v>
          </cell>
        </row>
        <row r="80">
          <cell r="C80" t="str">
            <v>AS-Sohag DC</v>
          </cell>
          <cell r="D80">
            <v>1</v>
          </cell>
          <cell r="E80">
            <v>400</v>
          </cell>
          <cell r="F80">
            <v>0.0344827586206897</v>
          </cell>
          <cell r="G80">
            <v>13.7931034482759</v>
          </cell>
          <cell r="H80">
            <v>0</v>
          </cell>
          <cell r="I80">
            <v>0</v>
          </cell>
          <cell r="J80">
            <v>1</v>
          </cell>
          <cell r="K80">
            <v>400</v>
          </cell>
          <cell r="L80">
            <v>0</v>
          </cell>
        </row>
        <row r="81">
          <cell r="C81" t="str">
            <v>CA-Al Zaytoun BR</v>
          </cell>
          <cell r="D81">
            <v>1</v>
          </cell>
          <cell r="E81">
            <v>325</v>
          </cell>
          <cell r="F81">
            <v>0.0344827586206897</v>
          </cell>
          <cell r="G81">
            <v>11.2068965517241</v>
          </cell>
          <cell r="H81">
            <v>0</v>
          </cell>
          <cell r="I81">
            <v>0</v>
          </cell>
          <cell r="J81">
            <v>1</v>
          </cell>
          <cell r="K81">
            <v>325</v>
          </cell>
          <cell r="L81">
            <v>0</v>
          </cell>
        </row>
        <row r="82">
          <cell r="C82" t="str">
            <v>BE-Kafr Eldwar BR</v>
          </cell>
          <cell r="D82">
            <v>1</v>
          </cell>
          <cell r="E82">
            <v>400</v>
          </cell>
          <cell r="F82">
            <v>0.0344827586206897</v>
          </cell>
          <cell r="G82">
            <v>13.7931034482759</v>
          </cell>
          <cell r="H82">
            <v>0</v>
          </cell>
          <cell r="I82">
            <v>0</v>
          </cell>
          <cell r="J82">
            <v>1</v>
          </cell>
          <cell r="K82">
            <v>400</v>
          </cell>
          <cell r="L82">
            <v>0</v>
          </cell>
        </row>
        <row r="83">
          <cell r="C83" t="str">
            <v>GI-EL Ayat BR</v>
          </cell>
          <cell r="D83">
            <v>1</v>
          </cell>
          <cell r="E83">
            <v>373</v>
          </cell>
          <cell r="F83">
            <v>0.0344827586206897</v>
          </cell>
          <cell r="G83">
            <v>12.8620689655172</v>
          </cell>
          <cell r="H83">
            <v>1</v>
          </cell>
          <cell r="I83">
            <v>373</v>
          </cell>
          <cell r="J83">
            <v>0</v>
          </cell>
          <cell r="K83">
            <v>0</v>
          </cell>
          <cell r="L83">
            <v>0</v>
          </cell>
        </row>
        <row r="84">
          <cell r="C84" t="str">
            <v>CA-elbasateen BR</v>
          </cell>
          <cell r="D84">
            <v>1</v>
          </cell>
          <cell r="E84">
            <v>220</v>
          </cell>
          <cell r="F84">
            <v>0.0344827586206897</v>
          </cell>
          <cell r="G84">
            <v>7.58620689655172</v>
          </cell>
          <cell r="H84">
            <v>1</v>
          </cell>
          <cell r="I84">
            <v>220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MA-Talkha BR</v>
          </cell>
          <cell r="D85">
            <v>1</v>
          </cell>
          <cell r="E85">
            <v>660</v>
          </cell>
          <cell r="F85">
            <v>0.0344827586206897</v>
          </cell>
          <cell r="G85">
            <v>22.7586206896552</v>
          </cell>
          <cell r="H85">
            <v>0</v>
          </cell>
          <cell r="I85">
            <v>0</v>
          </cell>
          <cell r="J85">
            <v>1</v>
          </cell>
          <cell r="K85">
            <v>660</v>
          </cell>
          <cell r="L85">
            <v>0</v>
          </cell>
        </row>
        <row r="86">
          <cell r="C86" t="str">
            <v>MA-Damietta BR</v>
          </cell>
          <cell r="D86">
            <v>1</v>
          </cell>
          <cell r="E86">
            <v>400</v>
          </cell>
          <cell r="F86">
            <v>0.0344827586206897</v>
          </cell>
          <cell r="G86">
            <v>13.7931034482759</v>
          </cell>
          <cell r="H86">
            <v>1</v>
          </cell>
          <cell r="I86">
            <v>400</v>
          </cell>
          <cell r="J86">
            <v>0</v>
          </cell>
          <cell r="K86">
            <v>0</v>
          </cell>
          <cell r="L86">
            <v>0</v>
          </cell>
        </row>
        <row r="87">
          <cell r="C87" t="str">
            <v>SH-Fakous BR</v>
          </cell>
          <cell r="D87">
            <v>1</v>
          </cell>
          <cell r="E87">
            <v>125</v>
          </cell>
          <cell r="F87">
            <v>0.0344827586206897</v>
          </cell>
          <cell r="G87">
            <v>4.31034482758621</v>
          </cell>
          <cell r="H87">
            <v>0</v>
          </cell>
          <cell r="I87">
            <v>0</v>
          </cell>
          <cell r="J87">
            <v>1</v>
          </cell>
          <cell r="K87">
            <v>125</v>
          </cell>
          <cell r="L87">
            <v>0</v>
          </cell>
        </row>
        <row r="88">
          <cell r="C88" t="str">
            <v>CA-Al Nozha BR</v>
          </cell>
          <cell r="D88">
            <v>1</v>
          </cell>
          <cell r="E88">
            <v>1000</v>
          </cell>
          <cell r="F88">
            <v>0.0344827586206897</v>
          </cell>
          <cell r="G88">
            <v>34.4827586206897</v>
          </cell>
          <cell r="H88">
            <v>0</v>
          </cell>
          <cell r="I88">
            <v>0</v>
          </cell>
          <cell r="J88">
            <v>1</v>
          </cell>
          <cell r="K88">
            <v>1000</v>
          </cell>
          <cell r="L88">
            <v>0</v>
          </cell>
        </row>
        <row r="89">
          <cell r="C89" t="str">
            <v>CA-Shorouk BR</v>
          </cell>
          <cell r="D89">
            <v>1</v>
          </cell>
          <cell r="E89">
            <v>100</v>
          </cell>
          <cell r="F89">
            <v>0.0344827586206897</v>
          </cell>
          <cell r="G89">
            <v>3.44827586206897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1</v>
          </cell>
        </row>
        <row r="90">
          <cell r="C90" t="str">
            <v>IS-Sharm Elsheikh BR</v>
          </cell>
          <cell r="D90">
            <v>1</v>
          </cell>
          <cell r="E90">
            <v>825</v>
          </cell>
          <cell r="F90">
            <v>0.0344827586206897</v>
          </cell>
          <cell r="G90">
            <v>28.448275862069</v>
          </cell>
          <cell r="H90">
            <v>0</v>
          </cell>
          <cell r="I90">
            <v>0</v>
          </cell>
          <cell r="J90">
            <v>1</v>
          </cell>
          <cell r="K90">
            <v>825</v>
          </cell>
          <cell r="L90">
            <v>0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  <cell r="N1" t="str">
            <v>Return Shipments</v>
          </cell>
        </row>
        <row r="2">
          <cell r="H2" t="str">
            <v>GI-October BR</v>
          </cell>
          <cell r="I2">
            <v>8007</v>
          </cell>
          <cell r="J2">
            <v>13549</v>
          </cell>
          <cell r="K2">
            <v>16516</v>
          </cell>
          <cell r="L2">
            <v>23706</v>
          </cell>
          <cell r="M2">
            <v>11392</v>
          </cell>
          <cell r="N2">
            <v>1037</v>
          </cell>
        </row>
        <row r="3">
          <cell r="H3" t="str">
            <v>GI-OctoberGardens BR</v>
          </cell>
          <cell r="I3">
            <v>3314</v>
          </cell>
          <cell r="J3">
            <v>8051</v>
          </cell>
          <cell r="K3">
            <v>16769</v>
          </cell>
          <cell r="L3">
            <v>24759</v>
          </cell>
          <cell r="M3">
            <v>11942</v>
          </cell>
          <cell r="N3">
            <v>1276</v>
          </cell>
        </row>
        <row r="4">
          <cell r="H4" t="str">
            <v>GI-El-sheikh Zaid BR</v>
          </cell>
          <cell r="I4">
            <v>662</v>
          </cell>
          <cell r="J4">
            <v>4412</v>
          </cell>
          <cell r="K4">
            <v>13057</v>
          </cell>
          <cell r="L4">
            <v>17646</v>
          </cell>
          <cell r="M4">
            <v>9264</v>
          </cell>
          <cell r="N4">
            <v>65</v>
          </cell>
        </row>
        <row r="5">
          <cell r="H5" t="str">
            <v>GI-EL Ayat BR</v>
          </cell>
          <cell r="I5">
            <v>1440</v>
          </cell>
          <cell r="J5">
            <v>5729</v>
          </cell>
          <cell r="K5">
            <v>12521</v>
          </cell>
          <cell r="L5">
            <v>15396</v>
          </cell>
          <cell r="M5">
            <v>8229</v>
          </cell>
          <cell r="N5">
            <v>171</v>
          </cell>
        </row>
        <row r="6">
          <cell r="H6" t="str">
            <v>GI-Hawamdia BR</v>
          </cell>
          <cell r="I6">
            <v>23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H7" t="str">
            <v>GI-EL-Monib BR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H8" t="str">
            <v>GI-NEW FAISAL BR</v>
          </cell>
          <cell r="I8">
            <v>6324</v>
          </cell>
          <cell r="J8">
            <v>12218</v>
          </cell>
          <cell r="K8">
            <v>16597</v>
          </cell>
          <cell r="L8">
            <v>24456</v>
          </cell>
          <cell r="M8">
            <v>11203</v>
          </cell>
          <cell r="N8">
            <v>2357</v>
          </cell>
        </row>
        <row r="9">
          <cell r="H9" t="str">
            <v>GI-Haram BR</v>
          </cell>
          <cell r="I9">
            <v>22783</v>
          </cell>
          <cell r="J9">
            <v>29865</v>
          </cell>
          <cell r="K9">
            <v>25657</v>
          </cell>
          <cell r="L9">
            <v>29686</v>
          </cell>
          <cell r="M9">
            <v>18631</v>
          </cell>
          <cell r="N9">
            <v>7138</v>
          </cell>
        </row>
        <row r="10">
          <cell r="H10" t="str">
            <v>GI-Mohandessen BR</v>
          </cell>
          <cell r="I10">
            <v>3150</v>
          </cell>
          <cell r="J10">
            <v>10573</v>
          </cell>
          <cell r="K10">
            <v>20222</v>
          </cell>
          <cell r="L10">
            <v>24295</v>
          </cell>
          <cell r="M10">
            <v>13169</v>
          </cell>
          <cell r="N10">
            <v>521</v>
          </cell>
        </row>
        <row r="11">
          <cell r="H11" t="str">
            <v>GI-Imbaba BR</v>
          </cell>
          <cell r="I11">
            <v>5580</v>
          </cell>
          <cell r="J11">
            <v>11953</v>
          </cell>
          <cell r="K11">
            <v>18182</v>
          </cell>
          <cell r="L11">
            <v>24670</v>
          </cell>
          <cell r="M11">
            <v>11900</v>
          </cell>
          <cell r="N11">
            <v>2204</v>
          </cell>
        </row>
        <row r="12">
          <cell r="H12" t="str">
            <v>GI-Benha BR</v>
          </cell>
          <cell r="I12">
            <v>1792</v>
          </cell>
          <cell r="J12">
            <v>4016</v>
          </cell>
          <cell r="K12">
            <v>8289</v>
          </cell>
          <cell r="L12">
            <v>10474</v>
          </cell>
          <cell r="M12">
            <v>6075</v>
          </cell>
          <cell r="N12">
            <v>132</v>
          </cell>
        </row>
        <row r="13">
          <cell r="H13" t="str">
            <v>GI-Shubra Khaymah BR</v>
          </cell>
          <cell r="I13">
            <v>2078</v>
          </cell>
          <cell r="J13">
            <v>10336</v>
          </cell>
          <cell r="K13">
            <v>16710</v>
          </cell>
          <cell r="L13">
            <v>18965</v>
          </cell>
          <cell r="M13">
            <v>8993</v>
          </cell>
          <cell r="N13">
            <v>389</v>
          </cell>
        </row>
        <row r="14">
          <cell r="H14" t="str">
            <v>GI-Obour BR</v>
          </cell>
          <cell r="I14">
            <v>2053</v>
          </cell>
          <cell r="J14">
            <v>5579</v>
          </cell>
          <cell r="K14">
            <v>12347</v>
          </cell>
          <cell r="L14">
            <v>16153</v>
          </cell>
          <cell r="M14">
            <v>8907</v>
          </cell>
          <cell r="N14">
            <v>425</v>
          </cell>
        </row>
        <row r="15">
          <cell r="H15" t="str">
            <v>GI-Tokh  BR</v>
          </cell>
          <cell r="I15">
            <v>5609</v>
          </cell>
          <cell r="J15">
            <v>9128</v>
          </cell>
          <cell r="K15">
            <v>11783</v>
          </cell>
          <cell r="L15">
            <v>14968</v>
          </cell>
          <cell r="M15">
            <v>8447</v>
          </cell>
          <cell r="N15">
            <v>1928</v>
          </cell>
        </row>
        <row r="16">
          <cell r="H16" t="str">
            <v>GI-Almuasasa BR</v>
          </cell>
          <cell r="I16">
            <v>19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H17" t="str">
            <v>GI-Qalyup  BR</v>
          </cell>
          <cell r="I17">
            <v>7354</v>
          </cell>
          <cell r="J17">
            <v>13573</v>
          </cell>
          <cell r="K17">
            <v>16428</v>
          </cell>
          <cell r="L17">
            <v>19962</v>
          </cell>
          <cell r="M17">
            <v>11167</v>
          </cell>
          <cell r="N17">
            <v>2253</v>
          </cell>
        </row>
        <row r="18">
          <cell r="H18" t="str">
            <v>GI-Project BR</v>
          </cell>
          <cell r="I18">
            <v>258186</v>
          </cell>
          <cell r="J18">
            <v>262010</v>
          </cell>
          <cell r="K18">
            <v>82386</v>
          </cell>
          <cell r="L18">
            <v>80053</v>
          </cell>
          <cell r="M18">
            <v>79475</v>
          </cell>
          <cell r="N18">
            <v>76055</v>
          </cell>
        </row>
        <row r="19">
          <cell r="H19" t="str">
            <v>GI-Giza DC</v>
          </cell>
          <cell r="I19">
            <v>13806</v>
          </cell>
          <cell r="J19">
            <v>527787</v>
          </cell>
          <cell r="K19">
            <v>475685</v>
          </cell>
          <cell r="L19">
            <v>545</v>
          </cell>
          <cell r="M19">
            <v>393</v>
          </cell>
          <cell r="N19">
            <v>393</v>
          </cell>
        </row>
        <row r="20">
          <cell r="H20" t="str">
            <v>CA-Abaasia BR</v>
          </cell>
          <cell r="I20">
            <v>4356</v>
          </cell>
          <cell r="J20">
            <v>12270</v>
          </cell>
          <cell r="K20">
            <v>20492</v>
          </cell>
          <cell r="L20">
            <v>28605</v>
          </cell>
          <cell r="M20">
            <v>13109</v>
          </cell>
          <cell r="N20">
            <v>849</v>
          </cell>
        </row>
        <row r="21">
          <cell r="H21" t="str">
            <v>CA-Cairo DC</v>
          </cell>
          <cell r="I21">
            <v>10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H22" t="str">
            <v>CA-CWH BR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H23" t="str">
            <v>CA-elbasateen BR</v>
          </cell>
          <cell r="I23">
            <v>7727</v>
          </cell>
          <cell r="J23">
            <v>13118</v>
          </cell>
          <cell r="K23">
            <v>18411</v>
          </cell>
          <cell r="L23">
            <v>22568</v>
          </cell>
          <cell r="M23">
            <v>13309</v>
          </cell>
          <cell r="N23">
            <v>2779</v>
          </cell>
        </row>
        <row r="24">
          <cell r="H24" t="str">
            <v>CA-Maasra BR</v>
          </cell>
          <cell r="I24">
            <v>6907</v>
          </cell>
          <cell r="J24">
            <v>11520</v>
          </cell>
          <cell r="K24">
            <v>11148</v>
          </cell>
          <cell r="L24">
            <v>11698</v>
          </cell>
          <cell r="M24">
            <v>6961</v>
          </cell>
          <cell r="N24">
            <v>1261</v>
          </cell>
        </row>
        <row r="25">
          <cell r="H25" t="str">
            <v>CA-Helwan BR</v>
          </cell>
          <cell r="I25">
            <v>21968</v>
          </cell>
          <cell r="J25">
            <v>25960</v>
          </cell>
          <cell r="K25">
            <v>16861</v>
          </cell>
          <cell r="L25">
            <v>17008</v>
          </cell>
          <cell r="M25">
            <v>12905</v>
          </cell>
          <cell r="N25">
            <v>6916</v>
          </cell>
        </row>
        <row r="26">
          <cell r="H26" t="str">
            <v>CA-AL Zahraa BR</v>
          </cell>
          <cell r="I26">
            <v>1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H27" t="str">
            <v>CA-Old cairo BR</v>
          </cell>
          <cell r="I27">
            <v>7154</v>
          </cell>
          <cell r="J27">
            <v>12578</v>
          </cell>
          <cell r="K27">
            <v>17170</v>
          </cell>
          <cell r="L27">
            <v>22590</v>
          </cell>
          <cell r="M27">
            <v>11967</v>
          </cell>
          <cell r="N27">
            <v>632</v>
          </cell>
        </row>
        <row r="28">
          <cell r="H28" t="str">
            <v>CA-Shorouk BR</v>
          </cell>
          <cell r="I28">
            <v>609</v>
          </cell>
          <cell r="J28">
            <v>4501</v>
          </cell>
          <cell r="K28">
            <v>10339</v>
          </cell>
          <cell r="L28">
            <v>12196</v>
          </cell>
          <cell r="M28">
            <v>6705</v>
          </cell>
          <cell r="N28">
            <v>15</v>
          </cell>
        </row>
        <row r="29">
          <cell r="H29" t="str">
            <v>CA-Badr BR</v>
          </cell>
          <cell r="I29">
            <v>593</v>
          </cell>
          <cell r="J29">
            <v>5610</v>
          </cell>
          <cell r="K29">
            <v>12147</v>
          </cell>
          <cell r="L29">
            <v>16128</v>
          </cell>
          <cell r="M29">
            <v>8189</v>
          </cell>
          <cell r="N29">
            <v>77</v>
          </cell>
        </row>
        <row r="30">
          <cell r="H30" t="str">
            <v>CA-El Marg</v>
          </cell>
          <cell r="I30">
            <v>2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H31" t="str">
            <v>CA-Moassa BR</v>
          </cell>
          <cell r="I31">
            <v>1482</v>
          </cell>
          <cell r="J31">
            <v>5131</v>
          </cell>
          <cell r="K31">
            <v>11473</v>
          </cell>
          <cell r="L31">
            <v>16643</v>
          </cell>
          <cell r="M31">
            <v>8906</v>
          </cell>
          <cell r="N31">
            <v>448</v>
          </cell>
        </row>
        <row r="32">
          <cell r="H32" t="str">
            <v>CA-Ain ShamsBR</v>
          </cell>
          <cell r="I32">
            <v>1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H33" t="str">
            <v>CA-Moassa BR</v>
          </cell>
          <cell r="I33">
            <v>0</v>
          </cell>
          <cell r="J33">
            <v>1675</v>
          </cell>
          <cell r="K33">
            <v>3245</v>
          </cell>
          <cell r="L33">
            <v>4280</v>
          </cell>
          <cell r="M33">
            <v>0</v>
          </cell>
          <cell r="N33">
            <v>0</v>
          </cell>
        </row>
        <row r="34">
          <cell r="H34" t="str">
            <v>CA-Al Zaytoun BR</v>
          </cell>
          <cell r="I34">
            <v>2559</v>
          </cell>
          <cell r="J34">
            <v>6761</v>
          </cell>
          <cell r="K34">
            <v>12210</v>
          </cell>
          <cell r="L34">
            <v>16456</v>
          </cell>
          <cell r="M34">
            <v>8050</v>
          </cell>
          <cell r="N34">
            <v>683</v>
          </cell>
        </row>
        <row r="35">
          <cell r="H35" t="str">
            <v>CA- Zakr BR</v>
          </cell>
          <cell r="I35">
            <v>974</v>
          </cell>
          <cell r="J35">
            <v>5815</v>
          </cell>
          <cell r="K35">
            <v>12069</v>
          </cell>
          <cell r="L35">
            <v>16022</v>
          </cell>
          <cell r="M35">
            <v>8490</v>
          </cell>
          <cell r="N35">
            <v>68</v>
          </cell>
        </row>
        <row r="36">
          <cell r="H36" t="str">
            <v>CA-Nasr city BR</v>
          </cell>
          <cell r="I36">
            <v>8858</v>
          </cell>
          <cell r="J36">
            <v>12783</v>
          </cell>
          <cell r="K36">
            <v>14021</v>
          </cell>
          <cell r="L36">
            <v>17207</v>
          </cell>
          <cell r="M36">
            <v>10467</v>
          </cell>
          <cell r="N36">
            <v>1439</v>
          </cell>
        </row>
        <row r="37">
          <cell r="H37" t="str">
            <v>CA-Tagamoa BR</v>
          </cell>
          <cell r="I37">
            <v>1774</v>
          </cell>
          <cell r="J37">
            <v>9302</v>
          </cell>
          <cell r="K37">
            <v>19156</v>
          </cell>
          <cell r="L37">
            <v>23857</v>
          </cell>
          <cell r="M37">
            <v>13190</v>
          </cell>
          <cell r="N37">
            <v>175</v>
          </cell>
        </row>
        <row r="38">
          <cell r="H38" t="str">
            <v>CA-Kattamya BR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H39" t="str">
            <v>CA-New Cairo BR</v>
          </cell>
          <cell r="I39">
            <v>1492</v>
          </cell>
          <cell r="J39">
            <v>7812</v>
          </cell>
          <cell r="K39">
            <v>29496</v>
          </cell>
          <cell r="L39">
            <v>37830</v>
          </cell>
          <cell r="M39">
            <v>23549</v>
          </cell>
          <cell r="N39">
            <v>148</v>
          </cell>
        </row>
        <row r="40">
          <cell r="H40" t="str">
            <v>CA-Heliopolis BR</v>
          </cell>
          <cell r="I40">
            <v>2282</v>
          </cell>
          <cell r="J40">
            <v>7556</v>
          </cell>
          <cell r="K40">
            <v>16293</v>
          </cell>
          <cell r="L40">
            <v>20474</v>
          </cell>
          <cell r="M40">
            <v>11008</v>
          </cell>
          <cell r="N40">
            <v>383</v>
          </cell>
        </row>
        <row r="41">
          <cell r="H41" t="str">
            <v>CA-Salam BR</v>
          </cell>
          <cell r="I41">
            <v>2060</v>
          </cell>
          <cell r="J41">
            <v>7876</v>
          </cell>
          <cell r="K41">
            <v>13748</v>
          </cell>
          <cell r="L41">
            <v>19082</v>
          </cell>
          <cell r="M41">
            <v>8625</v>
          </cell>
          <cell r="N41">
            <v>323</v>
          </cell>
        </row>
        <row r="42">
          <cell r="H42" t="str">
            <v>CA-Al Nozha BR</v>
          </cell>
          <cell r="I42">
            <v>857</v>
          </cell>
          <cell r="J42">
            <v>2005</v>
          </cell>
          <cell r="K42">
            <v>2214</v>
          </cell>
          <cell r="L42">
            <v>2740</v>
          </cell>
          <cell r="M42">
            <v>1748</v>
          </cell>
          <cell r="N42">
            <v>566</v>
          </cell>
        </row>
        <row r="43">
          <cell r="H43" t="str">
            <v>CA-Shobra BR</v>
          </cell>
          <cell r="I43">
            <v>18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  <cell r="N1" t="str">
            <v>Return Shipments</v>
          </cell>
        </row>
        <row r="2">
          <cell r="H2" t="str">
            <v>GI-October BR</v>
          </cell>
          <cell r="I2">
            <v>7415</v>
          </cell>
          <cell r="J2">
            <v>14985</v>
          </cell>
          <cell r="K2">
            <v>18447</v>
          </cell>
          <cell r="L2">
            <v>25710</v>
          </cell>
          <cell r="M2">
            <v>11715</v>
          </cell>
          <cell r="N2">
            <v>958</v>
          </cell>
        </row>
        <row r="3">
          <cell r="H3" t="str">
            <v>GI-OctoberGardens BR</v>
          </cell>
          <cell r="I3">
            <v>4648</v>
          </cell>
          <cell r="J3">
            <v>11387</v>
          </cell>
          <cell r="K3">
            <v>19408</v>
          </cell>
          <cell r="L3">
            <v>27916</v>
          </cell>
          <cell r="M3">
            <v>12363</v>
          </cell>
          <cell r="N3">
            <v>1517</v>
          </cell>
        </row>
        <row r="4">
          <cell r="H4" t="str">
            <v>GI-El-sheikh Zaid BR</v>
          </cell>
          <cell r="I4">
            <v>1449</v>
          </cell>
          <cell r="J4">
            <v>6111</v>
          </cell>
          <cell r="K4">
            <v>13284</v>
          </cell>
          <cell r="L4">
            <v>18101</v>
          </cell>
          <cell r="M4">
            <v>8976</v>
          </cell>
          <cell r="N4">
            <v>138</v>
          </cell>
        </row>
        <row r="5">
          <cell r="H5" t="str">
            <v>GI-EL Ayat BR</v>
          </cell>
          <cell r="I5">
            <v>1464</v>
          </cell>
          <cell r="J5">
            <v>6797</v>
          </cell>
          <cell r="K5">
            <v>14729</v>
          </cell>
          <cell r="L5">
            <v>18776</v>
          </cell>
          <cell r="M5">
            <v>9664</v>
          </cell>
          <cell r="N5">
            <v>202</v>
          </cell>
        </row>
        <row r="6">
          <cell r="H6" t="str">
            <v>GI-EL-Monib BR</v>
          </cell>
          <cell r="I6">
            <v>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H7" t="str">
            <v>GI-NEW FAISAL BR</v>
          </cell>
          <cell r="I7">
            <v>6223</v>
          </cell>
          <cell r="J7">
            <v>13455</v>
          </cell>
          <cell r="K7">
            <v>18989</v>
          </cell>
          <cell r="L7">
            <v>27577</v>
          </cell>
          <cell r="M7">
            <v>12359</v>
          </cell>
          <cell r="N7">
            <v>2431</v>
          </cell>
        </row>
        <row r="8">
          <cell r="H8" t="str">
            <v>GI-Haram BR</v>
          </cell>
          <cell r="I8">
            <v>18603</v>
          </cell>
          <cell r="J8">
            <v>27360</v>
          </cell>
          <cell r="K8">
            <v>27829</v>
          </cell>
          <cell r="L8">
            <v>31489</v>
          </cell>
          <cell r="M8">
            <v>17809</v>
          </cell>
          <cell r="N8">
            <v>6501</v>
          </cell>
        </row>
        <row r="9">
          <cell r="H9" t="str">
            <v>GI-Mohandessen BR</v>
          </cell>
          <cell r="I9">
            <v>3840</v>
          </cell>
          <cell r="J9">
            <v>12299</v>
          </cell>
          <cell r="K9">
            <v>24237</v>
          </cell>
          <cell r="L9">
            <v>26805</v>
          </cell>
          <cell r="M9">
            <v>14090</v>
          </cell>
          <cell r="N9">
            <v>771</v>
          </cell>
        </row>
        <row r="10">
          <cell r="H10" t="str">
            <v>GI-Imbaba BR</v>
          </cell>
          <cell r="I10">
            <v>3576</v>
          </cell>
          <cell r="J10">
            <v>12932</v>
          </cell>
          <cell r="K10">
            <v>19387</v>
          </cell>
          <cell r="L10">
            <v>28064</v>
          </cell>
          <cell r="M10">
            <v>11964</v>
          </cell>
          <cell r="N10">
            <v>1155</v>
          </cell>
        </row>
        <row r="11">
          <cell r="H11" t="str">
            <v>GI-Tanash BR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H12" t="str">
            <v>GI-Benha BR</v>
          </cell>
          <cell r="I12">
            <v>1298</v>
          </cell>
          <cell r="J12">
            <v>3879</v>
          </cell>
          <cell r="K12">
            <v>9000</v>
          </cell>
          <cell r="L12">
            <v>11882</v>
          </cell>
          <cell r="M12">
            <v>6515</v>
          </cell>
          <cell r="N12">
            <v>116</v>
          </cell>
        </row>
        <row r="13">
          <cell r="H13" t="str">
            <v>GI-Shubra Khaymah BR</v>
          </cell>
          <cell r="I13">
            <v>3396</v>
          </cell>
          <cell r="J13">
            <v>13382</v>
          </cell>
          <cell r="K13">
            <v>19260</v>
          </cell>
          <cell r="L13">
            <v>23012</v>
          </cell>
          <cell r="M13">
            <v>10339</v>
          </cell>
          <cell r="N13">
            <v>651</v>
          </cell>
        </row>
        <row r="14">
          <cell r="H14" t="str">
            <v>GI-Obour BR</v>
          </cell>
          <cell r="I14">
            <v>3453</v>
          </cell>
          <cell r="J14">
            <v>8180</v>
          </cell>
          <cell r="K14">
            <v>14985</v>
          </cell>
          <cell r="L14">
            <v>19437</v>
          </cell>
          <cell r="M14">
            <v>10488</v>
          </cell>
          <cell r="N14">
            <v>980</v>
          </cell>
        </row>
        <row r="15">
          <cell r="H15" t="str">
            <v>GI-Tokh  BR</v>
          </cell>
          <cell r="I15">
            <v>7092</v>
          </cell>
          <cell r="J15">
            <v>12108</v>
          </cell>
          <cell r="K15">
            <v>14189</v>
          </cell>
          <cell r="L15">
            <v>18002</v>
          </cell>
          <cell r="M15">
            <v>9473</v>
          </cell>
          <cell r="N15">
            <v>2370</v>
          </cell>
        </row>
        <row r="16">
          <cell r="H16" t="str">
            <v>GI-Qalyup  BR</v>
          </cell>
          <cell r="I16">
            <v>8746</v>
          </cell>
          <cell r="J16">
            <v>17022</v>
          </cell>
          <cell r="K16">
            <v>20405</v>
          </cell>
          <cell r="L16">
            <v>23637</v>
          </cell>
          <cell r="M16">
            <v>13182</v>
          </cell>
          <cell r="N16">
            <v>2932</v>
          </cell>
        </row>
        <row r="17">
          <cell r="H17" t="str">
            <v>GI-Project BR</v>
          </cell>
          <cell r="I17">
            <v>243913</v>
          </cell>
          <cell r="J17">
            <v>246344</v>
          </cell>
          <cell r="K17">
            <v>93136</v>
          </cell>
          <cell r="L17">
            <v>82379</v>
          </cell>
          <cell r="M17">
            <v>81708</v>
          </cell>
          <cell r="N17">
            <v>78830</v>
          </cell>
        </row>
        <row r="18">
          <cell r="H18" t="str">
            <v>GI-Giza DC</v>
          </cell>
          <cell r="I18">
            <v>15451</v>
          </cell>
          <cell r="J18">
            <v>586849</v>
          </cell>
          <cell r="K18">
            <v>521299</v>
          </cell>
          <cell r="L18">
            <v>688</v>
          </cell>
          <cell r="M18">
            <v>508</v>
          </cell>
          <cell r="N18">
            <v>508</v>
          </cell>
        </row>
        <row r="19">
          <cell r="H19" t="str">
            <v>CA-Abaasia BR</v>
          </cell>
          <cell r="I19">
            <v>4060</v>
          </cell>
          <cell r="J19">
            <v>14252</v>
          </cell>
          <cell r="K19">
            <v>21747</v>
          </cell>
          <cell r="L19">
            <v>31992</v>
          </cell>
          <cell r="M19">
            <v>13571</v>
          </cell>
          <cell r="N19">
            <v>995</v>
          </cell>
        </row>
        <row r="20">
          <cell r="H20" t="str">
            <v>CA-Cairo DC</v>
          </cell>
          <cell r="I20">
            <v>7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H21" t="str">
            <v>CA-CWH BR</v>
          </cell>
          <cell r="I21">
            <v>13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H22" t="str">
            <v>CA-Al Mokattam BR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H23" t="str">
            <v>CA-elbasateen BR</v>
          </cell>
          <cell r="I23">
            <v>8150</v>
          </cell>
          <cell r="J23">
            <v>14841</v>
          </cell>
          <cell r="K23">
            <v>21179</v>
          </cell>
          <cell r="L23">
            <v>26924</v>
          </cell>
          <cell r="M23">
            <v>15105</v>
          </cell>
          <cell r="N23">
            <v>3557</v>
          </cell>
        </row>
        <row r="24">
          <cell r="H24" t="str">
            <v>CA-Maasra BR</v>
          </cell>
          <cell r="I24">
            <v>6862</v>
          </cell>
          <cell r="J24">
            <v>11879</v>
          </cell>
          <cell r="K24">
            <v>12364</v>
          </cell>
          <cell r="L24">
            <v>13480</v>
          </cell>
          <cell r="M24">
            <v>7542</v>
          </cell>
          <cell r="N24">
            <v>1350</v>
          </cell>
        </row>
        <row r="25">
          <cell r="H25" t="str">
            <v>CA-Helwan BR</v>
          </cell>
          <cell r="I25">
            <v>20032</v>
          </cell>
          <cell r="J25">
            <v>24931</v>
          </cell>
          <cell r="K25">
            <v>18402</v>
          </cell>
          <cell r="L25">
            <v>18479</v>
          </cell>
          <cell r="M25">
            <v>13595</v>
          </cell>
          <cell r="N25">
            <v>6929</v>
          </cell>
        </row>
        <row r="26">
          <cell r="H26" t="str">
            <v>CA-Old cairo BR</v>
          </cell>
          <cell r="I26">
            <v>7291</v>
          </cell>
          <cell r="J26">
            <v>14914</v>
          </cell>
          <cell r="K26">
            <v>19239</v>
          </cell>
          <cell r="L26">
            <v>27025</v>
          </cell>
          <cell r="M26">
            <v>12903</v>
          </cell>
          <cell r="N26">
            <v>893</v>
          </cell>
        </row>
        <row r="27">
          <cell r="H27" t="str">
            <v>CA-Shorouk BR</v>
          </cell>
          <cell r="I27">
            <v>688</v>
          </cell>
          <cell r="J27">
            <v>4829</v>
          </cell>
          <cell r="K27">
            <v>12048</v>
          </cell>
          <cell r="L27">
            <v>15716</v>
          </cell>
          <cell r="M27">
            <v>8261</v>
          </cell>
          <cell r="N27">
            <v>28</v>
          </cell>
        </row>
        <row r="28">
          <cell r="H28" t="str">
            <v>CA-Badr BR</v>
          </cell>
          <cell r="I28">
            <v>651</v>
          </cell>
          <cell r="J28">
            <v>5115</v>
          </cell>
          <cell r="K28">
            <v>12879</v>
          </cell>
          <cell r="L28">
            <v>18525</v>
          </cell>
          <cell r="M28">
            <v>8504</v>
          </cell>
          <cell r="N28">
            <v>67</v>
          </cell>
        </row>
        <row r="29">
          <cell r="H29" t="str">
            <v>CA-El Marg</v>
          </cell>
          <cell r="I29">
            <v>3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H30" t="str">
            <v>CA-Moassa BR</v>
          </cell>
          <cell r="I30">
            <v>1363</v>
          </cell>
          <cell r="J30">
            <v>10813</v>
          </cell>
          <cell r="K30">
            <v>19843</v>
          </cell>
          <cell r="L30">
            <v>30524</v>
          </cell>
          <cell r="M30">
            <v>11585</v>
          </cell>
          <cell r="N30">
            <v>439</v>
          </cell>
        </row>
        <row r="31">
          <cell r="H31" t="str">
            <v>CA-Al Zaytoun BR</v>
          </cell>
          <cell r="I31">
            <v>1959</v>
          </cell>
          <cell r="J31">
            <v>7719</v>
          </cell>
          <cell r="K31">
            <v>13701</v>
          </cell>
          <cell r="L31">
            <v>18429</v>
          </cell>
          <cell r="M31">
            <v>8374</v>
          </cell>
          <cell r="N31">
            <v>500</v>
          </cell>
        </row>
        <row r="32">
          <cell r="H32" t="str">
            <v>CA- Zakr BR</v>
          </cell>
          <cell r="I32">
            <v>1137</v>
          </cell>
          <cell r="J32">
            <v>6378</v>
          </cell>
          <cell r="K32">
            <v>12304</v>
          </cell>
          <cell r="L32">
            <v>16644</v>
          </cell>
          <cell r="M32">
            <v>8577</v>
          </cell>
          <cell r="N32">
            <v>82</v>
          </cell>
        </row>
        <row r="33">
          <cell r="H33" t="str">
            <v>CA-Nasr city BR</v>
          </cell>
          <cell r="I33">
            <v>8912</v>
          </cell>
          <cell r="J33">
            <v>13305</v>
          </cell>
          <cell r="K33">
            <v>14005</v>
          </cell>
          <cell r="L33">
            <v>18240</v>
          </cell>
          <cell r="M33">
            <v>10113</v>
          </cell>
          <cell r="N33">
            <v>1669</v>
          </cell>
        </row>
        <row r="34">
          <cell r="H34" t="str">
            <v>CA-Tagamoa BR</v>
          </cell>
          <cell r="I34">
            <v>2048</v>
          </cell>
          <cell r="J34">
            <v>10432</v>
          </cell>
          <cell r="K34">
            <v>20393</v>
          </cell>
          <cell r="L34">
            <v>24868</v>
          </cell>
          <cell r="M34">
            <v>14132</v>
          </cell>
          <cell r="N34">
            <v>314</v>
          </cell>
        </row>
        <row r="35">
          <cell r="H35" t="str">
            <v>CA-Kattamya BR</v>
          </cell>
          <cell r="I35">
            <v>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H36" t="str">
            <v>CA-New Cairo BR</v>
          </cell>
          <cell r="I36">
            <v>1122</v>
          </cell>
          <cell r="J36">
            <v>8357</v>
          </cell>
          <cell r="K36">
            <v>28114</v>
          </cell>
          <cell r="L36">
            <v>38386</v>
          </cell>
          <cell r="M36">
            <v>21188</v>
          </cell>
          <cell r="N36">
            <v>47</v>
          </cell>
        </row>
        <row r="37">
          <cell r="H37" t="str">
            <v>CA-Heliopolis BR</v>
          </cell>
          <cell r="I37">
            <v>2407</v>
          </cell>
          <cell r="J37">
            <v>6549</v>
          </cell>
          <cell r="K37">
            <v>13764</v>
          </cell>
          <cell r="L37">
            <v>17541</v>
          </cell>
          <cell r="M37">
            <v>9862</v>
          </cell>
          <cell r="N37">
            <v>311</v>
          </cell>
        </row>
        <row r="38">
          <cell r="H38" t="str">
            <v>CA-Salam BR</v>
          </cell>
          <cell r="I38">
            <v>2422</v>
          </cell>
          <cell r="J38">
            <v>9275</v>
          </cell>
          <cell r="K38">
            <v>14790</v>
          </cell>
          <cell r="L38">
            <v>19955</v>
          </cell>
          <cell r="M38">
            <v>8442</v>
          </cell>
          <cell r="N38">
            <v>461</v>
          </cell>
        </row>
        <row r="39">
          <cell r="H39" t="str">
            <v>CA-Shobra BR</v>
          </cell>
          <cell r="I39">
            <v>5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  <cell r="N1" t="str">
            <v>Return Shipments</v>
          </cell>
        </row>
        <row r="2">
          <cell r="H2" t="str">
            <v>GI-October BR</v>
          </cell>
          <cell r="I2">
            <v>10667</v>
          </cell>
          <cell r="J2">
            <v>17631</v>
          </cell>
          <cell r="K2">
            <v>17053</v>
          </cell>
          <cell r="L2">
            <v>22615</v>
          </cell>
          <cell r="M2">
            <v>11628</v>
          </cell>
          <cell r="N2">
            <v>1402</v>
          </cell>
        </row>
        <row r="3">
          <cell r="H3" t="str">
            <v>GI-OctoberGardens BR</v>
          </cell>
          <cell r="I3">
            <v>5450</v>
          </cell>
          <cell r="J3">
            <v>11524</v>
          </cell>
          <cell r="K3">
            <v>17868</v>
          </cell>
          <cell r="L3">
            <v>23958</v>
          </cell>
          <cell r="M3">
            <v>12536</v>
          </cell>
          <cell r="N3">
            <v>1829</v>
          </cell>
        </row>
        <row r="4">
          <cell r="H4" t="str">
            <v>GI-El-sheikh Zaid BR</v>
          </cell>
          <cell r="I4">
            <v>1871</v>
          </cell>
          <cell r="J4">
            <v>6500</v>
          </cell>
          <cell r="K4">
            <v>12856</v>
          </cell>
          <cell r="L4">
            <v>17173</v>
          </cell>
          <cell r="M4">
            <v>9041</v>
          </cell>
          <cell r="N4">
            <v>292</v>
          </cell>
        </row>
        <row r="5">
          <cell r="H5" t="str">
            <v>GI-EL Ayat BR</v>
          </cell>
          <cell r="I5">
            <v>1168</v>
          </cell>
          <cell r="J5">
            <v>5873</v>
          </cell>
          <cell r="K5">
            <v>13936</v>
          </cell>
          <cell r="L5">
            <v>17222</v>
          </cell>
          <cell r="M5">
            <v>9498</v>
          </cell>
          <cell r="N5">
            <v>129</v>
          </cell>
        </row>
        <row r="6">
          <cell r="H6" t="str">
            <v>GI-Hawamdia BR</v>
          </cell>
          <cell r="I6">
            <v>18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H7" t="str">
            <v>GI-EL-Monib BR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H8" t="str">
            <v>GI-NEW FAISAL BR</v>
          </cell>
          <cell r="I8">
            <v>5081</v>
          </cell>
          <cell r="J8">
            <v>10734</v>
          </cell>
          <cell r="K8">
            <v>15879</v>
          </cell>
          <cell r="L8">
            <v>21725</v>
          </cell>
          <cell r="M8">
            <v>10856</v>
          </cell>
          <cell r="N8">
            <v>1719</v>
          </cell>
        </row>
        <row r="9">
          <cell r="H9" t="str">
            <v>GI-Haram BR</v>
          </cell>
          <cell r="I9">
            <v>16066</v>
          </cell>
          <cell r="J9">
            <v>23700</v>
          </cell>
          <cell r="K9">
            <v>24303</v>
          </cell>
          <cell r="L9">
            <v>29133</v>
          </cell>
          <cell r="M9">
            <v>17469</v>
          </cell>
          <cell r="N9">
            <v>5437</v>
          </cell>
        </row>
        <row r="10">
          <cell r="H10" t="str">
            <v>GI-Mohandessen BR</v>
          </cell>
          <cell r="I10">
            <v>3216</v>
          </cell>
          <cell r="J10">
            <v>13170</v>
          </cell>
          <cell r="K10">
            <v>22110</v>
          </cell>
          <cell r="L10">
            <v>25534</v>
          </cell>
          <cell r="M10">
            <v>14321</v>
          </cell>
          <cell r="N10">
            <v>702</v>
          </cell>
        </row>
        <row r="11">
          <cell r="H11" t="str">
            <v>GI-Imbaba BR</v>
          </cell>
          <cell r="I11">
            <v>4820</v>
          </cell>
          <cell r="J11">
            <v>13070</v>
          </cell>
          <cell r="K11">
            <v>18955</v>
          </cell>
          <cell r="L11">
            <v>24746</v>
          </cell>
          <cell r="M11">
            <v>12109</v>
          </cell>
          <cell r="N11">
            <v>1503</v>
          </cell>
        </row>
        <row r="12">
          <cell r="H12" t="str">
            <v>GI-Benha BR</v>
          </cell>
          <cell r="I12">
            <v>1479</v>
          </cell>
          <cell r="J12">
            <v>3987</v>
          </cell>
          <cell r="K12">
            <v>9842</v>
          </cell>
          <cell r="L12">
            <v>12416</v>
          </cell>
          <cell r="M12">
            <v>7447</v>
          </cell>
          <cell r="N12">
            <v>275</v>
          </cell>
        </row>
        <row r="13">
          <cell r="H13" t="str">
            <v>GI-Shubra Khaymah BR</v>
          </cell>
          <cell r="I13">
            <v>3125</v>
          </cell>
          <cell r="J13">
            <v>13610</v>
          </cell>
          <cell r="K13">
            <v>19602</v>
          </cell>
          <cell r="L13">
            <v>23159</v>
          </cell>
          <cell r="M13">
            <v>10142</v>
          </cell>
          <cell r="N13">
            <v>921</v>
          </cell>
        </row>
        <row r="14">
          <cell r="H14" t="str">
            <v>GI-Obour BR</v>
          </cell>
          <cell r="I14">
            <v>2237</v>
          </cell>
          <cell r="J14">
            <v>7205</v>
          </cell>
          <cell r="K14">
            <v>16068</v>
          </cell>
          <cell r="L14">
            <v>20735</v>
          </cell>
          <cell r="M14">
            <v>11167</v>
          </cell>
          <cell r="N14">
            <v>459</v>
          </cell>
        </row>
        <row r="15">
          <cell r="H15" t="str">
            <v>GI-Tokh  BR</v>
          </cell>
          <cell r="I15">
            <v>6576</v>
          </cell>
          <cell r="J15">
            <v>10855</v>
          </cell>
          <cell r="K15">
            <v>14505</v>
          </cell>
          <cell r="L15">
            <v>18575</v>
          </cell>
          <cell r="M15">
            <v>11264</v>
          </cell>
          <cell r="N15">
            <v>3358</v>
          </cell>
        </row>
        <row r="16">
          <cell r="H16" t="str">
            <v>GI-Qalyup  BR</v>
          </cell>
          <cell r="I16">
            <v>9296</v>
          </cell>
          <cell r="J16">
            <v>17577</v>
          </cell>
          <cell r="K16">
            <v>20007</v>
          </cell>
          <cell r="L16">
            <v>22103</v>
          </cell>
          <cell r="M16">
            <v>12977</v>
          </cell>
          <cell r="N16">
            <v>2627</v>
          </cell>
        </row>
        <row r="17">
          <cell r="H17" t="str">
            <v>GI-Project BR</v>
          </cell>
          <cell r="I17">
            <v>333466</v>
          </cell>
          <cell r="J17">
            <v>337467</v>
          </cell>
          <cell r="K17">
            <v>97178</v>
          </cell>
          <cell r="L17">
            <v>104240</v>
          </cell>
          <cell r="M17">
            <v>103591</v>
          </cell>
          <cell r="N17">
            <v>100320</v>
          </cell>
        </row>
        <row r="18">
          <cell r="H18" t="str">
            <v>GI-Giza DC</v>
          </cell>
          <cell r="I18">
            <v>14135</v>
          </cell>
          <cell r="J18">
            <v>568965</v>
          </cell>
          <cell r="K18">
            <v>517185</v>
          </cell>
          <cell r="L18">
            <v>599</v>
          </cell>
          <cell r="M18">
            <v>547</v>
          </cell>
          <cell r="N18">
            <v>545</v>
          </cell>
        </row>
        <row r="19">
          <cell r="H19" t="str">
            <v>CA-Abaasia BR</v>
          </cell>
          <cell r="I19">
            <v>3314</v>
          </cell>
          <cell r="J19">
            <v>14392</v>
          </cell>
          <cell r="K19">
            <v>22370</v>
          </cell>
          <cell r="L19">
            <v>32818</v>
          </cell>
          <cell r="M19">
            <v>13707</v>
          </cell>
          <cell r="N19">
            <v>679</v>
          </cell>
        </row>
        <row r="20">
          <cell r="H20" t="str">
            <v>CA-Cairo DC</v>
          </cell>
          <cell r="I20">
            <v>12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H21" t="str">
            <v>CA-CWH BR</v>
          </cell>
          <cell r="I21">
            <v>43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H22" t="str">
            <v>CA-elbasateen BR</v>
          </cell>
          <cell r="I22">
            <v>6086</v>
          </cell>
          <cell r="J22">
            <v>12050</v>
          </cell>
          <cell r="K22">
            <v>19767</v>
          </cell>
          <cell r="L22">
            <v>25003</v>
          </cell>
          <cell r="M22">
            <v>14284</v>
          </cell>
          <cell r="N22">
            <v>2203</v>
          </cell>
        </row>
        <row r="23">
          <cell r="H23" t="str">
            <v>CA-Maasra BR</v>
          </cell>
          <cell r="I23">
            <v>7315</v>
          </cell>
          <cell r="J23">
            <v>11873</v>
          </cell>
          <cell r="K23">
            <v>11470</v>
          </cell>
          <cell r="L23">
            <v>12582</v>
          </cell>
          <cell r="M23">
            <v>7273</v>
          </cell>
          <cell r="N23">
            <v>1142</v>
          </cell>
        </row>
        <row r="24">
          <cell r="H24" t="str">
            <v>CA-Helwan BR</v>
          </cell>
          <cell r="I24">
            <v>21561</v>
          </cell>
          <cell r="J24">
            <v>26377</v>
          </cell>
          <cell r="K24">
            <v>18391</v>
          </cell>
          <cell r="L24">
            <v>18170</v>
          </cell>
          <cell r="M24">
            <v>13781</v>
          </cell>
          <cell r="N24">
            <v>7014</v>
          </cell>
        </row>
        <row r="25">
          <cell r="H25" t="str">
            <v>CA-AL Zahraa BR</v>
          </cell>
          <cell r="I25">
            <v>57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H26" t="str">
            <v>CA-Old cairo BR</v>
          </cell>
          <cell r="I26">
            <v>7526</v>
          </cell>
          <cell r="J26">
            <v>13981</v>
          </cell>
          <cell r="K26">
            <v>19971</v>
          </cell>
          <cell r="L26">
            <v>25639</v>
          </cell>
          <cell r="M26">
            <v>13921</v>
          </cell>
          <cell r="N26">
            <v>976</v>
          </cell>
        </row>
        <row r="27">
          <cell r="H27" t="str">
            <v>CA-Shorouk BR</v>
          </cell>
          <cell r="I27">
            <v>542</v>
          </cell>
          <cell r="J27">
            <v>4995</v>
          </cell>
          <cell r="K27">
            <v>11240</v>
          </cell>
          <cell r="L27">
            <v>13601</v>
          </cell>
          <cell r="M27">
            <v>7448</v>
          </cell>
          <cell r="N27">
            <v>39</v>
          </cell>
        </row>
        <row r="28">
          <cell r="H28" t="str">
            <v>CA-Badr BR</v>
          </cell>
          <cell r="I28">
            <v>1248</v>
          </cell>
          <cell r="J28">
            <v>6300</v>
          </cell>
          <cell r="K28">
            <v>12829</v>
          </cell>
          <cell r="L28">
            <v>17875</v>
          </cell>
          <cell r="M28">
            <v>8720</v>
          </cell>
          <cell r="N28">
            <v>122</v>
          </cell>
        </row>
        <row r="29">
          <cell r="H29" t="str">
            <v>CA-Moassa BR</v>
          </cell>
          <cell r="I29">
            <v>3777</v>
          </cell>
          <cell r="J29">
            <v>12849</v>
          </cell>
          <cell r="K29">
            <v>21269</v>
          </cell>
          <cell r="L29">
            <v>26819</v>
          </cell>
          <cell r="M29">
            <v>12179</v>
          </cell>
          <cell r="N29">
            <v>731</v>
          </cell>
        </row>
        <row r="30">
          <cell r="H30" t="str">
            <v>CA-Ain ShamsBR</v>
          </cell>
          <cell r="I30">
            <v>3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H31" t="str">
            <v>CA-Al Zaytoun BR</v>
          </cell>
          <cell r="I31">
            <v>1581</v>
          </cell>
          <cell r="J31">
            <v>7102</v>
          </cell>
          <cell r="K31">
            <v>14215</v>
          </cell>
          <cell r="L31">
            <v>17998</v>
          </cell>
          <cell r="M31">
            <v>9008</v>
          </cell>
          <cell r="N31">
            <v>366</v>
          </cell>
        </row>
        <row r="32">
          <cell r="H32" t="str">
            <v>CA- Zakr BR</v>
          </cell>
          <cell r="I32">
            <v>1154</v>
          </cell>
          <cell r="J32">
            <v>8393</v>
          </cell>
          <cell r="K32">
            <v>14872</v>
          </cell>
          <cell r="L32">
            <v>18336</v>
          </cell>
          <cell r="M32">
            <v>9808</v>
          </cell>
          <cell r="N32">
            <v>91</v>
          </cell>
        </row>
        <row r="33">
          <cell r="H33" t="str">
            <v>CA-Nasr city BR</v>
          </cell>
          <cell r="I33">
            <v>10615</v>
          </cell>
          <cell r="J33">
            <v>15068</v>
          </cell>
          <cell r="K33">
            <v>15953</v>
          </cell>
          <cell r="L33">
            <v>18090</v>
          </cell>
          <cell r="M33">
            <v>11912</v>
          </cell>
          <cell r="N33">
            <v>2148</v>
          </cell>
        </row>
        <row r="34">
          <cell r="H34" t="str">
            <v>CA-Tagamoa BR</v>
          </cell>
          <cell r="I34">
            <v>2069</v>
          </cell>
          <cell r="J34">
            <v>9986</v>
          </cell>
          <cell r="K34">
            <v>20643</v>
          </cell>
          <cell r="L34">
            <v>24241</v>
          </cell>
          <cell r="M34">
            <v>13744</v>
          </cell>
          <cell r="N34">
            <v>398</v>
          </cell>
        </row>
        <row r="35">
          <cell r="H35" t="str">
            <v>CA-Kattamya BR</v>
          </cell>
          <cell r="I35">
            <v>3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H36" t="str">
            <v>CA-New Cairo BR</v>
          </cell>
          <cell r="I36">
            <v>1271</v>
          </cell>
          <cell r="J36">
            <v>8243</v>
          </cell>
          <cell r="K36">
            <v>31059</v>
          </cell>
          <cell r="L36">
            <v>39448</v>
          </cell>
          <cell r="M36">
            <v>24565</v>
          </cell>
          <cell r="N36">
            <v>67</v>
          </cell>
        </row>
        <row r="37">
          <cell r="H37" t="str">
            <v>CA-Heliopolis BR</v>
          </cell>
          <cell r="I37">
            <v>2525</v>
          </cell>
          <cell r="J37">
            <v>7472</v>
          </cell>
          <cell r="K37">
            <v>15837</v>
          </cell>
          <cell r="L37">
            <v>18606</v>
          </cell>
          <cell r="M37">
            <v>11062</v>
          </cell>
          <cell r="N37">
            <v>329</v>
          </cell>
        </row>
        <row r="38">
          <cell r="H38" t="str">
            <v>CA-Salam BR</v>
          </cell>
          <cell r="I38">
            <v>3041</v>
          </cell>
          <cell r="J38">
            <v>9588</v>
          </cell>
          <cell r="K38">
            <v>14307</v>
          </cell>
          <cell r="L38">
            <v>19027</v>
          </cell>
          <cell r="M38">
            <v>8471</v>
          </cell>
          <cell r="N38">
            <v>349</v>
          </cell>
        </row>
        <row r="39">
          <cell r="H39" t="str">
            <v>CA-Al Nozha BR</v>
          </cell>
          <cell r="I39">
            <v>1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H40" t="str">
            <v>CA-Shobra BR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  <cell r="N1" t="str">
            <v>Return Shipments</v>
          </cell>
        </row>
        <row r="2">
          <cell r="H2" t="str">
            <v>GI-October BR</v>
          </cell>
          <cell r="I2">
            <v>10713</v>
          </cell>
          <cell r="J2">
            <v>16991</v>
          </cell>
          <cell r="K2">
            <v>19718</v>
          </cell>
          <cell r="L2">
            <v>26396</v>
          </cell>
          <cell r="M2">
            <v>13982</v>
          </cell>
          <cell r="N2">
            <v>2252</v>
          </cell>
        </row>
        <row r="3">
          <cell r="H3" t="str">
            <v>GI-OctoberGardens BR</v>
          </cell>
          <cell r="I3">
            <v>5546</v>
          </cell>
          <cell r="J3">
            <v>9802</v>
          </cell>
          <cell r="K3">
            <v>15004</v>
          </cell>
          <cell r="L3">
            <v>22476</v>
          </cell>
          <cell r="M3">
            <v>10637</v>
          </cell>
          <cell r="N3">
            <v>1663</v>
          </cell>
        </row>
        <row r="4">
          <cell r="H4" t="str">
            <v>GI-El-sheikh Zaid BR</v>
          </cell>
          <cell r="I4">
            <v>1506</v>
          </cell>
          <cell r="J4">
            <v>6228</v>
          </cell>
          <cell r="K4">
            <v>14015</v>
          </cell>
          <cell r="L4">
            <v>17885</v>
          </cell>
          <cell r="M4">
            <v>9430</v>
          </cell>
          <cell r="N4">
            <v>173</v>
          </cell>
        </row>
        <row r="5">
          <cell r="H5" t="str">
            <v>GI-EL Ayat BR</v>
          </cell>
          <cell r="I5">
            <v>1277</v>
          </cell>
          <cell r="J5">
            <v>6183</v>
          </cell>
          <cell r="K5">
            <v>13872</v>
          </cell>
          <cell r="L5">
            <v>17675</v>
          </cell>
          <cell r="M5">
            <v>9186</v>
          </cell>
          <cell r="N5">
            <v>145</v>
          </cell>
        </row>
        <row r="6">
          <cell r="H6" t="str">
            <v>GI-EL-Monib BR</v>
          </cell>
          <cell r="I6">
            <v>1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H7" t="str">
            <v>GI-Al Ahram Gardens</v>
          </cell>
          <cell r="I7">
            <v>454</v>
          </cell>
          <cell r="J7">
            <v>2259</v>
          </cell>
          <cell r="K7">
            <v>5369</v>
          </cell>
          <cell r="L7">
            <v>7120</v>
          </cell>
          <cell r="M7">
            <v>3894</v>
          </cell>
          <cell r="N7">
            <v>143</v>
          </cell>
        </row>
        <row r="8">
          <cell r="H8" t="str">
            <v>GI-NEW FAISAL BR</v>
          </cell>
          <cell r="I8">
            <v>9658</v>
          </cell>
          <cell r="J8">
            <v>16282</v>
          </cell>
          <cell r="K8">
            <v>19443</v>
          </cell>
          <cell r="L8">
            <v>26506</v>
          </cell>
          <cell r="M8">
            <v>14006</v>
          </cell>
          <cell r="N8">
            <v>3481</v>
          </cell>
        </row>
        <row r="9">
          <cell r="H9" t="str">
            <v>GI-Haram BR</v>
          </cell>
          <cell r="I9">
            <v>18951</v>
          </cell>
          <cell r="J9">
            <v>27256</v>
          </cell>
          <cell r="K9">
            <v>27650</v>
          </cell>
          <cell r="L9">
            <v>32412</v>
          </cell>
          <cell r="M9">
            <v>18842</v>
          </cell>
          <cell r="N9">
            <v>5533</v>
          </cell>
        </row>
        <row r="10">
          <cell r="H10" t="str">
            <v>GI-Mohandessen BR</v>
          </cell>
          <cell r="I10">
            <v>4004</v>
          </cell>
          <cell r="J10">
            <v>13577</v>
          </cell>
          <cell r="K10">
            <v>25964</v>
          </cell>
          <cell r="L10">
            <v>30308</v>
          </cell>
          <cell r="M10">
            <v>16558</v>
          </cell>
          <cell r="N10">
            <v>849</v>
          </cell>
        </row>
        <row r="11">
          <cell r="H11" t="str">
            <v>GI-Imbaba BR</v>
          </cell>
          <cell r="I11">
            <v>5878</v>
          </cell>
          <cell r="J11">
            <v>14714</v>
          </cell>
          <cell r="K11">
            <v>20294</v>
          </cell>
          <cell r="L11">
            <v>27954</v>
          </cell>
          <cell r="M11">
            <v>12680</v>
          </cell>
          <cell r="N11">
            <v>1832</v>
          </cell>
        </row>
        <row r="12">
          <cell r="H12" t="str">
            <v>GI-Tanash BR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H13" t="str">
            <v>GI-Benha BR</v>
          </cell>
          <cell r="I13">
            <v>1524</v>
          </cell>
          <cell r="J13">
            <v>4026</v>
          </cell>
          <cell r="K13">
            <v>9515</v>
          </cell>
          <cell r="L13">
            <v>12016</v>
          </cell>
          <cell r="M13">
            <v>7059</v>
          </cell>
          <cell r="N13">
            <v>264</v>
          </cell>
        </row>
        <row r="14">
          <cell r="H14" t="str">
            <v>GI-Shubra Khaymah BR</v>
          </cell>
          <cell r="I14">
            <v>2572</v>
          </cell>
          <cell r="J14">
            <v>11598</v>
          </cell>
          <cell r="K14">
            <v>19116</v>
          </cell>
          <cell r="L14">
            <v>24203</v>
          </cell>
          <cell r="M14">
            <v>10662</v>
          </cell>
          <cell r="N14">
            <v>742</v>
          </cell>
        </row>
        <row r="15">
          <cell r="H15" t="str">
            <v>GI-Obour BR</v>
          </cell>
          <cell r="I15">
            <v>3111</v>
          </cell>
          <cell r="J15">
            <v>8974</v>
          </cell>
          <cell r="K15">
            <v>17902</v>
          </cell>
          <cell r="L15">
            <v>23378</v>
          </cell>
          <cell r="M15">
            <v>12335</v>
          </cell>
          <cell r="N15">
            <v>334</v>
          </cell>
        </row>
        <row r="16">
          <cell r="H16" t="str">
            <v>GI-Tokh  BR</v>
          </cell>
          <cell r="I16">
            <v>9597</v>
          </cell>
          <cell r="J16">
            <v>14030</v>
          </cell>
          <cell r="K16">
            <v>15559</v>
          </cell>
          <cell r="L16">
            <v>19375</v>
          </cell>
          <cell r="M16">
            <v>11719</v>
          </cell>
          <cell r="N16">
            <v>3857</v>
          </cell>
        </row>
        <row r="17">
          <cell r="H17" t="str">
            <v>GI-Qalyup  BR</v>
          </cell>
          <cell r="I17">
            <v>12490</v>
          </cell>
          <cell r="J17">
            <v>21123</v>
          </cell>
          <cell r="K17">
            <v>20436</v>
          </cell>
          <cell r="L17">
            <v>23418</v>
          </cell>
          <cell r="M17">
            <v>12851</v>
          </cell>
          <cell r="N17">
            <v>2021</v>
          </cell>
        </row>
        <row r="18">
          <cell r="H18" t="str">
            <v>GI-Project BR</v>
          </cell>
          <cell r="I18">
            <v>314160</v>
          </cell>
          <cell r="J18">
            <v>323360</v>
          </cell>
          <cell r="K18">
            <v>101385</v>
          </cell>
          <cell r="L18">
            <v>97588</v>
          </cell>
          <cell r="M18">
            <v>95538</v>
          </cell>
          <cell r="N18">
            <v>91122</v>
          </cell>
        </row>
        <row r="19">
          <cell r="H19" t="str">
            <v>GI-Giza DC</v>
          </cell>
          <cell r="I19">
            <v>9239</v>
          </cell>
          <cell r="J19">
            <v>634337</v>
          </cell>
          <cell r="K19">
            <v>569332</v>
          </cell>
          <cell r="L19">
            <v>496</v>
          </cell>
          <cell r="M19">
            <v>402</v>
          </cell>
          <cell r="N19">
            <v>401</v>
          </cell>
        </row>
        <row r="20">
          <cell r="H20" t="str">
            <v>CA-Abaasia BR</v>
          </cell>
          <cell r="I20">
            <v>3695</v>
          </cell>
          <cell r="J20">
            <v>16256</v>
          </cell>
          <cell r="K20">
            <v>25030</v>
          </cell>
          <cell r="L20">
            <v>35860</v>
          </cell>
          <cell r="M20">
            <v>14965</v>
          </cell>
          <cell r="N20">
            <v>566</v>
          </cell>
        </row>
        <row r="21">
          <cell r="H21" t="str">
            <v>CA-Cairo DC</v>
          </cell>
          <cell r="I21">
            <v>6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H22" t="str">
            <v>CA-elbasateen BR</v>
          </cell>
          <cell r="I22">
            <v>8156</v>
          </cell>
          <cell r="J22">
            <v>15080</v>
          </cell>
          <cell r="K22">
            <v>23547</v>
          </cell>
          <cell r="L22">
            <v>29389</v>
          </cell>
          <cell r="M22">
            <v>16783</v>
          </cell>
          <cell r="N22">
            <v>2699</v>
          </cell>
        </row>
        <row r="23">
          <cell r="H23" t="str">
            <v>CA-Maasra BR</v>
          </cell>
          <cell r="I23">
            <v>8974</v>
          </cell>
          <cell r="J23">
            <v>15148</v>
          </cell>
          <cell r="K23">
            <v>13556</v>
          </cell>
          <cell r="L23">
            <v>14361</v>
          </cell>
          <cell r="M23">
            <v>8416</v>
          </cell>
          <cell r="N23">
            <v>1584</v>
          </cell>
        </row>
        <row r="24">
          <cell r="H24" t="str">
            <v>CA-Helwan BR</v>
          </cell>
          <cell r="I24">
            <v>23061</v>
          </cell>
          <cell r="J24">
            <v>28601</v>
          </cell>
          <cell r="K24">
            <v>19302</v>
          </cell>
          <cell r="L24">
            <v>19482</v>
          </cell>
          <cell r="M24">
            <v>14640</v>
          </cell>
          <cell r="N24">
            <v>7510</v>
          </cell>
        </row>
        <row r="25">
          <cell r="H25" t="str">
            <v>CA-Old cairo BR</v>
          </cell>
          <cell r="I25">
            <v>8184</v>
          </cell>
          <cell r="J25">
            <v>15888</v>
          </cell>
          <cell r="K25">
            <v>22501</v>
          </cell>
          <cell r="L25">
            <v>29568</v>
          </cell>
          <cell r="M25">
            <v>15070</v>
          </cell>
          <cell r="N25">
            <v>886</v>
          </cell>
        </row>
        <row r="26">
          <cell r="H26" t="str">
            <v>CA-Shorouk BR</v>
          </cell>
          <cell r="I26">
            <v>926</v>
          </cell>
          <cell r="J26">
            <v>5893</v>
          </cell>
          <cell r="K26">
            <v>12371</v>
          </cell>
          <cell r="L26">
            <v>14608</v>
          </cell>
          <cell r="M26">
            <v>7819</v>
          </cell>
          <cell r="N26">
            <v>35</v>
          </cell>
        </row>
        <row r="27">
          <cell r="H27" t="str">
            <v>CA-Badr BR</v>
          </cell>
          <cell r="I27">
            <v>1552</v>
          </cell>
          <cell r="J27">
            <v>6805</v>
          </cell>
          <cell r="K27">
            <v>14924</v>
          </cell>
          <cell r="L27">
            <v>20870</v>
          </cell>
          <cell r="M27">
            <v>10053</v>
          </cell>
          <cell r="N27">
            <v>273</v>
          </cell>
        </row>
        <row r="28">
          <cell r="H28" t="str">
            <v>CA-Moassa BR</v>
          </cell>
          <cell r="I28">
            <v>4422</v>
          </cell>
          <cell r="J28">
            <v>14178</v>
          </cell>
          <cell r="K28">
            <v>21055</v>
          </cell>
          <cell r="L28">
            <v>29108</v>
          </cell>
          <cell r="M28">
            <v>12921</v>
          </cell>
          <cell r="N28">
            <v>957</v>
          </cell>
        </row>
        <row r="29">
          <cell r="H29" t="str">
            <v>CA-Ain ShamsBR</v>
          </cell>
          <cell r="I29">
            <v>3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H30" t="str">
            <v>CA-Al Zaytoun BR</v>
          </cell>
          <cell r="I30">
            <v>2160</v>
          </cell>
          <cell r="J30">
            <v>7558</v>
          </cell>
          <cell r="K30">
            <v>14840</v>
          </cell>
          <cell r="L30">
            <v>19066</v>
          </cell>
          <cell r="M30">
            <v>9817</v>
          </cell>
          <cell r="N30">
            <v>481</v>
          </cell>
        </row>
        <row r="31">
          <cell r="H31" t="str">
            <v>CA- Zakr BR</v>
          </cell>
          <cell r="I31">
            <v>1556</v>
          </cell>
          <cell r="J31">
            <v>10557</v>
          </cell>
          <cell r="K31">
            <v>17218</v>
          </cell>
          <cell r="L31">
            <v>21577</v>
          </cell>
          <cell r="M31">
            <v>11222</v>
          </cell>
          <cell r="N31">
            <v>169</v>
          </cell>
        </row>
        <row r="32">
          <cell r="H32" t="str">
            <v>CA-Nasr city BR</v>
          </cell>
          <cell r="I32">
            <v>11655</v>
          </cell>
          <cell r="J32">
            <v>16955</v>
          </cell>
          <cell r="K32">
            <v>17546</v>
          </cell>
          <cell r="L32">
            <v>20590</v>
          </cell>
          <cell r="M32">
            <v>13071</v>
          </cell>
          <cell r="N32">
            <v>2113</v>
          </cell>
        </row>
        <row r="33">
          <cell r="H33" t="str">
            <v>CA-Tagamoa BR</v>
          </cell>
          <cell r="I33">
            <v>3474</v>
          </cell>
          <cell r="J33">
            <v>11790</v>
          </cell>
          <cell r="K33">
            <v>22864</v>
          </cell>
          <cell r="L33">
            <v>27545</v>
          </cell>
          <cell r="M33">
            <v>15540</v>
          </cell>
          <cell r="N33">
            <v>499</v>
          </cell>
        </row>
        <row r="34">
          <cell r="H34" t="str">
            <v>CA-Kattamya BR</v>
          </cell>
          <cell r="I34">
            <v>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H35" t="str">
            <v>CA-New Cairo BR</v>
          </cell>
          <cell r="I35">
            <v>1315</v>
          </cell>
          <cell r="J35">
            <v>10232</v>
          </cell>
          <cell r="K35">
            <v>30248</v>
          </cell>
          <cell r="L35">
            <v>39016</v>
          </cell>
          <cell r="M35">
            <v>22635</v>
          </cell>
          <cell r="N35">
            <v>64</v>
          </cell>
        </row>
        <row r="36">
          <cell r="H36" t="str">
            <v>CA-Heliopolis BR</v>
          </cell>
          <cell r="I36">
            <v>3656</v>
          </cell>
          <cell r="J36">
            <v>9890</v>
          </cell>
          <cell r="K36">
            <v>18822</v>
          </cell>
          <cell r="L36">
            <v>22802</v>
          </cell>
          <cell r="M36">
            <v>12968</v>
          </cell>
          <cell r="N36">
            <v>420</v>
          </cell>
        </row>
        <row r="37">
          <cell r="H37" t="str">
            <v>CA-Salam BR</v>
          </cell>
          <cell r="I37">
            <v>4133</v>
          </cell>
          <cell r="J37">
            <v>11629</v>
          </cell>
          <cell r="K37">
            <v>16823</v>
          </cell>
          <cell r="L37">
            <v>21102</v>
          </cell>
          <cell r="M37">
            <v>10339</v>
          </cell>
          <cell r="N37">
            <v>1320</v>
          </cell>
        </row>
        <row r="38">
          <cell r="H38" t="str">
            <v>CA-Al Nozha BR</v>
          </cell>
          <cell r="I38">
            <v>7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GI-October BR</v>
          </cell>
          <cell r="I2">
            <v>7362</v>
          </cell>
          <cell r="J2">
            <v>13397</v>
          </cell>
          <cell r="K2">
            <v>16914</v>
          </cell>
          <cell r="L2">
            <v>20899</v>
          </cell>
          <cell r="M2">
            <v>11298</v>
          </cell>
        </row>
        <row r="3">
          <cell r="H3" t="str">
            <v>GI-OctoberGardens BR</v>
          </cell>
          <cell r="I3">
            <v>4368</v>
          </cell>
          <cell r="J3">
            <v>8371</v>
          </cell>
          <cell r="K3">
            <v>12393</v>
          </cell>
          <cell r="L3">
            <v>18176</v>
          </cell>
          <cell r="M3">
            <v>8990</v>
          </cell>
        </row>
        <row r="4">
          <cell r="H4" t="str">
            <v>GI-El-sheikh Zaid BR</v>
          </cell>
          <cell r="I4">
            <v>1357</v>
          </cell>
          <cell r="J4">
            <v>6166</v>
          </cell>
          <cell r="K4">
            <v>12630</v>
          </cell>
          <cell r="L4">
            <v>16312</v>
          </cell>
          <cell r="M4">
            <v>8878</v>
          </cell>
        </row>
        <row r="5">
          <cell r="H5" t="str">
            <v>GI-EL Ayat BR</v>
          </cell>
          <cell r="I5">
            <v>1434</v>
          </cell>
          <cell r="J5">
            <v>5201</v>
          </cell>
          <cell r="K5">
            <v>12266</v>
          </cell>
          <cell r="L5">
            <v>15053</v>
          </cell>
          <cell r="M5">
            <v>8633</v>
          </cell>
        </row>
        <row r="6">
          <cell r="H6" t="str">
            <v>GI-EL-Monib BR</v>
          </cell>
          <cell r="I6">
            <v>1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H7" t="str">
            <v>GI-Al Ahram Gardens</v>
          </cell>
          <cell r="I7">
            <v>674</v>
          </cell>
          <cell r="J7">
            <v>2832</v>
          </cell>
          <cell r="K7">
            <v>7653</v>
          </cell>
          <cell r="L7">
            <v>10535</v>
          </cell>
          <cell r="M7">
            <v>5553</v>
          </cell>
        </row>
        <row r="8">
          <cell r="H8" t="str">
            <v>GI-NEW FAISAL BR</v>
          </cell>
          <cell r="I8">
            <v>8639</v>
          </cell>
          <cell r="J8">
            <v>16364</v>
          </cell>
          <cell r="K8">
            <v>19602</v>
          </cell>
          <cell r="L8">
            <v>27086</v>
          </cell>
          <cell r="M8">
            <v>13774</v>
          </cell>
        </row>
        <row r="9">
          <cell r="H9" t="str">
            <v>GI-Haram BR</v>
          </cell>
          <cell r="I9">
            <v>19734</v>
          </cell>
          <cell r="J9">
            <v>28727</v>
          </cell>
          <cell r="K9">
            <v>27712</v>
          </cell>
          <cell r="L9">
            <v>31718</v>
          </cell>
          <cell r="M9">
            <v>19591</v>
          </cell>
        </row>
        <row r="10">
          <cell r="H10" t="str">
            <v>GI-Mohandessen BR</v>
          </cell>
          <cell r="I10">
            <v>3362</v>
          </cell>
          <cell r="J10">
            <v>15649</v>
          </cell>
          <cell r="K10">
            <v>25348</v>
          </cell>
          <cell r="L10">
            <v>25347</v>
          </cell>
          <cell r="M10">
            <v>14235</v>
          </cell>
        </row>
        <row r="11">
          <cell r="H11" t="str">
            <v>GI-Imbaba BR</v>
          </cell>
          <cell r="I11">
            <v>4708</v>
          </cell>
          <cell r="J11">
            <v>11442</v>
          </cell>
          <cell r="K11">
            <v>17487</v>
          </cell>
          <cell r="L11">
            <v>23963</v>
          </cell>
          <cell r="M11">
            <v>11061</v>
          </cell>
        </row>
        <row r="12">
          <cell r="H12" t="str">
            <v>GI-Benha BR</v>
          </cell>
          <cell r="I12">
            <v>1435</v>
          </cell>
          <cell r="J12">
            <v>3613</v>
          </cell>
          <cell r="K12">
            <v>8528</v>
          </cell>
          <cell r="L12">
            <v>10824</v>
          </cell>
          <cell r="M12">
            <v>6433</v>
          </cell>
        </row>
        <row r="13">
          <cell r="H13" t="str">
            <v>GI-Shubra Khaymah BR</v>
          </cell>
          <cell r="I13">
            <v>3345</v>
          </cell>
          <cell r="J13">
            <v>11810</v>
          </cell>
          <cell r="K13">
            <v>17519</v>
          </cell>
          <cell r="L13">
            <v>21009</v>
          </cell>
          <cell r="M13">
            <v>9312</v>
          </cell>
        </row>
        <row r="14">
          <cell r="H14" t="str">
            <v>GI-Obour BR</v>
          </cell>
          <cell r="I14">
            <v>3361</v>
          </cell>
          <cell r="J14">
            <v>8528</v>
          </cell>
          <cell r="K14">
            <v>15005</v>
          </cell>
          <cell r="L14">
            <v>19318</v>
          </cell>
          <cell r="M14">
            <v>10029</v>
          </cell>
        </row>
        <row r="15">
          <cell r="H15" t="str">
            <v>GI-Tokh  BR</v>
          </cell>
          <cell r="I15">
            <v>7414</v>
          </cell>
          <cell r="J15">
            <v>11930</v>
          </cell>
          <cell r="K15">
            <v>13662</v>
          </cell>
          <cell r="L15">
            <v>16813</v>
          </cell>
          <cell r="M15">
            <v>10105</v>
          </cell>
        </row>
        <row r="16">
          <cell r="H16" t="str">
            <v>GI-Almuasasa BR</v>
          </cell>
          <cell r="I16">
            <v>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H17" t="str">
            <v>GI-Qalyup  BR</v>
          </cell>
          <cell r="I17">
            <v>11531</v>
          </cell>
          <cell r="J17">
            <v>20105</v>
          </cell>
          <cell r="K17">
            <v>17298</v>
          </cell>
          <cell r="L17">
            <v>20086</v>
          </cell>
          <cell r="M17">
            <v>10590</v>
          </cell>
        </row>
        <row r="18">
          <cell r="H18" t="str">
            <v>GI-Project BR</v>
          </cell>
          <cell r="I18">
            <v>290128</v>
          </cell>
          <cell r="J18">
            <v>298127</v>
          </cell>
          <cell r="K18">
            <v>90207</v>
          </cell>
          <cell r="L18">
            <v>84768</v>
          </cell>
          <cell r="M18">
            <v>83076</v>
          </cell>
        </row>
        <row r="19">
          <cell r="H19" t="str">
            <v>GI-Giza DC</v>
          </cell>
          <cell r="I19">
            <v>1</v>
          </cell>
          <cell r="J19">
            <v>577245</v>
          </cell>
          <cell r="K19">
            <v>527193</v>
          </cell>
          <cell r="L19">
            <v>79</v>
          </cell>
          <cell r="M19">
            <v>77</v>
          </cell>
        </row>
        <row r="20">
          <cell r="H20" t="str">
            <v>CA-Abaasia BR</v>
          </cell>
          <cell r="I20">
            <v>2601</v>
          </cell>
          <cell r="J20">
            <v>14222</v>
          </cell>
          <cell r="K20">
            <v>21803</v>
          </cell>
          <cell r="L20">
            <v>31244</v>
          </cell>
          <cell r="M20">
            <v>12570</v>
          </cell>
        </row>
        <row r="21">
          <cell r="H21" t="str">
            <v>CA-Cairo DC</v>
          </cell>
          <cell r="I21">
            <v>7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H22" t="str">
            <v>CA-elbasateen BR</v>
          </cell>
          <cell r="I22">
            <v>6997</v>
          </cell>
          <cell r="J22">
            <v>13760</v>
          </cell>
          <cell r="K22">
            <v>22283</v>
          </cell>
          <cell r="L22">
            <v>27944</v>
          </cell>
          <cell r="M22">
            <v>15714</v>
          </cell>
        </row>
        <row r="23">
          <cell r="H23" t="str">
            <v>CA-Maasra BR</v>
          </cell>
          <cell r="I23">
            <v>7354</v>
          </cell>
          <cell r="J23">
            <v>12318</v>
          </cell>
          <cell r="K23">
            <v>11907</v>
          </cell>
          <cell r="L23">
            <v>12722</v>
          </cell>
          <cell r="M23">
            <v>7563</v>
          </cell>
        </row>
        <row r="24">
          <cell r="H24" t="str">
            <v>CA-Helwan BR</v>
          </cell>
          <cell r="I24">
            <v>19478</v>
          </cell>
          <cell r="J24">
            <v>23559</v>
          </cell>
          <cell r="K24">
            <v>16173</v>
          </cell>
          <cell r="L24">
            <v>17070</v>
          </cell>
          <cell r="M24">
            <v>12266</v>
          </cell>
        </row>
        <row r="25">
          <cell r="H25" t="str">
            <v>CA-Old cairo BR</v>
          </cell>
          <cell r="I25">
            <v>6211</v>
          </cell>
          <cell r="J25">
            <v>13343</v>
          </cell>
          <cell r="K25">
            <v>19289</v>
          </cell>
          <cell r="L25">
            <v>25486</v>
          </cell>
          <cell r="M25">
            <v>12657</v>
          </cell>
        </row>
        <row r="26">
          <cell r="H26" t="str">
            <v>CA-Shorouk BR</v>
          </cell>
          <cell r="I26">
            <v>663</v>
          </cell>
          <cell r="J26">
            <v>4656</v>
          </cell>
          <cell r="K26">
            <v>9490</v>
          </cell>
          <cell r="L26">
            <v>12141</v>
          </cell>
          <cell r="M26">
            <v>6002</v>
          </cell>
        </row>
        <row r="27">
          <cell r="H27" t="str">
            <v>CA-Badr BR</v>
          </cell>
          <cell r="I27">
            <v>629</v>
          </cell>
          <cell r="J27">
            <v>5228</v>
          </cell>
          <cell r="K27">
            <v>12200</v>
          </cell>
          <cell r="L27">
            <v>16873</v>
          </cell>
          <cell r="M27">
            <v>8185</v>
          </cell>
        </row>
        <row r="28">
          <cell r="H28" t="str">
            <v>CA-Moassa BR</v>
          </cell>
          <cell r="I28">
            <v>4206</v>
          </cell>
          <cell r="J28">
            <v>14602</v>
          </cell>
          <cell r="K28">
            <v>19143</v>
          </cell>
          <cell r="L28">
            <v>25183</v>
          </cell>
          <cell r="M28">
            <v>11447</v>
          </cell>
        </row>
        <row r="29">
          <cell r="H29" t="str">
            <v>CA-Al Zaytoun BR</v>
          </cell>
          <cell r="I29">
            <v>2288</v>
          </cell>
          <cell r="J29">
            <v>7149</v>
          </cell>
          <cell r="K29">
            <v>12924</v>
          </cell>
          <cell r="L29">
            <v>16368</v>
          </cell>
          <cell r="M29">
            <v>8578</v>
          </cell>
        </row>
        <row r="30">
          <cell r="H30" t="str">
            <v>CA- Zakr BR</v>
          </cell>
          <cell r="I30">
            <v>1278</v>
          </cell>
          <cell r="J30">
            <v>9580</v>
          </cell>
          <cell r="K30">
            <v>15163</v>
          </cell>
          <cell r="L30">
            <v>19007</v>
          </cell>
          <cell r="M30">
            <v>9602</v>
          </cell>
        </row>
        <row r="31">
          <cell r="H31" t="str">
            <v>CA-Nasr city BR</v>
          </cell>
          <cell r="I31">
            <v>9661</v>
          </cell>
          <cell r="J31">
            <v>14929</v>
          </cell>
          <cell r="K31">
            <v>15969</v>
          </cell>
          <cell r="L31">
            <v>18084</v>
          </cell>
          <cell r="M31">
            <v>11252</v>
          </cell>
        </row>
        <row r="32">
          <cell r="H32" t="str">
            <v>CA-Tagamoa BR</v>
          </cell>
          <cell r="I32">
            <v>3750</v>
          </cell>
          <cell r="J32">
            <v>13252</v>
          </cell>
          <cell r="K32">
            <v>21471</v>
          </cell>
          <cell r="L32">
            <v>23926</v>
          </cell>
          <cell r="M32">
            <v>13484</v>
          </cell>
        </row>
        <row r="33">
          <cell r="H33" t="str">
            <v>CA-Kattamya BR</v>
          </cell>
          <cell r="I33">
            <v>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H34" t="str">
            <v>CA-New Cairo BR</v>
          </cell>
          <cell r="I34">
            <v>779</v>
          </cell>
          <cell r="J34">
            <v>8906</v>
          </cell>
          <cell r="K34">
            <v>19673</v>
          </cell>
          <cell r="L34">
            <v>25734</v>
          </cell>
          <cell r="M34">
            <v>12666</v>
          </cell>
        </row>
        <row r="35">
          <cell r="H35" t="str">
            <v>CA-Heliopolis BR</v>
          </cell>
          <cell r="I35">
            <v>6389</v>
          </cell>
          <cell r="J35">
            <v>12904</v>
          </cell>
          <cell r="K35">
            <v>18055</v>
          </cell>
          <cell r="L35">
            <v>21496</v>
          </cell>
          <cell r="M35">
            <v>12388</v>
          </cell>
        </row>
        <row r="36">
          <cell r="H36" t="str">
            <v>CA-Salam BR</v>
          </cell>
          <cell r="I36">
            <v>1994</v>
          </cell>
          <cell r="J36">
            <v>8700</v>
          </cell>
          <cell r="K36">
            <v>13683</v>
          </cell>
          <cell r="L36">
            <v>16510</v>
          </cell>
          <cell r="M36">
            <v>7098</v>
          </cell>
        </row>
        <row r="37">
          <cell r="H37" t="str">
            <v>CA-Al Nozha BR</v>
          </cell>
          <cell r="I37">
            <v>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仲裁完结报告Arbitration"/>
      <sheetName val="仲裁完结报告Arbitration (2)"/>
      <sheetName val="1"/>
      <sheetName val="2"/>
      <sheetName val="3"/>
      <sheetName val="4"/>
      <sheetName val="5"/>
      <sheetName val="6"/>
    </sheetNames>
    <sheetDataSet>
      <sheetData sheetId="0"/>
      <sheetData sheetId="1"/>
      <sheetData sheetId="2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CA- Zakr BR</v>
          </cell>
          <cell r="B2">
            <v>13326</v>
          </cell>
          <cell r="C2">
            <v>6601</v>
          </cell>
          <cell r="D2">
            <v>2990</v>
          </cell>
          <cell r="E2">
            <v>0.495347441092601</v>
          </cell>
          <cell r="F2">
            <v>0.719720846465556</v>
          </cell>
        </row>
        <row r="3">
          <cell r="A3" t="str">
            <v>CA-Abaasia BR</v>
          </cell>
          <cell r="B3">
            <v>19758</v>
          </cell>
          <cell r="C3">
            <v>9138</v>
          </cell>
          <cell r="D3">
            <v>3679</v>
          </cell>
          <cell r="E3">
            <v>0.462496204069238</v>
          </cell>
          <cell r="F3">
            <v>0.648699261058812</v>
          </cell>
        </row>
        <row r="4">
          <cell r="A4" t="str">
            <v>CA-Al Nozha BR</v>
          </cell>
          <cell r="B4">
            <v>3998</v>
          </cell>
          <cell r="C4">
            <v>1932</v>
          </cell>
          <cell r="D4">
            <v>955</v>
          </cell>
          <cell r="E4">
            <v>0.483241620810405</v>
          </cell>
          <cell r="F4">
            <v>0.722111055527764</v>
          </cell>
        </row>
        <row r="5">
          <cell r="A5" t="str">
            <v>CA-Al Zaytoun BR</v>
          </cell>
          <cell r="B5">
            <v>11703</v>
          </cell>
          <cell r="C5">
            <v>6014</v>
          </cell>
          <cell r="D5">
            <v>1693</v>
          </cell>
          <cell r="E5">
            <v>0.513885328548236</v>
          </cell>
          <cell r="F5">
            <v>0.658549089976929</v>
          </cell>
        </row>
        <row r="6">
          <cell r="A6" t="str">
            <v>CA-Badr BR</v>
          </cell>
          <cell r="B6">
            <v>11439</v>
          </cell>
          <cell r="C6">
            <v>5549</v>
          </cell>
          <cell r="D6">
            <v>2517</v>
          </cell>
          <cell r="E6">
            <v>0.485094850948509</v>
          </cell>
          <cell r="F6">
            <v>0.705131567444707</v>
          </cell>
        </row>
        <row r="7">
          <cell r="A7" t="str">
            <v>CA-elbasateen BR</v>
          </cell>
          <cell r="B7">
            <v>15872</v>
          </cell>
          <cell r="C7">
            <v>8811</v>
          </cell>
          <cell r="D7">
            <v>2673</v>
          </cell>
          <cell r="E7">
            <v>0.555128528225806</v>
          </cell>
          <cell r="F7">
            <v>0.723538306451613</v>
          </cell>
        </row>
        <row r="8">
          <cell r="A8" t="str">
            <v>CA-Heliopolis BR</v>
          </cell>
          <cell r="B8">
            <v>17177</v>
          </cell>
          <cell r="C8">
            <v>8436</v>
          </cell>
          <cell r="D8">
            <v>3318</v>
          </cell>
          <cell r="E8">
            <v>0.491121848984107</v>
          </cell>
          <cell r="F8">
            <v>0.684287128136462</v>
          </cell>
        </row>
        <row r="9">
          <cell r="A9" t="str">
            <v>CA-Helwan BR</v>
          </cell>
          <cell r="B9">
            <v>8068</v>
          </cell>
          <cell r="C9">
            <v>4981</v>
          </cell>
          <cell r="D9">
            <v>789</v>
          </cell>
          <cell r="E9">
            <v>0.61737729300942</v>
          </cell>
          <cell r="F9">
            <v>0.715171046108081</v>
          </cell>
        </row>
        <row r="10">
          <cell r="A10" t="str">
            <v>CA-Kattamya BR</v>
          </cell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1</v>
          </cell>
        </row>
        <row r="11">
          <cell r="A11" t="str">
            <v>CA-Maasra BR</v>
          </cell>
          <cell r="B11">
            <v>7896</v>
          </cell>
          <cell r="C11">
            <v>4330</v>
          </cell>
          <cell r="D11">
            <v>1249</v>
          </cell>
          <cell r="E11">
            <v>0.5483789260385</v>
          </cell>
          <cell r="F11">
            <v>0.706560283687943</v>
          </cell>
        </row>
        <row r="12">
          <cell r="A12" t="str">
            <v>CA-Moassa BR</v>
          </cell>
          <cell r="B12">
            <v>9452</v>
          </cell>
          <cell r="C12">
            <v>3813</v>
          </cell>
          <cell r="D12">
            <v>1684</v>
          </cell>
          <cell r="E12">
            <v>0.403406686415573</v>
          </cell>
          <cell r="F12">
            <v>0.581570038087177</v>
          </cell>
        </row>
        <row r="13">
          <cell r="A13" t="str">
            <v>CA-Nasr city BR</v>
          </cell>
          <cell r="B13">
            <v>13727</v>
          </cell>
          <cell r="C13">
            <v>7662</v>
          </cell>
          <cell r="D13">
            <v>2479</v>
          </cell>
          <cell r="E13">
            <v>0.558170029868143</v>
          </cell>
          <cell r="F13">
            <v>0.73876302178189</v>
          </cell>
        </row>
        <row r="14">
          <cell r="A14" t="str">
            <v>CA-New Cairo BR</v>
          </cell>
          <cell r="B14">
            <v>18727</v>
          </cell>
          <cell r="C14">
            <v>9144</v>
          </cell>
          <cell r="D14">
            <v>5222</v>
          </cell>
          <cell r="E14">
            <v>0.48827895551877</v>
          </cell>
          <cell r="F14">
            <v>0.76712767661665</v>
          </cell>
        </row>
        <row r="15">
          <cell r="A15" t="str">
            <v>CA-Old cairo BR</v>
          </cell>
          <cell r="B15">
            <v>17741</v>
          </cell>
          <cell r="C15">
            <v>9604</v>
          </cell>
          <cell r="D15">
            <v>2770</v>
          </cell>
          <cell r="E15">
            <v>0.541344907276929</v>
          </cell>
          <cell r="F15">
            <v>0.697480412603574</v>
          </cell>
        </row>
        <row r="16">
          <cell r="A16" t="str">
            <v>CA-Salam BR</v>
          </cell>
          <cell r="B16">
            <v>12149</v>
          </cell>
          <cell r="C16">
            <v>4688</v>
          </cell>
          <cell r="D16">
            <v>2326</v>
          </cell>
          <cell r="E16">
            <v>0.385875380689769</v>
          </cell>
          <cell r="F16">
            <v>0.577331467610503</v>
          </cell>
        </row>
        <row r="17">
          <cell r="A17" t="str">
            <v>CA-Shorouk BR</v>
          </cell>
          <cell r="B17">
            <v>7474</v>
          </cell>
          <cell r="C17">
            <v>3797</v>
          </cell>
          <cell r="D17">
            <v>1785</v>
          </cell>
          <cell r="E17">
            <v>0.508027829810008</v>
          </cell>
          <cell r="F17">
            <v>0.746855766657747</v>
          </cell>
        </row>
        <row r="18">
          <cell r="A18" t="str">
            <v>CA-Tagamoa BR</v>
          </cell>
          <cell r="B18">
            <v>16980</v>
          </cell>
          <cell r="C18">
            <v>8991</v>
          </cell>
          <cell r="D18">
            <v>3616</v>
          </cell>
          <cell r="E18">
            <v>0.529505300353357</v>
          </cell>
          <cell r="F18">
            <v>0.7424617196702</v>
          </cell>
        </row>
        <row r="19">
          <cell r="A19" t="str">
            <v>总计   Total Cairo</v>
          </cell>
          <cell r="B19">
            <v>205488</v>
          </cell>
          <cell r="C19">
            <v>103491</v>
          </cell>
          <cell r="D19">
            <v>39746</v>
          </cell>
          <cell r="E19">
            <v>0.503635248773651</v>
          </cell>
          <cell r="F19">
            <v>0.697057735731527</v>
          </cell>
        </row>
        <row r="20">
          <cell r="A20" t="str">
            <v>GI-Benha BR</v>
          </cell>
          <cell r="B20">
            <v>8011</v>
          </cell>
          <cell r="C20">
            <v>5096</v>
          </cell>
          <cell r="D20">
            <v>855</v>
          </cell>
          <cell r="E20">
            <v>0.636125327674448</v>
          </cell>
          <cell r="F20">
            <v>0.742853576332543</v>
          </cell>
        </row>
        <row r="21">
          <cell r="A21" t="str">
            <v>GI-EL Ayat BR</v>
          </cell>
          <cell r="B21">
            <v>12872</v>
          </cell>
          <cell r="C21">
            <v>6494</v>
          </cell>
          <cell r="D21">
            <v>1734</v>
          </cell>
          <cell r="E21">
            <v>0.504505904288378</v>
          </cell>
          <cell r="F21">
            <v>0.639216904909882</v>
          </cell>
        </row>
        <row r="22">
          <cell r="A22" t="str">
            <v>GI-El-sheikh Zaid BR</v>
          </cell>
          <cell r="B22">
            <v>12655</v>
          </cell>
          <cell r="C22">
            <v>6602</v>
          </cell>
          <cell r="D22">
            <v>2975</v>
          </cell>
          <cell r="E22">
            <v>0.521691031212959</v>
          </cell>
          <cell r="F22">
            <v>0.756775977874358</v>
          </cell>
        </row>
        <row r="23">
          <cell r="A23" t="str">
            <v>GI-Haram BR</v>
          </cell>
          <cell r="B23">
            <v>19607</v>
          </cell>
          <cell r="C23">
            <v>8922</v>
          </cell>
          <cell r="D23">
            <v>4068</v>
          </cell>
          <cell r="E23">
            <v>0.455041566787372</v>
          </cell>
          <cell r="F23">
            <v>0.662518488294997</v>
          </cell>
        </row>
        <row r="24">
          <cell r="A24" t="str">
            <v>GI-Imbaba BR</v>
          </cell>
          <cell r="B24">
            <v>15734</v>
          </cell>
          <cell r="C24">
            <v>7133</v>
          </cell>
          <cell r="D24">
            <v>2284</v>
          </cell>
          <cell r="E24">
            <v>0.453349434346002</v>
          </cell>
          <cell r="F24">
            <v>0.59851277488242</v>
          </cell>
        </row>
        <row r="25">
          <cell r="A25" t="str">
            <v>GI-Mohandessen BR</v>
          </cell>
          <cell r="B25">
            <v>18937</v>
          </cell>
          <cell r="C25">
            <v>9666</v>
          </cell>
          <cell r="D25">
            <v>3611</v>
          </cell>
          <cell r="E25">
            <v>0.510429318265829</v>
          </cell>
          <cell r="F25">
            <v>0.701114220837514</v>
          </cell>
        </row>
        <row r="26">
          <cell r="A26" t="str">
            <v>GI-NEW FAISAL BR</v>
          </cell>
          <cell r="B26">
            <v>14401</v>
          </cell>
          <cell r="C26">
            <v>6131</v>
          </cell>
          <cell r="D26">
            <v>3186</v>
          </cell>
          <cell r="E26">
            <v>0.425734324005277</v>
          </cell>
          <cell r="F26">
            <v>0.646968960488855</v>
          </cell>
        </row>
        <row r="27">
          <cell r="A27" t="str">
            <v>GI-Obour BR</v>
          </cell>
          <cell r="B27">
            <v>11105</v>
          </cell>
          <cell r="C27">
            <v>5938</v>
          </cell>
          <cell r="D27">
            <v>2127</v>
          </cell>
          <cell r="E27">
            <v>0.534714092751013</v>
          </cell>
          <cell r="F27">
            <v>0.726249437190455</v>
          </cell>
        </row>
        <row r="28">
          <cell r="A28" t="str">
            <v>GI-October BR</v>
          </cell>
          <cell r="B28">
            <v>15911</v>
          </cell>
          <cell r="C28">
            <v>7641</v>
          </cell>
          <cell r="D28">
            <v>3838</v>
          </cell>
          <cell r="E28">
            <v>0.480233800515367</v>
          </cell>
          <cell r="F28">
            <v>0.721450568788888</v>
          </cell>
        </row>
        <row r="29">
          <cell r="A29" t="str">
            <v>GI-OctoberGardens BR</v>
          </cell>
          <cell r="B29">
            <v>13832</v>
          </cell>
          <cell r="C29">
            <v>6586</v>
          </cell>
          <cell r="D29">
            <v>3145</v>
          </cell>
          <cell r="E29">
            <v>0.476142278773858</v>
          </cell>
          <cell r="F29">
            <v>0.703513591671486</v>
          </cell>
        </row>
        <row r="30">
          <cell r="A30" t="str">
            <v>GI-Qalyup  BR</v>
          </cell>
          <cell r="B30">
            <v>14194</v>
          </cell>
          <cell r="C30">
            <v>7658</v>
          </cell>
          <cell r="D30">
            <v>1696</v>
          </cell>
          <cell r="E30">
            <v>0.539523742426377</v>
          </cell>
          <cell r="F30">
            <v>0.659010849654784</v>
          </cell>
        </row>
        <row r="31">
          <cell r="A31" t="str">
            <v>GI-Shubra Khaymah BR</v>
          </cell>
          <cell r="B31">
            <v>14070</v>
          </cell>
          <cell r="C31">
            <v>7027</v>
          </cell>
          <cell r="D31">
            <v>1837</v>
          </cell>
          <cell r="E31">
            <v>0.499431414356788</v>
          </cell>
          <cell r="F31">
            <v>0.62999289267946</v>
          </cell>
        </row>
        <row r="32">
          <cell r="A32" t="str">
            <v>GI-Tokh  BR</v>
          </cell>
          <cell r="B32">
            <v>9653</v>
          </cell>
          <cell r="C32">
            <v>5430</v>
          </cell>
          <cell r="D32">
            <v>1114</v>
          </cell>
          <cell r="E32">
            <v>0.56251942401326</v>
          </cell>
          <cell r="F32">
            <v>0.677923961462758</v>
          </cell>
        </row>
        <row r="33">
          <cell r="A33" t="str">
            <v>总计   Total Giza</v>
          </cell>
          <cell r="B33">
            <v>180982</v>
          </cell>
          <cell r="C33">
            <v>90324</v>
          </cell>
          <cell r="D33">
            <v>32470</v>
          </cell>
          <cell r="E33">
            <v>0.499077256301732</v>
          </cell>
          <cell r="F33">
            <v>0.678487363384204</v>
          </cell>
        </row>
      </sheetData>
      <sheetData sheetId="3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CA- Zakr BR</v>
          </cell>
          <cell r="B2">
            <v>11254</v>
          </cell>
          <cell r="C2">
            <v>6049</v>
          </cell>
          <cell r="D2">
            <v>2352</v>
          </cell>
          <cell r="E2">
            <v>0.53749777856762</v>
          </cell>
          <cell r="F2">
            <v>0.746490136840235</v>
          </cell>
        </row>
        <row r="3">
          <cell r="A3" t="str">
            <v>CA-Abaasia BR</v>
          </cell>
          <cell r="B3">
            <v>18060</v>
          </cell>
          <cell r="C3">
            <v>9243</v>
          </cell>
          <cell r="D3">
            <v>3011</v>
          </cell>
          <cell r="E3">
            <v>0.511794019933555</v>
          </cell>
          <cell r="F3">
            <v>0.678516057585825</v>
          </cell>
        </row>
        <row r="4">
          <cell r="A4" t="str">
            <v>CA-Al Nozha BR</v>
          </cell>
          <cell r="B4">
            <v>1467</v>
          </cell>
          <cell r="C4">
            <v>820</v>
          </cell>
          <cell r="D4">
            <v>303</v>
          </cell>
          <cell r="E4">
            <v>0.558963871847307</v>
          </cell>
          <cell r="F4">
            <v>0.765507839127471</v>
          </cell>
        </row>
        <row r="5">
          <cell r="A5" t="str">
            <v>CA-Al Zaytoun BR</v>
          </cell>
          <cell r="B5">
            <v>10968</v>
          </cell>
          <cell r="C5">
            <v>5816</v>
          </cell>
          <cell r="D5">
            <v>1570</v>
          </cell>
          <cell r="E5">
            <v>0.530269876002918</v>
          </cell>
          <cell r="F5">
            <v>0.673413566739606</v>
          </cell>
        </row>
        <row r="6">
          <cell r="A6" t="str">
            <v>CA-Badr BR</v>
          </cell>
          <cell r="B6">
            <v>9843</v>
          </cell>
          <cell r="C6">
            <v>5309</v>
          </cell>
          <cell r="D6">
            <v>1867</v>
          </cell>
          <cell r="E6">
            <v>0.539368078837753</v>
          </cell>
          <cell r="F6">
            <v>0.729046022554099</v>
          </cell>
        </row>
        <row r="7">
          <cell r="A7" t="str">
            <v>CA-elbasateen BR</v>
          </cell>
          <cell r="B7">
            <v>14148</v>
          </cell>
          <cell r="C7">
            <v>8495</v>
          </cell>
          <cell r="D7">
            <v>1950</v>
          </cell>
          <cell r="E7">
            <v>0.600438224484026</v>
          </cell>
          <cell r="F7">
            <v>0.738266892847045</v>
          </cell>
        </row>
        <row r="8">
          <cell r="A8" t="str">
            <v>CA-Heliopolis BR</v>
          </cell>
          <cell r="B8">
            <v>14076</v>
          </cell>
          <cell r="C8">
            <v>8354</v>
          </cell>
          <cell r="D8">
            <v>2281</v>
          </cell>
          <cell r="E8">
            <v>0.593492469451549</v>
          </cell>
          <cell r="F8">
            <v>0.755541346973572</v>
          </cell>
        </row>
        <row r="9">
          <cell r="A9" t="str">
            <v>CA-Helwan BR</v>
          </cell>
          <cell r="B9">
            <v>7395</v>
          </cell>
          <cell r="C9">
            <v>4733</v>
          </cell>
          <cell r="D9">
            <v>687</v>
          </cell>
          <cell r="E9">
            <v>0.640027045300879</v>
          </cell>
          <cell r="F9">
            <v>0.732927653820149</v>
          </cell>
        </row>
        <row r="10">
          <cell r="A10" t="str">
            <v>CA-Maasra BR</v>
          </cell>
          <cell r="B10">
            <v>7031</v>
          </cell>
          <cell r="C10">
            <v>4272</v>
          </cell>
          <cell r="D10">
            <v>866</v>
          </cell>
          <cell r="E10">
            <v>0.607594936708861</v>
          </cell>
          <cell r="F10">
            <v>0.730763760489262</v>
          </cell>
        </row>
        <row r="11">
          <cell r="A11" t="str">
            <v>CA-Moassa BR</v>
          </cell>
          <cell r="B11">
            <v>13551</v>
          </cell>
          <cell r="C11">
            <v>6434</v>
          </cell>
          <cell r="D11">
            <v>2236</v>
          </cell>
          <cell r="E11">
            <v>0.47479890782968</v>
          </cell>
          <cell r="F11">
            <v>0.639805180429489</v>
          </cell>
        </row>
        <row r="12">
          <cell r="A12" t="str">
            <v>CA-Nasr city BR</v>
          </cell>
          <cell r="B12">
            <v>11970</v>
          </cell>
          <cell r="C12">
            <v>6825</v>
          </cell>
          <cell r="D12">
            <v>2210</v>
          </cell>
          <cell r="E12">
            <v>0.570175438596491</v>
          </cell>
          <cell r="F12">
            <v>0.754803675856307</v>
          </cell>
        </row>
        <row r="13">
          <cell r="A13" t="str">
            <v>CA-New Cairo BR</v>
          </cell>
          <cell r="B13">
            <v>27322</v>
          </cell>
          <cell r="C13">
            <v>17385</v>
          </cell>
          <cell r="D13">
            <v>5910</v>
          </cell>
          <cell r="E13">
            <v>0.636300417246175</v>
          </cell>
          <cell r="F13">
            <v>0.852609618622356</v>
          </cell>
        </row>
        <row r="14">
          <cell r="A14" t="str">
            <v>CA-Old cairo BR</v>
          </cell>
          <cell r="B14">
            <v>15544</v>
          </cell>
          <cell r="C14">
            <v>8988</v>
          </cell>
          <cell r="D14">
            <v>2299</v>
          </cell>
          <cell r="E14">
            <v>0.578229541945445</v>
          </cell>
          <cell r="F14">
            <v>0.726132269686052</v>
          </cell>
        </row>
        <row r="15">
          <cell r="A15" t="str">
            <v>CA-Salam BR</v>
          </cell>
          <cell r="B15">
            <v>12646</v>
          </cell>
          <cell r="C15">
            <v>6148</v>
          </cell>
          <cell r="D15">
            <v>2018</v>
          </cell>
          <cell r="E15">
            <v>0.486161632136644</v>
          </cell>
          <cell r="F15">
            <v>0.645737782698086</v>
          </cell>
        </row>
        <row r="16">
          <cell r="A16" t="str">
            <v>CA-Shorouk BR</v>
          </cell>
          <cell r="B16">
            <v>7582</v>
          </cell>
          <cell r="C16">
            <v>4593</v>
          </cell>
          <cell r="D16">
            <v>1488</v>
          </cell>
          <cell r="E16">
            <v>0.605776839883936</v>
          </cell>
          <cell r="F16">
            <v>0.802031126351886</v>
          </cell>
        </row>
        <row r="17">
          <cell r="A17" t="str">
            <v>CA-Tagamoa BR</v>
          </cell>
          <cell r="B17">
            <v>16816</v>
          </cell>
          <cell r="C17">
            <v>9992</v>
          </cell>
          <cell r="D17">
            <v>2980</v>
          </cell>
          <cell r="E17">
            <v>0.594196003805899</v>
          </cell>
          <cell r="F17">
            <v>0.771408182683159</v>
          </cell>
        </row>
        <row r="18">
          <cell r="A18" t="str">
            <v>总计   Total Cairo</v>
          </cell>
          <cell r="B18">
            <v>199673</v>
          </cell>
          <cell r="C18">
            <v>113456</v>
          </cell>
          <cell r="D18">
            <v>34028</v>
          </cell>
          <cell r="E18">
            <v>0.568209021750562</v>
          </cell>
          <cell r="F18">
            <v>0.738627656217916</v>
          </cell>
        </row>
        <row r="19">
          <cell r="A19" t="str">
            <v>GI-Benha BR</v>
          </cell>
          <cell r="B19">
            <v>7897</v>
          </cell>
          <cell r="C19">
            <v>4881</v>
          </cell>
          <cell r="D19">
            <v>1065</v>
          </cell>
          <cell r="E19">
            <v>0.618082816259339</v>
          </cell>
          <cell r="F19">
            <v>0.752944156008611</v>
          </cell>
        </row>
        <row r="20">
          <cell r="A20" t="str">
            <v>GI-EL Ayat BR</v>
          </cell>
          <cell r="B20">
            <v>12120</v>
          </cell>
          <cell r="C20">
            <v>6911</v>
          </cell>
          <cell r="D20">
            <v>1146</v>
          </cell>
          <cell r="E20">
            <v>0.570214521452145</v>
          </cell>
          <cell r="F20">
            <v>0.66476897689769</v>
          </cell>
        </row>
        <row r="21">
          <cell r="A21" t="str">
            <v>GI-El-sheikh Zaid BR</v>
          </cell>
          <cell r="B21">
            <v>12214</v>
          </cell>
          <cell r="C21">
            <v>6181</v>
          </cell>
          <cell r="D21">
            <v>3059</v>
          </cell>
          <cell r="E21">
            <v>0.506058621254298</v>
          </cell>
          <cell r="F21">
            <v>0.756508924185361</v>
          </cell>
        </row>
        <row r="22">
          <cell r="A22" t="str">
            <v>GI-Haram BR</v>
          </cell>
          <cell r="B22">
            <v>16969</v>
          </cell>
          <cell r="C22">
            <v>8536</v>
          </cell>
          <cell r="D22">
            <v>2919</v>
          </cell>
          <cell r="E22">
            <v>0.503034946078142</v>
          </cell>
          <cell r="F22">
            <v>0.675054511167423</v>
          </cell>
        </row>
        <row r="23">
          <cell r="A23" t="str">
            <v>GI-Imbaba BR</v>
          </cell>
          <cell r="B23">
            <v>15281</v>
          </cell>
          <cell r="C23">
            <v>7751</v>
          </cell>
          <cell r="D23">
            <v>1937</v>
          </cell>
          <cell r="E23">
            <v>0.507231202146456</v>
          </cell>
          <cell r="F23">
            <v>0.633989922125515</v>
          </cell>
        </row>
        <row r="24">
          <cell r="A24" t="str">
            <v>GI-Mohandessen BR</v>
          </cell>
          <cell r="B24">
            <v>18435</v>
          </cell>
          <cell r="C24">
            <v>9028</v>
          </cell>
          <cell r="D24">
            <v>3567</v>
          </cell>
          <cell r="E24">
            <v>0.489720640086791</v>
          </cell>
          <cell r="F24">
            <v>0.683211282885815</v>
          </cell>
        </row>
        <row r="25">
          <cell r="A25" t="str">
            <v>GI-NEW FAISAL BR</v>
          </cell>
          <cell r="B25">
            <v>13495</v>
          </cell>
          <cell r="C25">
            <v>5937</v>
          </cell>
          <cell r="D25">
            <v>3066</v>
          </cell>
          <cell r="E25">
            <v>0.439940718784735</v>
          </cell>
          <cell r="F25">
            <v>0.667135976287514</v>
          </cell>
        </row>
        <row r="26">
          <cell r="A26" t="str">
            <v>GI-Obour BR</v>
          </cell>
          <cell r="B26">
            <v>10256</v>
          </cell>
          <cell r="C26">
            <v>6000</v>
          </cell>
          <cell r="D26">
            <v>1830</v>
          </cell>
          <cell r="E26">
            <v>0.585023400936037</v>
          </cell>
          <cell r="F26">
            <v>0.763455538221529</v>
          </cell>
        </row>
        <row r="27">
          <cell r="A27" t="str">
            <v>GI-October BR</v>
          </cell>
          <cell r="B27">
            <v>14368</v>
          </cell>
          <cell r="C27">
            <v>6492</v>
          </cell>
          <cell r="D27">
            <v>3931</v>
          </cell>
          <cell r="E27">
            <v>0.451837416481069</v>
          </cell>
          <cell r="F27">
            <v>0.725431514476615</v>
          </cell>
        </row>
        <row r="28">
          <cell r="A28" t="str">
            <v>GI-OctoberGardens BR</v>
          </cell>
          <cell r="B28">
            <v>14906</v>
          </cell>
          <cell r="C28">
            <v>7403</v>
          </cell>
          <cell r="D28">
            <v>3408</v>
          </cell>
          <cell r="E28">
            <v>0.496645646048571</v>
          </cell>
          <cell r="F28">
            <v>0.725278411377969</v>
          </cell>
        </row>
        <row r="29">
          <cell r="A29" t="str">
            <v>GI-Qalyup  BR</v>
          </cell>
          <cell r="B29">
            <v>13223</v>
          </cell>
          <cell r="C29">
            <v>7424</v>
          </cell>
          <cell r="D29">
            <v>1501</v>
          </cell>
          <cell r="E29">
            <v>0.561445965363382</v>
          </cell>
          <cell r="F29">
            <v>0.67496029645315</v>
          </cell>
        </row>
        <row r="30">
          <cell r="A30" t="str">
            <v>GI-Shubra Khaymah BR</v>
          </cell>
          <cell r="B30">
            <v>13579</v>
          </cell>
          <cell r="C30">
            <v>6887</v>
          </cell>
          <cell r="D30">
            <v>1747</v>
          </cell>
          <cell r="E30">
            <v>0.507180204727889</v>
          </cell>
          <cell r="F30">
            <v>0.63583474482657</v>
          </cell>
        </row>
        <row r="31">
          <cell r="A31" t="str">
            <v>GI-Tokh  BR</v>
          </cell>
          <cell r="B31">
            <v>9367</v>
          </cell>
          <cell r="C31">
            <v>5242</v>
          </cell>
          <cell r="D31">
            <v>1268</v>
          </cell>
          <cell r="E31">
            <v>0.559624212661471</v>
          </cell>
          <cell r="F31">
            <v>0.694993060745169</v>
          </cell>
        </row>
        <row r="32">
          <cell r="A32" t="str">
            <v>总计   Total Giza</v>
          </cell>
          <cell r="B32">
            <v>172110</v>
          </cell>
          <cell r="C32">
            <v>88673</v>
          </cell>
          <cell r="D32">
            <v>30444</v>
          </cell>
          <cell r="E32">
            <v>0.515211202138167</v>
          </cell>
          <cell r="F32">
            <v>0.692098076811342</v>
          </cell>
        </row>
      </sheetData>
      <sheetData sheetId="4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CA- Zakr BR</v>
          </cell>
          <cell r="B2">
            <v>11466</v>
          </cell>
          <cell r="C2">
            <v>6050</v>
          </cell>
          <cell r="D2">
            <v>2309</v>
          </cell>
          <cell r="E2">
            <v>0.527646956218385</v>
          </cell>
          <cell r="F2">
            <v>0.729024943310658</v>
          </cell>
        </row>
        <row r="3">
          <cell r="A3" t="str">
            <v>CA-Abaasia BR</v>
          </cell>
          <cell r="B3">
            <v>18896</v>
          </cell>
          <cell r="C3">
            <v>9101</v>
          </cell>
          <cell r="D3">
            <v>3292</v>
          </cell>
          <cell r="E3">
            <v>0.48163632514818</v>
          </cell>
          <cell r="F3">
            <v>0.655853090601185</v>
          </cell>
        </row>
        <row r="4">
          <cell r="A4" t="str">
            <v>CA-Al Zaytoun BR</v>
          </cell>
          <cell r="B4">
            <v>12505</v>
          </cell>
          <cell r="C4">
            <v>6022</v>
          </cell>
          <cell r="D4">
            <v>1791</v>
          </cell>
          <cell r="E4">
            <v>0.48156737305078</v>
          </cell>
          <cell r="F4">
            <v>0.624790083966413</v>
          </cell>
        </row>
        <row r="5">
          <cell r="A5" t="str">
            <v>CA-Badr BR</v>
          </cell>
          <cell r="B5">
            <v>11443</v>
          </cell>
          <cell r="C5">
            <v>5512</v>
          </cell>
          <cell r="D5">
            <v>2465</v>
          </cell>
          <cell r="E5">
            <v>0.481691864021673</v>
          </cell>
          <cell r="F5">
            <v>0.697107401905095</v>
          </cell>
        </row>
        <row r="6">
          <cell r="A6" t="str">
            <v>CA-elbasateen BR</v>
          </cell>
          <cell r="B6">
            <v>15979</v>
          </cell>
          <cell r="C6">
            <v>9045</v>
          </cell>
          <cell r="D6">
            <v>2353</v>
          </cell>
          <cell r="E6">
            <v>0.566055447775205</v>
          </cell>
          <cell r="F6">
            <v>0.713311220977533</v>
          </cell>
        </row>
        <row r="7">
          <cell r="A7" t="str">
            <v>CA-Heliopolis BR</v>
          </cell>
          <cell r="B7">
            <v>12281</v>
          </cell>
          <cell r="C7">
            <v>7491</v>
          </cell>
          <cell r="D7">
            <v>1886</v>
          </cell>
          <cell r="E7">
            <v>0.609966615096491</v>
          </cell>
          <cell r="F7">
            <v>0.763537171240127</v>
          </cell>
        </row>
        <row r="8">
          <cell r="A8" t="str">
            <v>CA-Helwan BR</v>
          </cell>
          <cell r="B8">
            <v>8709</v>
          </cell>
          <cell r="C8">
            <v>5598</v>
          </cell>
          <cell r="D8">
            <v>687</v>
          </cell>
          <cell r="E8">
            <v>0.642783327592146</v>
          </cell>
          <cell r="F8">
            <v>0.721667240785394</v>
          </cell>
        </row>
        <row r="9">
          <cell r="A9" t="str">
            <v>CA-Maasra BR</v>
          </cell>
          <cell r="B9">
            <v>8314</v>
          </cell>
          <cell r="C9">
            <v>4733</v>
          </cell>
          <cell r="D9">
            <v>1104</v>
          </cell>
          <cell r="E9">
            <v>0.569280731296608</v>
          </cell>
          <cell r="F9">
            <v>0.702068799615107</v>
          </cell>
        </row>
        <row r="10">
          <cell r="A10" t="str">
            <v>CA-Moassa BR</v>
          </cell>
          <cell r="B10">
            <v>18263</v>
          </cell>
          <cell r="C10">
            <v>7891</v>
          </cell>
          <cell r="D10">
            <v>3036</v>
          </cell>
          <cell r="E10">
            <v>0.432075781635</v>
          </cell>
          <cell r="F10">
            <v>0.598313530088156</v>
          </cell>
        </row>
        <row r="11">
          <cell r="A11" t="str">
            <v>CA-Nasr city BR</v>
          </cell>
          <cell r="B11">
            <v>11470</v>
          </cell>
          <cell r="C11">
            <v>6253</v>
          </cell>
          <cell r="D11">
            <v>2085</v>
          </cell>
          <cell r="E11">
            <v>0.545161290322581</v>
          </cell>
          <cell r="F11">
            <v>0.726939843068875</v>
          </cell>
        </row>
        <row r="12">
          <cell r="A12" t="str">
            <v>CA-New Cairo BR</v>
          </cell>
          <cell r="B12">
            <v>25367</v>
          </cell>
          <cell r="C12">
            <v>14407</v>
          </cell>
          <cell r="D12">
            <v>6474</v>
          </cell>
          <cell r="E12">
            <v>0.567942602593921</v>
          </cell>
          <cell r="F12">
            <v>0.823156068908424</v>
          </cell>
        </row>
        <row r="13">
          <cell r="A13" t="str">
            <v>CA-Old cairo BR</v>
          </cell>
          <cell r="B13">
            <v>17236</v>
          </cell>
          <cell r="C13">
            <v>9069</v>
          </cell>
          <cell r="D13">
            <v>2852</v>
          </cell>
          <cell r="E13">
            <v>0.526166163843119</v>
          </cell>
          <cell r="F13">
            <v>0.6916337897424</v>
          </cell>
        </row>
        <row r="14">
          <cell r="A14" t="str">
            <v>CA-Salam BR</v>
          </cell>
          <cell r="B14">
            <v>13723</v>
          </cell>
          <cell r="C14">
            <v>5488</v>
          </cell>
          <cell r="D14">
            <v>2377</v>
          </cell>
          <cell r="E14">
            <v>0.399912555563652</v>
          </cell>
          <cell r="F14">
            <v>0.573125409895795</v>
          </cell>
        </row>
        <row r="15">
          <cell r="A15" t="str">
            <v>CA-Shorouk BR</v>
          </cell>
          <cell r="B15">
            <v>9828</v>
          </cell>
          <cell r="C15">
            <v>5700</v>
          </cell>
          <cell r="D15">
            <v>2211</v>
          </cell>
          <cell r="E15">
            <v>0.57997557997558</v>
          </cell>
          <cell r="F15">
            <v>0.804945054945055</v>
          </cell>
        </row>
        <row r="16">
          <cell r="A16" t="str">
            <v>CA-Tagamoa BR</v>
          </cell>
          <cell r="B16">
            <v>17573</v>
          </cell>
          <cell r="C16">
            <v>10791</v>
          </cell>
          <cell r="D16">
            <v>2878</v>
          </cell>
          <cell r="E16">
            <v>0.614067034655437</v>
          </cell>
          <cell r="F16">
            <v>0.777841006088886</v>
          </cell>
        </row>
        <row r="17">
          <cell r="A17" t="str">
            <v>总计   Total Cairo</v>
          </cell>
          <cell r="B17">
            <v>213053</v>
          </cell>
          <cell r="C17">
            <v>113151</v>
          </cell>
          <cell r="D17">
            <v>37800</v>
          </cell>
          <cell r="E17">
            <v>0.531093202160965</v>
          </cell>
          <cell r="F17">
            <v>0.708513843973096</v>
          </cell>
        </row>
        <row r="18">
          <cell r="A18" t="str">
            <v>GI-Benha BR</v>
          </cell>
          <cell r="B18">
            <v>8546</v>
          </cell>
          <cell r="C18">
            <v>5311</v>
          </cell>
          <cell r="D18">
            <v>1030</v>
          </cell>
          <cell r="E18">
            <v>0.621460332319214</v>
          </cell>
          <cell r="F18">
            <v>0.741984554177393</v>
          </cell>
        </row>
        <row r="19">
          <cell r="A19" t="str">
            <v>GI-EL Ayat BR</v>
          </cell>
          <cell r="B19">
            <v>14302</v>
          </cell>
          <cell r="C19">
            <v>7611</v>
          </cell>
          <cell r="D19">
            <v>1807</v>
          </cell>
          <cell r="E19">
            <v>0.532163333799469</v>
          </cell>
          <cell r="F19">
            <v>0.658509299398686</v>
          </cell>
        </row>
        <row r="20">
          <cell r="A20" t="str">
            <v>GI-El-sheikh Zaid BR</v>
          </cell>
          <cell r="B20">
            <v>12081</v>
          </cell>
          <cell r="C20">
            <v>5564</v>
          </cell>
          <cell r="D20">
            <v>3086</v>
          </cell>
          <cell r="E20">
            <v>0.460557900836023</v>
          </cell>
          <cell r="F20">
            <v>0.716000331098419</v>
          </cell>
        </row>
        <row r="21">
          <cell r="A21" t="str">
            <v>GI-Haram BR</v>
          </cell>
          <cell r="B21">
            <v>19173</v>
          </cell>
          <cell r="C21">
            <v>7097</v>
          </cell>
          <cell r="D21">
            <v>4131</v>
          </cell>
          <cell r="E21">
            <v>0.370155948469201</v>
          </cell>
          <cell r="F21">
            <v>0.585615188024827</v>
          </cell>
        </row>
        <row r="22">
          <cell r="A22" t="str">
            <v>GI-Imbaba BR</v>
          </cell>
          <cell r="B22">
            <v>17958</v>
          </cell>
          <cell r="C22">
            <v>8418</v>
          </cell>
          <cell r="D22">
            <v>2290</v>
          </cell>
          <cell r="E22">
            <v>0.468760441029068</v>
          </cell>
          <cell r="F22">
            <v>0.596280209377436</v>
          </cell>
        </row>
        <row r="23">
          <cell r="A23" t="str">
            <v>GI-Mohandessen BR</v>
          </cell>
          <cell r="B23">
            <v>20096</v>
          </cell>
          <cell r="C23">
            <v>9325</v>
          </cell>
          <cell r="D23">
            <v>3788</v>
          </cell>
          <cell r="E23">
            <v>0.464022691082803</v>
          </cell>
          <cell r="F23">
            <v>0.652517914012739</v>
          </cell>
        </row>
        <row r="24">
          <cell r="A24" t="str">
            <v>GI-NEW FAISAL BR</v>
          </cell>
          <cell r="B24">
            <v>15634</v>
          </cell>
          <cell r="C24">
            <v>6152</v>
          </cell>
          <cell r="D24">
            <v>3551</v>
          </cell>
          <cell r="E24">
            <v>0.393501343226302</v>
          </cell>
          <cell r="F24">
            <v>0.620634514519637</v>
          </cell>
        </row>
        <row r="25">
          <cell r="A25" t="str">
            <v>GI-Obour BR</v>
          </cell>
          <cell r="B25">
            <v>12610</v>
          </cell>
          <cell r="C25">
            <v>6917</v>
          </cell>
          <cell r="D25">
            <v>2121</v>
          </cell>
          <cell r="E25">
            <v>0.548532910388581</v>
          </cell>
          <cell r="F25">
            <v>0.716732751784298</v>
          </cell>
        </row>
        <row r="26">
          <cell r="A26" t="str">
            <v>GI-October BR</v>
          </cell>
          <cell r="B26">
            <v>16594</v>
          </cell>
          <cell r="C26">
            <v>5817</v>
          </cell>
          <cell r="D26">
            <v>4633</v>
          </cell>
          <cell r="E26">
            <v>0.350548390984693</v>
          </cell>
          <cell r="F26">
            <v>0.629745691213692</v>
          </cell>
        </row>
        <row r="27">
          <cell r="A27" t="str">
            <v>GI-OctoberGardens BR</v>
          </cell>
          <cell r="B27">
            <v>16771</v>
          </cell>
          <cell r="C27">
            <v>6121</v>
          </cell>
          <cell r="D27">
            <v>4720</v>
          </cell>
          <cell r="E27">
            <v>0.364975254904299</v>
          </cell>
          <cell r="F27">
            <v>0.646413451791783</v>
          </cell>
        </row>
        <row r="28">
          <cell r="A28" t="str">
            <v>GI-Qalyup  BR</v>
          </cell>
          <cell r="B28">
            <v>15978</v>
          </cell>
          <cell r="C28">
            <v>8791</v>
          </cell>
          <cell r="D28">
            <v>1356</v>
          </cell>
          <cell r="E28">
            <v>0.550194016773063</v>
          </cell>
          <cell r="F28">
            <v>0.635060708474152</v>
          </cell>
        </row>
        <row r="29">
          <cell r="A29" t="str">
            <v>GI-Shubra Khaymah BR</v>
          </cell>
          <cell r="B29">
            <v>16017</v>
          </cell>
          <cell r="C29">
            <v>7499</v>
          </cell>
          <cell r="D29">
            <v>2018</v>
          </cell>
          <cell r="E29">
            <v>0.468190048073921</v>
          </cell>
          <cell r="F29">
            <v>0.594181182493601</v>
          </cell>
        </row>
        <row r="30">
          <cell r="A30" t="str">
            <v>GI-Tokh  BR</v>
          </cell>
          <cell r="B30">
            <v>10618</v>
          </cell>
          <cell r="C30">
            <v>4915</v>
          </cell>
          <cell r="D30">
            <v>2197</v>
          </cell>
          <cell r="E30">
            <v>0.462893200226031</v>
          </cell>
          <cell r="F30">
            <v>0.669805989828593</v>
          </cell>
        </row>
        <row r="31">
          <cell r="A31" t="str">
            <v>总计   Total Giza</v>
          </cell>
          <cell r="B31">
            <v>196378</v>
          </cell>
          <cell r="C31">
            <v>89538</v>
          </cell>
          <cell r="D31">
            <v>36728</v>
          </cell>
          <cell r="E31">
            <v>0.45594720386194</v>
          </cell>
          <cell r="F31">
            <v>0.642974263919584</v>
          </cell>
        </row>
      </sheetData>
      <sheetData sheetId="5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CA- Zakr BR</v>
          </cell>
          <cell r="B2">
            <v>13128</v>
          </cell>
          <cell r="C2">
            <v>6276</v>
          </cell>
          <cell r="D2">
            <v>3626</v>
          </cell>
          <cell r="E2">
            <v>0.478062157221207</v>
          </cell>
          <cell r="F2">
            <v>0.754265691651432</v>
          </cell>
        </row>
        <row r="3">
          <cell r="A3" t="str">
            <v>CA-Abaasia BR</v>
          </cell>
          <cell r="B3">
            <v>19353</v>
          </cell>
          <cell r="C3">
            <v>8802</v>
          </cell>
          <cell r="D3">
            <v>4299</v>
          </cell>
          <cell r="E3">
            <v>0.454813207254689</v>
          </cell>
          <cell r="F3">
            <v>0.676949310184468</v>
          </cell>
        </row>
        <row r="4">
          <cell r="A4" t="str">
            <v>CA-Al Zaytoun BR</v>
          </cell>
          <cell r="B4">
            <v>13138</v>
          </cell>
          <cell r="C4">
            <v>6419</v>
          </cell>
          <cell r="D4">
            <v>2294</v>
          </cell>
          <cell r="E4">
            <v>0.488582737098493</v>
          </cell>
          <cell r="F4">
            <v>0.663190744405541</v>
          </cell>
        </row>
        <row r="5">
          <cell r="A5" t="str">
            <v>CA-Badr BR</v>
          </cell>
          <cell r="B5">
            <v>10716</v>
          </cell>
          <cell r="C5">
            <v>5535</v>
          </cell>
          <cell r="D5">
            <v>2306</v>
          </cell>
          <cell r="E5">
            <v>0.516517357222844</v>
          </cell>
          <cell r="F5">
            <v>0.731709593131766</v>
          </cell>
        </row>
        <row r="6">
          <cell r="A6" t="str">
            <v>CA-elbasateen BR</v>
          </cell>
          <cell r="B6">
            <v>16018</v>
          </cell>
          <cell r="C6">
            <v>9538</v>
          </cell>
          <cell r="D6">
            <v>2604</v>
          </cell>
          <cell r="E6">
            <v>0.595455112997877</v>
          </cell>
          <cell r="F6">
            <v>0.758022224996879</v>
          </cell>
        </row>
        <row r="7">
          <cell r="A7" t="str">
            <v>CA-Heliopolis BR</v>
          </cell>
          <cell r="B7">
            <v>13696</v>
          </cell>
          <cell r="C7">
            <v>8548</v>
          </cell>
          <cell r="D7">
            <v>2260</v>
          </cell>
          <cell r="E7">
            <v>0.624123831775701</v>
          </cell>
          <cell r="F7">
            <v>0.789135514018692</v>
          </cell>
        </row>
        <row r="8">
          <cell r="A8" t="str">
            <v>CA-Helwan BR</v>
          </cell>
          <cell r="B8">
            <v>8214</v>
          </cell>
          <cell r="C8">
            <v>5485</v>
          </cell>
          <cell r="D8">
            <v>709</v>
          </cell>
          <cell r="E8">
            <v>0.667762356951546</v>
          </cell>
          <cell r="F8">
            <v>0.754078402727051</v>
          </cell>
        </row>
        <row r="9">
          <cell r="A9" t="str">
            <v>CA-Maasra BR</v>
          </cell>
          <cell r="B9">
            <v>7748</v>
          </cell>
          <cell r="C9">
            <v>4625</v>
          </cell>
          <cell r="D9">
            <v>1084</v>
          </cell>
          <cell r="E9">
            <v>0.596928239545689</v>
          </cell>
          <cell r="F9">
            <v>0.736835312338668</v>
          </cell>
        </row>
        <row r="10">
          <cell r="A10" t="str">
            <v>CA-Moassa BR</v>
          </cell>
          <cell r="B10">
            <v>19147</v>
          </cell>
          <cell r="C10">
            <v>8177</v>
          </cell>
          <cell r="D10">
            <v>3338</v>
          </cell>
          <cell r="E10">
            <v>0.427064292056197</v>
          </cell>
          <cell r="F10">
            <v>0.601399697080483</v>
          </cell>
        </row>
        <row r="11">
          <cell r="A11" t="str">
            <v>CA-Nasr city BR</v>
          </cell>
          <cell r="B11">
            <v>12440</v>
          </cell>
          <cell r="C11">
            <v>7512</v>
          </cell>
          <cell r="D11">
            <v>2259</v>
          </cell>
          <cell r="E11">
            <v>0.603858520900322</v>
          </cell>
          <cell r="F11">
            <v>0.785450160771704</v>
          </cell>
        </row>
        <row r="12">
          <cell r="A12" t="str">
            <v>CA-New Cairo BR</v>
          </cell>
          <cell r="B12">
            <v>28476</v>
          </cell>
          <cell r="C12">
            <v>17981</v>
          </cell>
          <cell r="D12">
            <v>6582</v>
          </cell>
          <cell r="E12">
            <v>0.631444023036943</v>
          </cell>
          <cell r="F12">
            <v>0.862586037364798</v>
          </cell>
        </row>
        <row r="13">
          <cell r="A13" t="str">
            <v>CA-Old cairo BR</v>
          </cell>
          <cell r="B13">
            <v>17783</v>
          </cell>
          <cell r="C13">
            <v>10243</v>
          </cell>
          <cell r="D13">
            <v>2745</v>
          </cell>
          <cell r="E13">
            <v>0.575999550132149</v>
          </cell>
          <cell r="F13">
            <v>0.730360456615869</v>
          </cell>
        </row>
        <row r="14">
          <cell r="A14" t="str">
            <v>CA-Salam BR</v>
          </cell>
          <cell r="B14">
            <v>13515</v>
          </cell>
          <cell r="C14">
            <v>6473</v>
          </cell>
          <cell r="D14">
            <v>1783</v>
          </cell>
          <cell r="E14">
            <v>0.478949315575287</v>
          </cell>
          <cell r="F14">
            <v>0.610876803551609</v>
          </cell>
        </row>
        <row r="15">
          <cell r="A15" t="str">
            <v>CA-Shorouk BR</v>
          </cell>
          <cell r="B15">
            <v>8742</v>
          </cell>
          <cell r="C15">
            <v>4522</v>
          </cell>
          <cell r="D15">
            <v>2532</v>
          </cell>
          <cell r="E15">
            <v>0.51727293525509</v>
          </cell>
          <cell r="F15">
            <v>0.806909174102036</v>
          </cell>
        </row>
        <row r="16">
          <cell r="A16" t="str">
            <v>CA-Tagamoa BR</v>
          </cell>
          <cell r="B16">
            <v>17184</v>
          </cell>
          <cell r="C16">
            <v>9654</v>
          </cell>
          <cell r="D16">
            <v>3770</v>
          </cell>
          <cell r="E16">
            <v>0.561801675977654</v>
          </cell>
          <cell r="F16">
            <v>0.781191806331471</v>
          </cell>
        </row>
        <row r="17">
          <cell r="A17" t="str">
            <v>总计   Total Cairo</v>
          </cell>
          <cell r="B17">
            <v>219298</v>
          </cell>
          <cell r="C17">
            <v>119790</v>
          </cell>
          <cell r="D17">
            <v>42191</v>
          </cell>
          <cell r="E17">
            <v>0.546243011792173</v>
          </cell>
          <cell r="F17">
            <v>0.73863418727029</v>
          </cell>
        </row>
        <row r="18">
          <cell r="A18" t="str">
            <v>GI-Al Ahram Gardens</v>
          </cell>
          <cell r="B18">
            <v>8</v>
          </cell>
          <cell r="C18">
            <v>0</v>
          </cell>
          <cell r="D18">
            <v>4</v>
          </cell>
          <cell r="E18">
            <v>0</v>
          </cell>
          <cell r="F18">
            <v>0.5</v>
          </cell>
        </row>
        <row r="19">
          <cell r="A19" t="str">
            <v>GI-Benha BR</v>
          </cell>
          <cell r="B19">
            <v>9199</v>
          </cell>
          <cell r="C19">
            <v>5957</v>
          </cell>
          <cell r="D19">
            <v>1244</v>
          </cell>
          <cell r="E19">
            <v>0.647570388085661</v>
          </cell>
          <cell r="F19">
            <v>0.782802478530275</v>
          </cell>
        </row>
        <row r="20">
          <cell r="A20" t="str">
            <v>GI-EL Ayat BR</v>
          </cell>
          <cell r="B20">
            <v>13529</v>
          </cell>
          <cell r="C20">
            <v>7604</v>
          </cell>
          <cell r="D20">
            <v>1853</v>
          </cell>
          <cell r="E20">
            <v>0.562051888535738</v>
          </cell>
          <cell r="F20">
            <v>0.699016926602114</v>
          </cell>
        </row>
        <row r="21">
          <cell r="A21" t="str">
            <v>GI-El-sheikh Zaid BR</v>
          </cell>
          <cell r="B21">
            <v>11920</v>
          </cell>
          <cell r="C21">
            <v>6022</v>
          </cell>
          <cell r="D21">
            <v>2850</v>
          </cell>
          <cell r="E21">
            <v>0.505201342281879</v>
          </cell>
          <cell r="F21">
            <v>0.744295302013423</v>
          </cell>
        </row>
        <row r="22">
          <cell r="A22" t="str">
            <v>GI-Haram BR</v>
          </cell>
          <cell r="B22">
            <v>17970</v>
          </cell>
          <cell r="C22">
            <v>7965</v>
          </cell>
          <cell r="D22">
            <v>4153</v>
          </cell>
          <cell r="E22">
            <v>0.443238731218698</v>
          </cell>
          <cell r="F22">
            <v>0.67434613244296</v>
          </cell>
        </row>
        <row r="23">
          <cell r="A23" t="str">
            <v>GI-Imbaba BR</v>
          </cell>
          <cell r="B23">
            <v>16605</v>
          </cell>
          <cell r="C23">
            <v>8357</v>
          </cell>
          <cell r="D23">
            <v>2297</v>
          </cell>
          <cell r="E23">
            <v>0.50328214393255</v>
          </cell>
          <cell r="F23">
            <v>0.641613971695272</v>
          </cell>
        </row>
        <row r="24">
          <cell r="A24" t="str">
            <v>GI-Mohandessen BR</v>
          </cell>
          <cell r="B24">
            <v>20027</v>
          </cell>
          <cell r="C24">
            <v>9061</v>
          </cell>
          <cell r="D24">
            <v>4704</v>
          </cell>
          <cell r="E24">
            <v>0.452439207070455</v>
          </cell>
          <cell r="F24">
            <v>0.687322115144555</v>
          </cell>
        </row>
        <row r="25">
          <cell r="A25" t="str">
            <v>GI-NEW FAISAL BR</v>
          </cell>
          <cell r="B25">
            <v>13433</v>
          </cell>
          <cell r="C25">
            <v>6672</v>
          </cell>
          <cell r="D25">
            <v>2514</v>
          </cell>
          <cell r="E25">
            <v>0.496687262711234</v>
          </cell>
          <cell r="F25">
            <v>0.683838308642894</v>
          </cell>
        </row>
        <row r="26">
          <cell r="A26" t="str">
            <v>GI-Obour BR</v>
          </cell>
          <cell r="B26">
            <v>13434</v>
          </cell>
          <cell r="C26">
            <v>7068</v>
          </cell>
          <cell r="D26">
            <v>2844</v>
          </cell>
          <cell r="E26">
            <v>0.526127735596248</v>
          </cell>
          <cell r="F26">
            <v>0.737829388119696</v>
          </cell>
        </row>
        <row r="27">
          <cell r="A27" t="str">
            <v>GI-October BR</v>
          </cell>
          <cell r="B27">
            <v>14445</v>
          </cell>
          <cell r="C27">
            <v>6140</v>
          </cell>
          <cell r="D27">
            <v>4177</v>
          </cell>
          <cell r="E27">
            <v>0.425060574593285</v>
          </cell>
          <cell r="F27">
            <v>0.714226375908619</v>
          </cell>
        </row>
        <row r="28">
          <cell r="A28" t="str">
            <v>GI-OctoberGardens BR</v>
          </cell>
          <cell r="B28">
            <v>15629</v>
          </cell>
          <cell r="C28">
            <v>3939</v>
          </cell>
          <cell r="D28">
            <v>6703</v>
          </cell>
          <cell r="E28">
            <v>0.252031479941135</v>
          </cell>
          <cell r="F28">
            <v>0.680913686096359</v>
          </cell>
        </row>
        <row r="29">
          <cell r="A29" t="str">
            <v>GI-Qalyup  BR</v>
          </cell>
          <cell r="B29">
            <v>15766</v>
          </cell>
          <cell r="C29">
            <v>8608</v>
          </cell>
          <cell r="D29">
            <v>1793</v>
          </cell>
          <cell r="E29">
            <v>0.545985031079538</v>
          </cell>
          <cell r="F29">
            <v>0.659710770011417</v>
          </cell>
        </row>
        <row r="30">
          <cell r="A30" t="str">
            <v>GI-Shubra Khaymah BR</v>
          </cell>
          <cell r="B30">
            <v>15892</v>
          </cell>
          <cell r="C30">
            <v>6040</v>
          </cell>
          <cell r="D30">
            <v>3261</v>
          </cell>
          <cell r="E30">
            <v>0.380065441731689</v>
          </cell>
          <cell r="F30">
            <v>0.585263025421596</v>
          </cell>
        </row>
        <row r="31">
          <cell r="A31" t="str">
            <v>GI-Tokh  BR</v>
          </cell>
          <cell r="B31">
            <v>10817</v>
          </cell>
          <cell r="C31">
            <v>6170</v>
          </cell>
          <cell r="D31">
            <v>1769</v>
          </cell>
          <cell r="E31">
            <v>0.570398446889156</v>
          </cell>
          <cell r="F31">
            <v>0.733937320883794</v>
          </cell>
        </row>
        <row r="32">
          <cell r="A32" t="str">
            <v>总计   Total Giza</v>
          </cell>
          <cell r="B32">
            <v>188674</v>
          </cell>
          <cell r="C32">
            <v>89603</v>
          </cell>
          <cell r="D32">
            <v>40166</v>
          </cell>
          <cell r="E32">
            <v>0.474909102473049</v>
          </cell>
          <cell r="F32">
            <v>0.687794820696015</v>
          </cell>
        </row>
      </sheetData>
      <sheetData sheetId="6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CA- Zakr BR</v>
          </cell>
          <cell r="B2">
            <v>14627</v>
          </cell>
          <cell r="C2">
            <v>7132</v>
          </cell>
          <cell r="D2">
            <v>3654</v>
          </cell>
          <cell r="E2">
            <v>0.487591440486771</v>
          </cell>
          <cell r="F2">
            <v>0.737403432009298</v>
          </cell>
        </row>
        <row r="3">
          <cell r="A3" t="str">
            <v>CA-Abaasia BR</v>
          </cell>
          <cell r="B3">
            <v>21492</v>
          </cell>
          <cell r="C3">
            <v>10127</v>
          </cell>
          <cell r="D3">
            <v>4102</v>
          </cell>
          <cell r="E3">
            <v>0.471198585520194</v>
          </cell>
          <cell r="F3">
            <v>0.662060301507538</v>
          </cell>
        </row>
        <row r="4">
          <cell r="A4" t="str">
            <v>CA-Al Zaytoun BR</v>
          </cell>
          <cell r="B4">
            <v>13421</v>
          </cell>
          <cell r="C4">
            <v>7598</v>
          </cell>
          <cell r="D4">
            <v>1574</v>
          </cell>
          <cell r="E4">
            <v>0.566127710304746</v>
          </cell>
          <cell r="F4">
            <v>0.683406601594516</v>
          </cell>
        </row>
        <row r="5">
          <cell r="A5" t="str">
            <v>CA-Badr BR</v>
          </cell>
          <cell r="B5">
            <v>12663</v>
          </cell>
          <cell r="C5">
            <v>6586</v>
          </cell>
          <cell r="D5">
            <v>2593</v>
          </cell>
          <cell r="E5">
            <v>0.520097923082998</v>
          </cell>
          <cell r="F5">
            <v>0.724867724867725</v>
          </cell>
        </row>
        <row r="6">
          <cell r="A6" t="str">
            <v>CA-elbasateen BR</v>
          </cell>
          <cell r="B6">
            <v>18619</v>
          </cell>
          <cell r="C6">
            <v>11029</v>
          </cell>
          <cell r="D6">
            <v>2873</v>
          </cell>
          <cell r="E6">
            <v>0.592351898598206</v>
          </cell>
          <cell r="F6">
            <v>0.746656641065578</v>
          </cell>
        </row>
        <row r="7">
          <cell r="A7" t="str">
            <v>CA-Heliopolis BR</v>
          </cell>
          <cell r="B7">
            <v>16102</v>
          </cell>
          <cell r="C7">
            <v>9628</v>
          </cell>
          <cell r="D7">
            <v>2778</v>
          </cell>
          <cell r="E7">
            <v>0.597938144329897</v>
          </cell>
          <cell r="F7">
            <v>0.770463296484909</v>
          </cell>
        </row>
        <row r="8">
          <cell r="A8" t="str">
            <v>CA-Helwan BR</v>
          </cell>
          <cell r="B8">
            <v>8575</v>
          </cell>
          <cell r="C8">
            <v>5538</v>
          </cell>
          <cell r="D8">
            <v>793</v>
          </cell>
          <cell r="E8">
            <v>0.645830903790087</v>
          </cell>
          <cell r="F8">
            <v>0.738309037900875</v>
          </cell>
        </row>
        <row r="9">
          <cell r="A9" t="str">
            <v>CA-Maasra BR</v>
          </cell>
          <cell r="B9">
            <v>8628</v>
          </cell>
          <cell r="C9">
            <v>5026</v>
          </cell>
          <cell r="D9">
            <v>1231</v>
          </cell>
          <cell r="E9">
            <v>0.582522021325916</v>
          </cell>
          <cell r="F9">
            <v>0.725197032916087</v>
          </cell>
        </row>
        <row r="10">
          <cell r="A10" t="str">
            <v>CA-Moassa BR</v>
          </cell>
          <cell r="B10">
            <v>17984</v>
          </cell>
          <cell r="C10">
            <v>8875</v>
          </cell>
          <cell r="D10">
            <v>2866</v>
          </cell>
          <cell r="E10">
            <v>0.493494217081851</v>
          </cell>
          <cell r="F10">
            <v>0.652858096085409</v>
          </cell>
        </row>
        <row r="11">
          <cell r="A11" t="str">
            <v>CA-Nasr city BR</v>
          </cell>
          <cell r="B11">
            <v>14133</v>
          </cell>
          <cell r="C11">
            <v>8299</v>
          </cell>
          <cell r="D11">
            <v>2493</v>
          </cell>
          <cell r="E11">
            <v>0.587207245453902</v>
          </cell>
          <cell r="F11">
            <v>0.763602915163093</v>
          </cell>
        </row>
        <row r="12">
          <cell r="A12" t="str">
            <v>CA-New Cairo BR</v>
          </cell>
          <cell r="B12">
            <v>26713</v>
          </cell>
          <cell r="C12">
            <v>15376</v>
          </cell>
          <cell r="D12">
            <v>6537</v>
          </cell>
          <cell r="E12">
            <v>0.575599895182121</v>
          </cell>
          <cell r="F12">
            <v>0.8203122075394</v>
          </cell>
        </row>
        <row r="13">
          <cell r="A13" t="str">
            <v>CA-Old cairo BR</v>
          </cell>
          <cell r="B13">
            <v>19656</v>
          </cell>
          <cell r="C13">
            <v>10860</v>
          </cell>
          <cell r="D13">
            <v>3084</v>
          </cell>
          <cell r="E13">
            <v>0.552503052503053</v>
          </cell>
          <cell r="F13">
            <v>0.709401709401709</v>
          </cell>
        </row>
        <row r="14">
          <cell r="A14" t="str">
            <v>CA-Salam BR</v>
          </cell>
          <cell r="B14">
            <v>14542</v>
          </cell>
          <cell r="C14">
            <v>7020</v>
          </cell>
          <cell r="D14">
            <v>1782</v>
          </cell>
          <cell r="E14">
            <v>0.482739650667033</v>
          </cell>
          <cell r="F14">
            <v>0.605281254297896</v>
          </cell>
        </row>
        <row r="15">
          <cell r="A15" t="str">
            <v>CA-Shorouk BR</v>
          </cell>
          <cell r="B15">
            <v>9457</v>
          </cell>
          <cell r="C15">
            <v>4333</v>
          </cell>
          <cell r="D15">
            <v>2959</v>
          </cell>
          <cell r="E15">
            <v>0.458179126572909</v>
          </cell>
          <cell r="F15">
            <v>0.771069049381411</v>
          </cell>
        </row>
        <row r="16">
          <cell r="A16" t="str">
            <v>CA-Tagamoa BR</v>
          </cell>
          <cell r="B16">
            <v>19340</v>
          </cell>
          <cell r="C16">
            <v>11070</v>
          </cell>
          <cell r="D16">
            <v>3787</v>
          </cell>
          <cell r="E16">
            <v>0.572388831437435</v>
          </cell>
          <cell r="F16">
            <v>0.768200620475698</v>
          </cell>
        </row>
        <row r="17">
          <cell r="A17" t="str">
            <v>总计   Total Cairo</v>
          </cell>
          <cell r="B17">
            <v>235952</v>
          </cell>
          <cell r="C17">
            <v>128497</v>
          </cell>
          <cell r="D17">
            <v>43106</v>
          </cell>
          <cell r="E17">
            <v>0.544589577541195</v>
          </cell>
          <cell r="F17">
            <v>0.727279277141113</v>
          </cell>
        </row>
        <row r="18">
          <cell r="A18" t="str">
            <v>GI-Al Ahram Gardens</v>
          </cell>
          <cell r="B18">
            <v>4880</v>
          </cell>
          <cell r="C18">
            <v>2799</v>
          </cell>
          <cell r="D18">
            <v>897</v>
          </cell>
          <cell r="E18">
            <v>0.573565573770492</v>
          </cell>
          <cell r="F18">
            <v>0.757377049180328</v>
          </cell>
        </row>
        <row r="19">
          <cell r="A19" t="str">
            <v>GI-Benha BR</v>
          </cell>
          <cell r="B19">
            <v>8819</v>
          </cell>
          <cell r="C19">
            <v>5654</v>
          </cell>
          <cell r="D19">
            <v>1044</v>
          </cell>
          <cell r="E19">
            <v>0.641115772763352</v>
          </cell>
          <cell r="F19">
            <v>0.759496541558</v>
          </cell>
        </row>
        <row r="20">
          <cell r="A20" t="str">
            <v>GI-EL Ayat BR</v>
          </cell>
          <cell r="B20">
            <v>13139</v>
          </cell>
          <cell r="C20">
            <v>6991</v>
          </cell>
          <cell r="D20">
            <v>1824</v>
          </cell>
          <cell r="E20">
            <v>0.532080066976178</v>
          </cell>
          <cell r="F20">
            <v>0.670903417307253</v>
          </cell>
        </row>
        <row r="21">
          <cell r="A21" t="str">
            <v>GI-El-sheikh Zaid BR</v>
          </cell>
          <cell r="B21">
            <v>12125</v>
          </cell>
          <cell r="C21">
            <v>5937</v>
          </cell>
          <cell r="D21">
            <v>3154</v>
          </cell>
          <cell r="E21">
            <v>0.489649484536082</v>
          </cell>
          <cell r="F21">
            <v>0.749773195876289</v>
          </cell>
        </row>
        <row r="22">
          <cell r="A22" t="str">
            <v>GI-Haram BR</v>
          </cell>
          <cell r="B22">
            <v>19743</v>
          </cell>
          <cell r="C22">
            <v>9088</v>
          </cell>
          <cell r="D22">
            <v>4055</v>
          </cell>
          <cell r="E22">
            <v>0.460315048371575</v>
          </cell>
          <cell r="F22">
            <v>0.665704300258319</v>
          </cell>
        </row>
        <row r="23">
          <cell r="A23" t="str">
            <v>GI-Imbaba BR</v>
          </cell>
          <cell r="B23">
            <v>17344</v>
          </cell>
          <cell r="C23">
            <v>8328</v>
          </cell>
          <cell r="D23">
            <v>2359</v>
          </cell>
          <cell r="E23">
            <v>0.480166051660517</v>
          </cell>
          <cell r="F23">
            <v>0.616178505535055</v>
          </cell>
        </row>
        <row r="24">
          <cell r="A24" t="str">
            <v>GI-Mohandessen BR</v>
          </cell>
          <cell r="B24">
            <v>22526</v>
          </cell>
          <cell r="C24">
            <v>10986</v>
          </cell>
          <cell r="D24">
            <v>4572</v>
          </cell>
          <cell r="E24">
            <v>0.48770309864157</v>
          </cell>
          <cell r="F24">
            <v>0.690668560774216</v>
          </cell>
        </row>
        <row r="25">
          <cell r="A25" t="str">
            <v>GI-NEW FAISAL BR</v>
          </cell>
          <cell r="B25">
            <v>14965</v>
          </cell>
          <cell r="C25">
            <v>7613</v>
          </cell>
          <cell r="D25">
            <v>2751</v>
          </cell>
          <cell r="E25">
            <v>0.508720347477447</v>
          </cell>
          <cell r="F25">
            <v>0.6925492816572</v>
          </cell>
        </row>
        <row r="26">
          <cell r="A26" t="str">
            <v>GI-Obour BR</v>
          </cell>
          <cell r="B26">
            <v>15407</v>
          </cell>
          <cell r="C26">
            <v>8124</v>
          </cell>
          <cell r="D26">
            <v>3075</v>
          </cell>
          <cell r="E26">
            <v>0.527292788992017</v>
          </cell>
          <cell r="F26">
            <v>0.726877393392614</v>
          </cell>
        </row>
        <row r="27">
          <cell r="A27" t="str">
            <v>GI-October BR</v>
          </cell>
          <cell r="B27">
            <v>16090</v>
          </cell>
          <cell r="C27">
            <v>7727</v>
          </cell>
          <cell r="D27">
            <v>3721</v>
          </cell>
          <cell r="E27">
            <v>0.480236171535115</v>
          </cell>
          <cell r="F27">
            <v>0.711497824735861</v>
          </cell>
        </row>
        <row r="28">
          <cell r="A28" t="str">
            <v>GI-OctoberGardens BR</v>
          </cell>
          <cell r="B28">
            <v>12254</v>
          </cell>
          <cell r="C28">
            <v>4748</v>
          </cell>
          <cell r="D28">
            <v>4061</v>
          </cell>
          <cell r="E28">
            <v>0.387465317447364</v>
          </cell>
          <cell r="F28">
            <v>0.718867308633915</v>
          </cell>
        </row>
        <row r="29">
          <cell r="A29" t="str">
            <v>GI-Qalyup  BR</v>
          </cell>
          <cell r="B29">
            <v>16689</v>
          </cell>
          <cell r="C29">
            <v>8912</v>
          </cell>
          <cell r="D29">
            <v>1726</v>
          </cell>
          <cell r="E29">
            <v>0.534004434058362</v>
          </cell>
          <cell r="F29">
            <v>0.637425849361855</v>
          </cell>
        </row>
        <row r="30">
          <cell r="A30" t="str">
            <v>GI-Shubra Khaymah BR</v>
          </cell>
          <cell r="B30">
            <v>16230</v>
          </cell>
          <cell r="C30">
            <v>7340</v>
          </cell>
          <cell r="D30">
            <v>2410</v>
          </cell>
          <cell r="E30">
            <v>0.452248921749846</v>
          </cell>
          <cell r="F30">
            <v>0.600739371534196</v>
          </cell>
        </row>
        <row r="31">
          <cell r="A31" t="str">
            <v>GI-Tokh  BR</v>
          </cell>
          <cell r="B31">
            <v>10722</v>
          </cell>
          <cell r="C31">
            <v>6151</v>
          </cell>
          <cell r="D31">
            <v>1514</v>
          </cell>
          <cell r="E31">
            <v>0.573680283529192</v>
          </cell>
          <cell r="F31">
            <v>0.714885282596531</v>
          </cell>
        </row>
        <row r="32">
          <cell r="A32" t="str">
            <v>总计   Total Giza</v>
          </cell>
          <cell r="B32">
            <v>200933</v>
          </cell>
          <cell r="C32">
            <v>100398</v>
          </cell>
          <cell r="D32">
            <v>37163</v>
          </cell>
          <cell r="E32">
            <v>0.499659090343547</v>
          </cell>
          <cell r="F32">
            <v>0.684611288339894</v>
          </cell>
        </row>
      </sheetData>
      <sheetData sheetId="7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CA- Zakr BR</v>
          </cell>
          <cell r="B2">
            <v>13013</v>
          </cell>
          <cell r="C2">
            <v>6095</v>
          </cell>
          <cell r="D2">
            <v>3372</v>
          </cell>
          <cell r="E2">
            <v>0.468377776070084</v>
          </cell>
          <cell r="F2">
            <v>0.727503265964804</v>
          </cell>
        </row>
        <row r="3">
          <cell r="A3" t="str">
            <v>CA-Abaasia BR</v>
          </cell>
          <cell r="B3">
            <v>18765</v>
          </cell>
          <cell r="C3">
            <v>8704</v>
          </cell>
          <cell r="D3">
            <v>3432</v>
          </cell>
          <cell r="E3">
            <v>0.463842259525713</v>
          </cell>
          <cell r="F3">
            <v>0.646735944577671</v>
          </cell>
        </row>
        <row r="4">
          <cell r="A4" t="str">
            <v>CA-Al Zaytoun BR</v>
          </cell>
          <cell r="B4">
            <v>11624</v>
          </cell>
          <cell r="C4">
            <v>6636</v>
          </cell>
          <cell r="D4">
            <v>1441</v>
          </cell>
          <cell r="E4">
            <v>0.570887818306951</v>
          </cell>
          <cell r="F4">
            <v>0.694855471438403</v>
          </cell>
        </row>
        <row r="5">
          <cell r="A5" t="str">
            <v>CA-Badr BR</v>
          </cell>
          <cell r="B5">
            <v>11182</v>
          </cell>
          <cell r="C5">
            <v>5884</v>
          </cell>
          <cell r="D5">
            <v>2136</v>
          </cell>
          <cell r="E5">
            <v>0.526202825970309</v>
          </cell>
          <cell r="F5">
            <v>0.71722411017707</v>
          </cell>
        </row>
        <row r="6">
          <cell r="A6" t="str">
            <v>CA-elbasateen BR</v>
          </cell>
          <cell r="B6">
            <v>17549</v>
          </cell>
          <cell r="C6">
            <v>10139</v>
          </cell>
          <cell r="D6">
            <v>3143</v>
          </cell>
          <cell r="E6">
            <v>0.577753718160579</v>
          </cell>
          <cell r="F6">
            <v>0.756852242293008</v>
          </cell>
        </row>
        <row r="7">
          <cell r="A7" t="str">
            <v>CA-Heliopolis BR</v>
          </cell>
          <cell r="B7">
            <v>13962</v>
          </cell>
          <cell r="C7">
            <v>8012</v>
          </cell>
          <cell r="D7">
            <v>2471</v>
          </cell>
          <cell r="E7">
            <v>0.573843288927088</v>
          </cell>
          <cell r="F7">
            <v>0.750823664231485</v>
          </cell>
        </row>
        <row r="8">
          <cell r="A8" t="str">
            <v>CA-Helwan BR</v>
          </cell>
          <cell r="B8">
            <v>8483</v>
          </cell>
          <cell r="C8">
            <v>5647</v>
          </cell>
          <cell r="D8">
            <v>701</v>
          </cell>
          <cell r="E8">
            <v>0.665684309796063</v>
          </cell>
          <cell r="F8">
            <v>0.748320169751267</v>
          </cell>
        </row>
        <row r="9">
          <cell r="A9" t="str">
            <v>CA-Maasra BR</v>
          </cell>
          <cell r="B9">
            <v>8397</v>
          </cell>
          <cell r="C9">
            <v>5114</v>
          </cell>
          <cell r="D9">
            <v>977</v>
          </cell>
          <cell r="E9">
            <v>0.609027033464333</v>
          </cell>
          <cell r="F9">
            <v>0.725378111230201</v>
          </cell>
        </row>
        <row r="10">
          <cell r="A10" t="str">
            <v>CA-Moassa BR</v>
          </cell>
          <cell r="B10">
            <v>16567</v>
          </cell>
          <cell r="C10">
            <v>8383</v>
          </cell>
          <cell r="D10">
            <v>2384</v>
          </cell>
          <cell r="E10">
            <v>0.506005915373936</v>
          </cell>
          <cell r="F10">
            <v>0.649906440514275</v>
          </cell>
        </row>
        <row r="11">
          <cell r="A11" t="str">
            <v>CA-Nasr city BR</v>
          </cell>
          <cell r="B11">
            <v>12418</v>
          </cell>
          <cell r="C11">
            <v>6881</v>
          </cell>
          <cell r="D11">
            <v>2525</v>
          </cell>
          <cell r="E11">
            <v>0.554114994363021</v>
          </cell>
          <cell r="F11">
            <v>0.757448864551458</v>
          </cell>
        </row>
        <row r="12">
          <cell r="A12" t="str">
            <v>CA-New Cairo BR</v>
          </cell>
          <cell r="B12">
            <v>16672</v>
          </cell>
          <cell r="C12">
            <v>7741</v>
          </cell>
          <cell r="D12">
            <v>4751</v>
          </cell>
          <cell r="E12">
            <v>0.464311420345489</v>
          </cell>
          <cell r="F12">
            <v>0.749280230326296</v>
          </cell>
        </row>
        <row r="13">
          <cell r="A13" t="str">
            <v>CA-Old cairo BR</v>
          </cell>
          <cell r="B13">
            <v>16834</v>
          </cell>
          <cell r="C13">
            <v>9085</v>
          </cell>
          <cell r="D13">
            <v>2861</v>
          </cell>
          <cell r="E13">
            <v>0.539681596768445</v>
          </cell>
          <cell r="F13">
            <v>0.709635261969823</v>
          </cell>
        </row>
        <row r="14">
          <cell r="A14" t="str">
            <v>CA-Salam BR</v>
          </cell>
          <cell r="B14">
            <v>12116</v>
          </cell>
          <cell r="C14">
            <v>5340</v>
          </cell>
          <cell r="D14">
            <v>1384</v>
          </cell>
          <cell r="E14">
            <v>0.440739517992737</v>
          </cell>
          <cell r="F14">
            <v>0.554968636513701</v>
          </cell>
        </row>
        <row r="15">
          <cell r="A15" t="str">
            <v>CA-Shorouk BR</v>
          </cell>
          <cell r="B15">
            <v>7793</v>
          </cell>
          <cell r="C15">
            <v>3304</v>
          </cell>
          <cell r="D15">
            <v>2527</v>
          </cell>
          <cell r="E15">
            <v>0.423970229693314</v>
          </cell>
          <cell r="F15">
            <v>0.748235596047735</v>
          </cell>
        </row>
        <row r="16">
          <cell r="A16" t="str">
            <v>CA-Tagamoa BR</v>
          </cell>
          <cell r="B16">
            <v>17154</v>
          </cell>
          <cell r="C16">
            <v>9405</v>
          </cell>
          <cell r="D16">
            <v>3340</v>
          </cell>
          <cell r="E16">
            <v>0.548268625393494</v>
          </cell>
          <cell r="F16">
            <v>0.742975399323773</v>
          </cell>
        </row>
        <row r="17">
          <cell r="A17" t="str">
            <v>总计   Total Cairo</v>
          </cell>
          <cell r="B17">
            <v>202529</v>
          </cell>
          <cell r="C17">
            <v>106370</v>
          </cell>
          <cell r="D17">
            <v>37445</v>
          </cell>
          <cell r="E17">
            <v>0.525208735539108</v>
          </cell>
          <cell r="F17">
            <v>0.710095838126885</v>
          </cell>
        </row>
        <row r="18">
          <cell r="A18" t="str">
            <v>GI-Al Ahram Gardens</v>
          </cell>
          <cell r="B18">
            <v>7025</v>
          </cell>
          <cell r="C18">
            <v>4013</v>
          </cell>
          <cell r="D18">
            <v>1281</v>
          </cell>
          <cell r="E18">
            <v>0.571245551601424</v>
          </cell>
          <cell r="F18">
            <v>0.753594306049822</v>
          </cell>
        </row>
        <row r="19">
          <cell r="A19" t="str">
            <v>GI-Benha BR</v>
          </cell>
          <cell r="B19">
            <v>7997</v>
          </cell>
          <cell r="C19">
            <v>5016</v>
          </cell>
          <cell r="D19">
            <v>1123</v>
          </cell>
          <cell r="E19">
            <v>0.627235213204952</v>
          </cell>
          <cell r="F19">
            <v>0.767662873577592</v>
          </cell>
        </row>
        <row r="20">
          <cell r="A20" t="str">
            <v>GI-EL Ayat BR</v>
          </cell>
          <cell r="B20">
            <v>11686</v>
          </cell>
          <cell r="C20">
            <v>7121</v>
          </cell>
          <cell r="D20">
            <v>1280</v>
          </cell>
          <cell r="E20">
            <v>0.609361629300017</v>
          </cell>
          <cell r="F20">
            <v>0.718894403559815</v>
          </cell>
        </row>
        <row r="21">
          <cell r="A21" t="str">
            <v>GI-El-sheikh Zaid BR</v>
          </cell>
          <cell r="B21">
            <v>11257</v>
          </cell>
          <cell r="C21">
            <v>5582</v>
          </cell>
          <cell r="D21">
            <v>2996</v>
          </cell>
          <cell r="E21">
            <v>0.49586923691925</v>
          </cell>
          <cell r="F21">
            <v>0.76201474638003</v>
          </cell>
        </row>
        <row r="22">
          <cell r="A22" t="str">
            <v>GI-Haram BR</v>
          </cell>
          <cell r="B22">
            <v>19178</v>
          </cell>
          <cell r="C22">
            <v>8342</v>
          </cell>
          <cell r="D22">
            <v>4342</v>
          </cell>
          <cell r="E22">
            <v>0.434977578475336</v>
          </cell>
          <cell r="F22">
            <v>0.661382834497862</v>
          </cell>
        </row>
        <row r="23">
          <cell r="A23" t="str">
            <v>GI-Imbaba BR</v>
          </cell>
          <cell r="B23">
            <v>14471</v>
          </cell>
          <cell r="C23">
            <v>6847</v>
          </cell>
          <cell r="D23">
            <v>2179</v>
          </cell>
          <cell r="E23">
            <v>0.473153202957639</v>
          </cell>
          <cell r="F23">
            <v>0.623730219058807</v>
          </cell>
        </row>
        <row r="24">
          <cell r="A24" t="str">
            <v>GI-Mohandessen BR</v>
          </cell>
          <cell r="B24">
            <v>20088</v>
          </cell>
          <cell r="C24">
            <v>9149</v>
          </cell>
          <cell r="D24">
            <v>4245</v>
          </cell>
          <cell r="E24">
            <v>0.455446037435285</v>
          </cell>
          <cell r="F24">
            <v>0.666766228594186</v>
          </cell>
        </row>
        <row r="25">
          <cell r="A25" t="str">
            <v>GI-NEW FAISAL BR</v>
          </cell>
          <cell r="B25">
            <v>15196</v>
          </cell>
          <cell r="C25">
            <v>6933</v>
          </cell>
          <cell r="D25">
            <v>3170</v>
          </cell>
          <cell r="E25">
            <v>0.456238483811529</v>
          </cell>
          <cell r="F25">
            <v>0.66484601210845</v>
          </cell>
        </row>
        <row r="26">
          <cell r="A26" t="str">
            <v>GI-Obour BR</v>
          </cell>
          <cell r="B26">
            <v>13737</v>
          </cell>
          <cell r="C26">
            <v>7046</v>
          </cell>
          <cell r="D26">
            <v>2546</v>
          </cell>
          <cell r="E26">
            <v>0.512921307417922</v>
          </cell>
          <cell r="F26">
            <v>0.698260173254714</v>
          </cell>
        </row>
        <row r="27">
          <cell r="A27" t="str">
            <v>GI-October BR</v>
          </cell>
          <cell r="B27">
            <v>15094</v>
          </cell>
          <cell r="C27">
            <v>7089</v>
          </cell>
          <cell r="D27">
            <v>3237</v>
          </cell>
          <cell r="E27">
            <v>0.469656817278389</v>
          </cell>
          <cell r="F27">
            <v>0.684112892540082</v>
          </cell>
        </row>
        <row r="28">
          <cell r="A28" t="str">
            <v>GI-OctoberGardens BR</v>
          </cell>
          <cell r="B28">
            <v>10173</v>
          </cell>
          <cell r="C28">
            <v>4480</v>
          </cell>
          <cell r="D28">
            <v>2690</v>
          </cell>
          <cell r="E28">
            <v>0.44038140174973</v>
          </cell>
          <cell r="F28">
            <v>0.704806841639634</v>
          </cell>
        </row>
        <row r="29">
          <cell r="A29" t="str">
            <v>GI-Qalyup  BR</v>
          </cell>
          <cell r="B29">
            <v>14309</v>
          </cell>
          <cell r="C29">
            <v>6908</v>
          </cell>
          <cell r="D29">
            <v>1890</v>
          </cell>
          <cell r="E29">
            <v>0.482773079879796</v>
          </cell>
          <cell r="F29">
            <v>0.614857781815641</v>
          </cell>
        </row>
        <row r="30">
          <cell r="A30" t="str">
            <v>GI-Shubra Khaymah BR</v>
          </cell>
          <cell r="B30">
            <v>14035</v>
          </cell>
          <cell r="C30">
            <v>6426</v>
          </cell>
          <cell r="D30">
            <v>1971</v>
          </cell>
          <cell r="E30">
            <v>0.45785536159601</v>
          </cell>
          <cell r="F30">
            <v>0.598289989312433</v>
          </cell>
        </row>
        <row r="31">
          <cell r="A31" t="str">
            <v>GI-Tokh  BR</v>
          </cell>
          <cell r="B31">
            <v>9409</v>
          </cell>
          <cell r="C31">
            <v>5057</v>
          </cell>
          <cell r="D31">
            <v>1681</v>
          </cell>
          <cell r="E31">
            <v>0.537464130088213</v>
          </cell>
          <cell r="F31">
            <v>0.716122861090445</v>
          </cell>
        </row>
        <row r="32">
          <cell r="A32" t="str">
            <v>总计   Total Giza</v>
          </cell>
          <cell r="B32">
            <v>183655</v>
          </cell>
          <cell r="C32">
            <v>90009</v>
          </cell>
          <cell r="D32">
            <v>34631</v>
          </cell>
          <cell r="E32">
            <v>0.490098282105034</v>
          </cell>
          <cell r="F32">
            <v>0.678663798970897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0"/>
      <sheetName val="1"/>
      <sheetName val="2"/>
      <sheetName val="3"/>
      <sheetName val="4"/>
      <sheetName val="5"/>
      <sheetName val="6"/>
    </sheetNames>
    <sheetDataSet>
      <sheetData sheetId="0"/>
      <sheetData sheetId="1"/>
      <sheetData sheetId="2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GI-Almuasasa BR</v>
          </cell>
          <cell r="B2">
            <v>6650</v>
          </cell>
          <cell r="C2">
            <v>3534</v>
          </cell>
          <cell r="D2">
            <v>584</v>
          </cell>
          <cell r="E2">
            <v>0.531428571428571</v>
          </cell>
          <cell r="F2">
            <v>0.619248120300752</v>
          </cell>
        </row>
        <row r="3">
          <cell r="A3" t="str">
            <v>GI-Benha BR</v>
          </cell>
          <cell r="B3">
            <v>7614</v>
          </cell>
          <cell r="C3">
            <v>4551</v>
          </cell>
          <cell r="D3">
            <v>904</v>
          </cell>
          <cell r="E3">
            <v>0.597714736012608</v>
          </cell>
          <cell r="F3">
            <v>0.716443393748358</v>
          </cell>
        </row>
        <row r="4">
          <cell r="A4" t="str">
            <v>GI-DAIPAI BR</v>
          </cell>
          <cell r="B4">
            <v>277</v>
          </cell>
          <cell r="C4">
            <v>19</v>
          </cell>
          <cell r="D4">
            <v>233</v>
          </cell>
          <cell r="E4">
            <v>0.0685920577617329</v>
          </cell>
          <cell r="F4">
            <v>0.909747292418773</v>
          </cell>
        </row>
        <row r="5">
          <cell r="A5" t="str">
            <v>GI-Dokki BR</v>
          </cell>
          <cell r="B5">
            <v>8797</v>
          </cell>
          <cell r="C5">
            <v>4055</v>
          </cell>
          <cell r="D5">
            <v>1829</v>
          </cell>
          <cell r="E5">
            <v>0.460952597476412</v>
          </cell>
          <cell r="F5">
            <v>0.668864385585995</v>
          </cell>
        </row>
        <row r="6">
          <cell r="A6" t="str">
            <v>GI-EL Ayat BR</v>
          </cell>
          <cell r="B6">
            <v>6023</v>
          </cell>
          <cell r="C6">
            <v>3026</v>
          </cell>
          <cell r="D6">
            <v>651</v>
          </cell>
          <cell r="E6">
            <v>0.502407438153744</v>
          </cell>
          <cell r="F6">
            <v>0.610493109745974</v>
          </cell>
        </row>
        <row r="7">
          <cell r="A7" t="str">
            <v>GI-EL-Monib BR</v>
          </cell>
          <cell r="B7">
            <v>9019</v>
          </cell>
          <cell r="C7">
            <v>4160</v>
          </cell>
          <cell r="D7">
            <v>1208</v>
          </cell>
          <cell r="E7">
            <v>0.461248475440736</v>
          </cell>
          <cell r="F7">
            <v>0.595187936578335</v>
          </cell>
        </row>
        <row r="8">
          <cell r="A8" t="str">
            <v>GI-El-sheikh Zaid BR</v>
          </cell>
          <cell r="B8">
            <v>9089</v>
          </cell>
          <cell r="C8">
            <v>4113</v>
          </cell>
          <cell r="D8">
            <v>2654</v>
          </cell>
          <cell r="E8">
            <v>0.452525030256354</v>
          </cell>
          <cell r="F8">
            <v>0.744526350533612</v>
          </cell>
        </row>
        <row r="9">
          <cell r="A9" t="str">
            <v>GI-Eltalbia BR</v>
          </cell>
          <cell r="B9">
            <v>5237</v>
          </cell>
          <cell r="C9">
            <v>1754</v>
          </cell>
          <cell r="D9">
            <v>1297</v>
          </cell>
          <cell r="E9">
            <v>0.334924575138438</v>
          </cell>
          <cell r="F9">
            <v>0.582585449684934</v>
          </cell>
        </row>
        <row r="10">
          <cell r="A10" t="str">
            <v>GI-Faisal BR</v>
          </cell>
          <cell r="B10">
            <v>5378</v>
          </cell>
          <cell r="C10">
            <v>604</v>
          </cell>
          <cell r="D10">
            <v>1328</v>
          </cell>
          <cell r="E10">
            <v>0.11230940870212</v>
          </cell>
          <cell r="F10">
            <v>0.359241353663072</v>
          </cell>
        </row>
        <row r="11">
          <cell r="A11" t="str">
            <v>GI-Giza DC</v>
          </cell>
          <cell r="B11">
            <v>494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A12" t="str">
            <v>GI-Haram BR</v>
          </cell>
          <cell r="B12">
            <v>9669</v>
          </cell>
          <cell r="C12">
            <v>4234</v>
          </cell>
          <cell r="D12">
            <v>2016</v>
          </cell>
          <cell r="E12">
            <v>0.43789430137553</v>
          </cell>
          <cell r="F12">
            <v>0.646395697590237</v>
          </cell>
        </row>
        <row r="13">
          <cell r="A13" t="str">
            <v>GI-Hawamdia BR</v>
          </cell>
          <cell r="B13">
            <v>7314</v>
          </cell>
          <cell r="C13">
            <v>4355</v>
          </cell>
          <cell r="D13">
            <v>624</v>
          </cell>
          <cell r="E13">
            <v>0.595433415367788</v>
          </cell>
          <cell r="F13">
            <v>0.680749248017501</v>
          </cell>
        </row>
        <row r="14">
          <cell r="A14" t="str">
            <v>GI-Imbaba BR</v>
          </cell>
          <cell r="B14">
            <v>8292</v>
          </cell>
          <cell r="C14">
            <v>3978</v>
          </cell>
          <cell r="D14">
            <v>1101</v>
          </cell>
          <cell r="E14">
            <v>0.479739507959479</v>
          </cell>
          <cell r="F14">
            <v>0.612518089725036</v>
          </cell>
        </row>
        <row r="15">
          <cell r="A15" t="str">
            <v>GI-Mohandessen BR</v>
          </cell>
          <cell r="B15">
            <v>9629</v>
          </cell>
          <cell r="C15">
            <v>5203</v>
          </cell>
          <cell r="D15">
            <v>1400</v>
          </cell>
          <cell r="E15">
            <v>0.540346868833731</v>
          </cell>
          <cell r="F15">
            <v>0.685740990757088</v>
          </cell>
        </row>
        <row r="16">
          <cell r="A16" t="str">
            <v>GI-Obour BR</v>
          </cell>
          <cell r="B16">
            <v>10573</v>
          </cell>
          <cell r="C16">
            <v>4301</v>
          </cell>
          <cell r="D16">
            <v>2988</v>
          </cell>
          <cell r="E16">
            <v>0.406790882436395</v>
          </cell>
          <cell r="F16">
            <v>0.689397521989975</v>
          </cell>
        </row>
        <row r="17">
          <cell r="A17" t="str">
            <v>GI-October BR</v>
          </cell>
          <cell r="B17">
            <v>12625</v>
          </cell>
          <cell r="C17">
            <v>5947</v>
          </cell>
          <cell r="D17">
            <v>3159</v>
          </cell>
          <cell r="E17">
            <v>0.471049504950495</v>
          </cell>
          <cell r="F17">
            <v>0.721267326732673</v>
          </cell>
        </row>
        <row r="18">
          <cell r="A18" t="str">
            <v>GI-OctoberGardens BR</v>
          </cell>
          <cell r="B18">
            <v>7188</v>
          </cell>
          <cell r="C18">
            <v>3397</v>
          </cell>
          <cell r="D18">
            <v>1359</v>
          </cell>
          <cell r="E18">
            <v>0.472593210907067</v>
          </cell>
          <cell r="F18">
            <v>0.661658319421258</v>
          </cell>
        </row>
        <row r="19">
          <cell r="A19" t="str">
            <v>GI-Project BR</v>
          </cell>
          <cell r="B19">
            <v>287</v>
          </cell>
          <cell r="C19">
            <v>248</v>
          </cell>
          <cell r="D19">
            <v>14</v>
          </cell>
          <cell r="E19">
            <v>0.86411149825784</v>
          </cell>
          <cell r="F19">
            <v>0.912891986062718</v>
          </cell>
        </row>
        <row r="20">
          <cell r="A20" t="str">
            <v>GI-Pyramid garden BR</v>
          </cell>
          <cell r="B20">
            <v>7415</v>
          </cell>
          <cell r="C20">
            <v>716</v>
          </cell>
          <cell r="D20">
            <v>2926</v>
          </cell>
          <cell r="E20">
            <v>0.0965610249494268</v>
          </cell>
          <cell r="F20">
            <v>0.491166554281861</v>
          </cell>
        </row>
        <row r="21">
          <cell r="A21" t="str">
            <v>GI-Qalyup  BR</v>
          </cell>
          <cell r="B21">
            <v>8928</v>
          </cell>
          <cell r="C21">
            <v>4686</v>
          </cell>
          <cell r="D21">
            <v>1070</v>
          </cell>
          <cell r="E21">
            <v>0.524865591397849</v>
          </cell>
          <cell r="F21">
            <v>0.644713261648746</v>
          </cell>
        </row>
        <row r="22">
          <cell r="A22" t="str">
            <v>GI-Shubra Khaymah BR</v>
          </cell>
          <cell r="B22">
            <v>15493</v>
          </cell>
          <cell r="C22">
            <v>8100</v>
          </cell>
          <cell r="D22">
            <v>1644</v>
          </cell>
          <cell r="E22">
            <v>0.522816755954302</v>
          </cell>
          <cell r="F22">
            <v>0.628929193829471</v>
          </cell>
        </row>
        <row r="23">
          <cell r="A23" t="str">
            <v>GI-Tanash BR</v>
          </cell>
          <cell r="B23">
            <v>6223</v>
          </cell>
          <cell r="C23">
            <v>2988</v>
          </cell>
          <cell r="D23">
            <v>918</v>
          </cell>
          <cell r="E23">
            <v>0.480154266430982</v>
          </cell>
          <cell r="F23">
            <v>0.627671541057368</v>
          </cell>
        </row>
        <row r="24">
          <cell r="A24" t="str">
            <v>GI-Tokh  BR</v>
          </cell>
          <cell r="B24">
            <v>6858</v>
          </cell>
          <cell r="C24">
            <v>3947</v>
          </cell>
          <cell r="D24">
            <v>631</v>
          </cell>
          <cell r="E24">
            <v>0.575532225138524</v>
          </cell>
          <cell r="F24">
            <v>0.667541557305337</v>
          </cell>
        </row>
        <row r="25">
          <cell r="A25" t="str">
            <v>总计   Total Giza</v>
          </cell>
          <cell r="B25">
            <v>169072</v>
          </cell>
          <cell r="C25">
            <v>77916</v>
          </cell>
          <cell r="D25">
            <v>30538</v>
          </cell>
          <cell r="E25">
            <v>0.460845083751301</v>
          </cell>
          <cell r="F25">
            <v>0.641466357528154</v>
          </cell>
        </row>
      </sheetData>
      <sheetData sheetId="3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GI-Almuasasa BR</v>
          </cell>
          <cell r="B2">
            <v>5909</v>
          </cell>
          <cell r="C2">
            <v>3321</v>
          </cell>
          <cell r="D2">
            <v>576</v>
          </cell>
          <cell r="E2">
            <v>0.562024031138941</v>
          </cell>
          <cell r="F2">
            <v>0.659502453883906</v>
          </cell>
        </row>
        <row r="3">
          <cell r="A3" t="str">
            <v>GI-Benha BR</v>
          </cell>
          <cell r="B3">
            <v>6611</v>
          </cell>
          <cell r="C3">
            <v>4140</v>
          </cell>
          <cell r="D3">
            <v>718</v>
          </cell>
          <cell r="E3">
            <v>0.626229012252307</v>
          </cell>
          <cell r="F3">
            <v>0.734835879594615</v>
          </cell>
        </row>
        <row r="4">
          <cell r="A4" t="str">
            <v>GI-DAIPAI BR</v>
          </cell>
          <cell r="B4">
            <v>90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 t="str">
            <v>GI-Dokki BR</v>
          </cell>
          <cell r="B5">
            <v>6927</v>
          </cell>
          <cell r="C5">
            <v>3681</v>
          </cell>
          <cell r="D5">
            <v>1234</v>
          </cell>
          <cell r="E5">
            <v>0.531398873971416</v>
          </cell>
          <cell r="F5">
            <v>0.709542370434531</v>
          </cell>
        </row>
        <row r="6">
          <cell r="A6" t="str">
            <v>GI-EL Ayat BR</v>
          </cell>
          <cell r="B6">
            <v>5042</v>
          </cell>
          <cell r="C6">
            <v>2024</v>
          </cell>
          <cell r="D6">
            <v>1193</v>
          </cell>
          <cell r="E6">
            <v>0.401428004760016</v>
          </cell>
          <cell r="F6">
            <v>0.638040460134867</v>
          </cell>
        </row>
        <row r="7">
          <cell r="A7" t="str">
            <v>GI-EL-Monib BR</v>
          </cell>
          <cell r="B7">
            <v>7694</v>
          </cell>
          <cell r="C7">
            <v>4125</v>
          </cell>
          <cell r="D7">
            <v>968</v>
          </cell>
          <cell r="E7">
            <v>0.536132050948791</v>
          </cell>
          <cell r="F7">
            <v>0.661944372238108</v>
          </cell>
        </row>
        <row r="8">
          <cell r="A8" t="str">
            <v>GI-El-sheikh Zaid BR</v>
          </cell>
          <cell r="B8">
            <v>7157</v>
          </cell>
          <cell r="C8">
            <v>4284</v>
          </cell>
          <cell r="D8">
            <v>1350</v>
          </cell>
          <cell r="E8">
            <v>0.598574821852732</v>
          </cell>
          <cell r="F8">
            <v>0.787201341344139</v>
          </cell>
        </row>
        <row r="9">
          <cell r="A9" t="str">
            <v>GI-Eltalbia BR</v>
          </cell>
          <cell r="B9">
            <v>5295</v>
          </cell>
          <cell r="C9">
            <v>2534</v>
          </cell>
          <cell r="D9">
            <v>801</v>
          </cell>
          <cell r="E9">
            <v>0.478564683663834</v>
          </cell>
          <cell r="F9">
            <v>0.629839471199245</v>
          </cell>
        </row>
        <row r="10">
          <cell r="A10" t="str">
            <v>GI-Faisal BR</v>
          </cell>
          <cell r="B10">
            <v>5482</v>
          </cell>
          <cell r="C10">
            <v>604</v>
          </cell>
          <cell r="D10">
            <v>1728</v>
          </cell>
          <cell r="E10">
            <v>0.110178766873404</v>
          </cell>
          <cell r="F10">
            <v>0.425392192630427</v>
          </cell>
        </row>
        <row r="11">
          <cell r="A11" t="str">
            <v>GI-Giza DC</v>
          </cell>
          <cell r="B11">
            <v>44</v>
          </cell>
          <cell r="C11">
            <v>5</v>
          </cell>
          <cell r="D11">
            <v>0</v>
          </cell>
          <cell r="E11">
            <v>0.113636363636364</v>
          </cell>
          <cell r="F11">
            <v>0.113636363636364</v>
          </cell>
        </row>
        <row r="12">
          <cell r="A12" t="str">
            <v>GI-Haram BR</v>
          </cell>
          <cell r="B12">
            <v>7735</v>
          </cell>
          <cell r="C12">
            <v>4180</v>
          </cell>
          <cell r="D12">
            <v>1374</v>
          </cell>
          <cell r="E12">
            <v>0.540400775694893</v>
          </cell>
          <cell r="F12">
            <v>0.7180349062702</v>
          </cell>
        </row>
        <row r="13">
          <cell r="A13" t="str">
            <v>GI-Hawamdia BR</v>
          </cell>
          <cell r="B13">
            <v>6055</v>
          </cell>
          <cell r="C13">
            <v>3693</v>
          </cell>
          <cell r="D13">
            <v>649</v>
          </cell>
          <cell r="E13">
            <v>0.60990916597853</v>
          </cell>
          <cell r="F13">
            <v>0.717093311312964</v>
          </cell>
        </row>
        <row r="14">
          <cell r="A14" t="str">
            <v>GI-Imbaba BR</v>
          </cell>
          <cell r="B14">
            <v>7122</v>
          </cell>
          <cell r="C14">
            <v>3665</v>
          </cell>
          <cell r="D14">
            <v>1053</v>
          </cell>
          <cell r="E14">
            <v>0.514602639707947</v>
          </cell>
          <cell r="F14">
            <v>0.662454366750913</v>
          </cell>
        </row>
        <row r="15">
          <cell r="A15" t="str">
            <v>GI-Mohandessen BR</v>
          </cell>
          <cell r="B15">
            <v>7839</v>
          </cell>
          <cell r="C15">
            <v>4573</v>
          </cell>
          <cell r="D15">
            <v>998</v>
          </cell>
          <cell r="E15">
            <v>0.58336522515627</v>
          </cell>
          <cell r="F15">
            <v>0.710677382319173</v>
          </cell>
        </row>
        <row r="16">
          <cell r="A16" t="str">
            <v>GI-Obour BR</v>
          </cell>
          <cell r="B16">
            <v>8402</v>
          </cell>
          <cell r="C16">
            <v>4678</v>
          </cell>
          <cell r="D16">
            <v>1479</v>
          </cell>
          <cell r="E16">
            <v>0.55677219709593</v>
          </cell>
          <cell r="F16">
            <v>0.732801713877648</v>
          </cell>
        </row>
        <row r="17">
          <cell r="A17" t="str">
            <v>GI-October BR</v>
          </cell>
          <cell r="B17">
            <v>9696</v>
          </cell>
          <cell r="C17">
            <v>5133</v>
          </cell>
          <cell r="D17">
            <v>1979</v>
          </cell>
          <cell r="E17">
            <v>0.529393564356436</v>
          </cell>
          <cell r="F17">
            <v>0.733498349834984</v>
          </cell>
        </row>
        <row r="18">
          <cell r="A18" t="str">
            <v>GI-OctoberGardens BR</v>
          </cell>
          <cell r="B18">
            <v>6056</v>
          </cell>
          <cell r="C18">
            <v>2817</v>
          </cell>
          <cell r="D18">
            <v>1326</v>
          </cell>
          <cell r="E18">
            <v>0.465158520475561</v>
          </cell>
          <cell r="F18">
            <v>0.684114927344782</v>
          </cell>
        </row>
        <row r="19">
          <cell r="A19" t="str">
            <v>GI-Project BR</v>
          </cell>
          <cell r="B19">
            <v>504</v>
          </cell>
          <cell r="C19">
            <v>447</v>
          </cell>
          <cell r="D19">
            <v>42</v>
          </cell>
          <cell r="E19">
            <v>0.886904761904762</v>
          </cell>
          <cell r="F19">
            <v>0.970238095238095</v>
          </cell>
        </row>
        <row r="20">
          <cell r="A20" t="str">
            <v>GI-Pyramid garden BR</v>
          </cell>
          <cell r="B20">
            <v>4676</v>
          </cell>
          <cell r="C20">
            <v>1695</v>
          </cell>
          <cell r="D20">
            <v>1488</v>
          </cell>
          <cell r="E20">
            <v>0.362489307100086</v>
          </cell>
          <cell r="F20">
            <v>0.68071000855432</v>
          </cell>
        </row>
        <row r="21">
          <cell r="A21" t="str">
            <v>GI-Qalyup  BR</v>
          </cell>
          <cell r="B21">
            <v>7445</v>
          </cell>
          <cell r="C21">
            <v>4034</v>
          </cell>
          <cell r="D21">
            <v>918</v>
          </cell>
          <cell r="E21">
            <v>0.541840161182001</v>
          </cell>
          <cell r="F21">
            <v>0.665144392209537</v>
          </cell>
        </row>
        <row r="22">
          <cell r="A22" t="str">
            <v>GI-Shubra Khaymah BR</v>
          </cell>
          <cell r="B22">
            <v>13555</v>
          </cell>
          <cell r="C22">
            <v>7396</v>
          </cell>
          <cell r="D22">
            <v>1543</v>
          </cell>
          <cell r="E22">
            <v>0.545628919218001</v>
          </cell>
          <cell r="F22">
            <v>0.659461453338252</v>
          </cell>
        </row>
        <row r="23">
          <cell r="A23" t="str">
            <v>GI-Tanash BR</v>
          </cell>
          <cell r="B23">
            <v>5264</v>
          </cell>
          <cell r="C23">
            <v>2721</v>
          </cell>
          <cell r="D23">
            <v>708</v>
          </cell>
          <cell r="E23">
            <v>0.516907294832827</v>
          </cell>
          <cell r="F23">
            <v>0.651405775075988</v>
          </cell>
        </row>
        <row r="24">
          <cell r="A24" t="str">
            <v>GI-Tokh  BR</v>
          </cell>
          <cell r="B24">
            <v>5868</v>
          </cell>
          <cell r="C24">
            <v>3484</v>
          </cell>
          <cell r="D24">
            <v>490</v>
          </cell>
          <cell r="E24">
            <v>0.593728698023177</v>
          </cell>
          <cell r="F24">
            <v>0.677232447171097</v>
          </cell>
        </row>
        <row r="25">
          <cell r="A25" t="str">
            <v>总计   Total Giza</v>
          </cell>
          <cell r="B25">
            <v>140468</v>
          </cell>
          <cell r="C25">
            <v>73234</v>
          </cell>
          <cell r="D25">
            <v>22615</v>
          </cell>
          <cell r="E25">
            <v>0.52135717743543</v>
          </cell>
          <cell r="F25">
            <v>0.682354700002848</v>
          </cell>
        </row>
      </sheetData>
      <sheetData sheetId="4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GI-Almuasasa BR</v>
          </cell>
          <cell r="B2">
            <v>5996</v>
          </cell>
          <cell r="C2">
            <v>3321</v>
          </cell>
          <cell r="D2">
            <v>564</v>
          </cell>
          <cell r="E2">
            <v>0.553869246164109</v>
          </cell>
          <cell r="F2">
            <v>0.647931954636424</v>
          </cell>
        </row>
        <row r="3">
          <cell r="A3" t="str">
            <v>GI-Benha BR</v>
          </cell>
          <cell r="B3">
            <v>6442</v>
          </cell>
          <cell r="C3">
            <v>3995</v>
          </cell>
          <cell r="D3">
            <v>638</v>
          </cell>
          <cell r="E3">
            <v>0.620149022042844</v>
          </cell>
          <cell r="F3">
            <v>0.719186588016144</v>
          </cell>
        </row>
        <row r="4">
          <cell r="A4" t="str">
            <v>GI-Dokki BR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 t="str">
            <v>GI-EL Ayat BR</v>
          </cell>
          <cell r="B5">
            <v>6202</v>
          </cell>
          <cell r="C5">
            <v>2698</v>
          </cell>
          <cell r="D5">
            <v>953</v>
          </cell>
          <cell r="E5">
            <v>0.435020960980329</v>
          </cell>
          <cell r="F5">
            <v>0.58868107062238</v>
          </cell>
        </row>
        <row r="6">
          <cell r="A6" t="str">
            <v>GI-EL-Monib BR</v>
          </cell>
          <cell r="B6">
            <v>8036</v>
          </cell>
          <cell r="C6">
            <v>3834</v>
          </cell>
          <cell r="D6">
            <v>1296</v>
          </cell>
          <cell r="E6">
            <v>0.477103036336486</v>
          </cell>
          <cell r="F6">
            <v>0.638377302140368</v>
          </cell>
        </row>
        <row r="7">
          <cell r="A7" t="str">
            <v>GI-El-sheikh Zaid BR</v>
          </cell>
          <cell r="B7">
            <v>7649</v>
          </cell>
          <cell r="C7">
            <v>4566</v>
          </cell>
          <cell r="D7">
            <v>1404</v>
          </cell>
          <cell r="E7">
            <v>0.596940776572101</v>
          </cell>
          <cell r="F7">
            <v>0.780494182246045</v>
          </cell>
        </row>
        <row r="8">
          <cell r="A8" t="str">
            <v>GI-Eltalbia BR</v>
          </cell>
          <cell r="B8">
            <v>5960</v>
          </cell>
          <cell r="C8">
            <v>2958</v>
          </cell>
          <cell r="D8">
            <v>806</v>
          </cell>
          <cell r="E8">
            <v>0.496308724832215</v>
          </cell>
          <cell r="F8">
            <v>0.631543624161074</v>
          </cell>
        </row>
        <row r="9">
          <cell r="A9" t="str">
            <v>GI-Faisal BR</v>
          </cell>
          <cell r="B9">
            <v>5290</v>
          </cell>
          <cell r="C9">
            <v>1278</v>
          </cell>
          <cell r="D9">
            <v>1557</v>
          </cell>
          <cell r="E9">
            <v>0.241587901701323</v>
          </cell>
          <cell r="F9">
            <v>0.535916824196597</v>
          </cell>
        </row>
        <row r="10">
          <cell r="A10" t="str">
            <v>GI-Giza DC</v>
          </cell>
          <cell r="B10">
            <v>35</v>
          </cell>
          <cell r="C10">
            <v>2</v>
          </cell>
          <cell r="D10">
            <v>0</v>
          </cell>
          <cell r="E10">
            <v>0.0571428571428571</v>
          </cell>
          <cell r="F10">
            <v>0.0571428571428571</v>
          </cell>
        </row>
        <row r="11">
          <cell r="A11" t="str">
            <v>GI-Haram BR</v>
          </cell>
          <cell r="B11">
            <v>8414</v>
          </cell>
          <cell r="C11">
            <v>3944</v>
          </cell>
          <cell r="D11">
            <v>1867</v>
          </cell>
          <cell r="E11">
            <v>0.46874257190397</v>
          </cell>
          <cell r="F11">
            <v>0.69063465652484</v>
          </cell>
        </row>
        <row r="12">
          <cell r="A12" t="str">
            <v>GI-Hawamdia BR</v>
          </cell>
          <cell r="B12">
            <v>6086</v>
          </cell>
          <cell r="C12">
            <v>3745</v>
          </cell>
          <cell r="D12">
            <v>634</v>
          </cell>
          <cell r="E12">
            <v>0.615346697338153</v>
          </cell>
          <cell r="F12">
            <v>0.719520210318764</v>
          </cell>
        </row>
        <row r="13">
          <cell r="A13" t="str">
            <v>GI-Imbaba BR</v>
          </cell>
          <cell r="B13">
            <v>8289</v>
          </cell>
          <cell r="C13">
            <v>4217</v>
          </cell>
          <cell r="D13">
            <v>1146</v>
          </cell>
          <cell r="E13">
            <v>0.508746531547834</v>
          </cell>
          <cell r="F13">
            <v>0.647002050910846</v>
          </cell>
        </row>
        <row r="14">
          <cell r="A14" t="str">
            <v>GI-Mohandessen BR</v>
          </cell>
          <cell r="B14">
            <v>15662</v>
          </cell>
          <cell r="C14">
            <v>8322</v>
          </cell>
          <cell r="D14">
            <v>2780</v>
          </cell>
          <cell r="E14">
            <v>0.531349763759418</v>
          </cell>
          <cell r="F14">
            <v>0.708849444515388</v>
          </cell>
        </row>
        <row r="15">
          <cell r="A15" t="str">
            <v>GI-Obour BR</v>
          </cell>
          <cell r="B15">
            <v>9528</v>
          </cell>
          <cell r="C15">
            <v>5680</v>
          </cell>
          <cell r="D15">
            <v>1394</v>
          </cell>
          <cell r="E15">
            <v>0.596137699412259</v>
          </cell>
          <cell r="F15">
            <v>0.742443324937028</v>
          </cell>
        </row>
        <row r="16">
          <cell r="A16" t="str">
            <v>GI-October BR</v>
          </cell>
          <cell r="B16">
            <v>11297</v>
          </cell>
          <cell r="C16">
            <v>4599</v>
          </cell>
          <cell r="D16">
            <v>3233</v>
          </cell>
          <cell r="E16">
            <v>0.40709922988404</v>
          </cell>
          <cell r="F16">
            <v>0.693281402142162</v>
          </cell>
        </row>
        <row r="17">
          <cell r="A17" t="str">
            <v>GI-OctoberGardens BR</v>
          </cell>
          <cell r="B17">
            <v>7212</v>
          </cell>
          <cell r="C17">
            <v>3299</v>
          </cell>
          <cell r="D17">
            <v>1552</v>
          </cell>
          <cell r="E17">
            <v>0.457432057681642</v>
          </cell>
          <cell r="F17">
            <v>0.672628951747088</v>
          </cell>
        </row>
        <row r="18">
          <cell r="A18" t="str">
            <v>GI-Project BR</v>
          </cell>
          <cell r="B18">
            <v>293</v>
          </cell>
          <cell r="C18">
            <v>280</v>
          </cell>
          <cell r="D18">
            <v>13</v>
          </cell>
          <cell r="E18">
            <v>0.955631399317406</v>
          </cell>
          <cell r="F18">
            <v>1</v>
          </cell>
        </row>
        <row r="19">
          <cell r="A19" t="str">
            <v>GI-Pyramid garden BR</v>
          </cell>
          <cell r="B19">
            <v>5483</v>
          </cell>
          <cell r="C19">
            <v>1756</v>
          </cell>
          <cell r="D19">
            <v>1942</v>
          </cell>
          <cell r="E19">
            <v>0.320262629947109</v>
          </cell>
          <cell r="F19">
            <v>0.674448294729163</v>
          </cell>
        </row>
        <row r="20">
          <cell r="A20" t="str">
            <v>GI-Qalyup  BR</v>
          </cell>
          <cell r="B20">
            <v>7899</v>
          </cell>
          <cell r="C20">
            <v>4606</v>
          </cell>
          <cell r="D20">
            <v>702</v>
          </cell>
          <cell r="E20">
            <v>0.583111786302064</v>
          </cell>
          <cell r="F20">
            <v>0.671983795417141</v>
          </cell>
        </row>
        <row r="21">
          <cell r="A21" t="str">
            <v>GI-Shubra Khaymah BR</v>
          </cell>
          <cell r="B21">
            <v>12244</v>
          </cell>
          <cell r="C21">
            <v>6263</v>
          </cell>
          <cell r="D21">
            <v>1204</v>
          </cell>
          <cell r="E21">
            <v>0.511515844495263</v>
          </cell>
          <cell r="F21">
            <v>0.60984972231297</v>
          </cell>
        </row>
        <row r="22">
          <cell r="A22" t="str">
            <v>GI-Tanash BR</v>
          </cell>
          <cell r="B22">
            <v>6138</v>
          </cell>
          <cell r="C22">
            <v>2925</v>
          </cell>
          <cell r="D22">
            <v>910</v>
          </cell>
          <cell r="E22">
            <v>0.476539589442815</v>
          </cell>
          <cell r="F22">
            <v>0.624796350602802</v>
          </cell>
        </row>
        <row r="23">
          <cell r="A23" t="str">
            <v>GI-Tokh  BR</v>
          </cell>
          <cell r="B23">
            <v>6303</v>
          </cell>
          <cell r="C23">
            <v>3792</v>
          </cell>
          <cell r="D23">
            <v>482</v>
          </cell>
          <cell r="E23">
            <v>0.601618277010947</v>
          </cell>
          <cell r="F23">
            <v>0.678089798508647</v>
          </cell>
        </row>
        <row r="24">
          <cell r="A24" t="str">
            <v>总计   Total Giza</v>
          </cell>
          <cell r="B24">
            <v>150459</v>
          </cell>
          <cell r="C24">
            <v>76080</v>
          </cell>
          <cell r="D24">
            <v>25077</v>
          </cell>
          <cell r="E24">
            <v>0.505652702729647</v>
          </cell>
          <cell r="F24">
            <v>0.672322692560764</v>
          </cell>
        </row>
        <row r="25">
          <cell r="E25" t="e">
            <v>#DIV/0!</v>
          </cell>
          <cell r="F25" t="e">
            <v>#DIV/0!</v>
          </cell>
        </row>
      </sheetData>
      <sheetData sheetId="5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GI-Almuasasa BR</v>
          </cell>
          <cell r="B2">
            <v>2791</v>
          </cell>
          <cell r="C2">
            <v>1595</v>
          </cell>
          <cell r="D2">
            <v>212</v>
          </cell>
          <cell r="E2">
            <v>0.571479756359728</v>
          </cell>
          <cell r="F2">
            <v>0.647438194195629</v>
          </cell>
        </row>
        <row r="3">
          <cell r="A3" t="str">
            <v>GI-Benha BR</v>
          </cell>
          <cell r="B3">
            <v>7539</v>
          </cell>
          <cell r="C3">
            <v>4777</v>
          </cell>
          <cell r="D3">
            <v>769</v>
          </cell>
          <cell r="E3">
            <v>0.633638413582703</v>
          </cell>
          <cell r="F3">
            <v>0.73564133174161</v>
          </cell>
        </row>
        <row r="4">
          <cell r="A4" t="str">
            <v>GI-EL Ayat BR</v>
          </cell>
          <cell r="B4">
            <v>11673</v>
          </cell>
          <cell r="C4">
            <v>4606</v>
          </cell>
          <cell r="D4">
            <v>3043</v>
          </cell>
          <cell r="E4">
            <v>0.394585796282018</v>
          </cell>
          <cell r="F4">
            <v>0.655272851880408</v>
          </cell>
        </row>
        <row r="5">
          <cell r="A5" t="str">
            <v>GI-EL-Monib BR</v>
          </cell>
          <cell r="B5">
            <v>8491</v>
          </cell>
          <cell r="C5">
            <v>4027</v>
          </cell>
          <cell r="D5">
            <v>1223</v>
          </cell>
          <cell r="E5">
            <v>0.474266870804381</v>
          </cell>
          <cell r="F5">
            <v>0.618301731244847</v>
          </cell>
        </row>
        <row r="6">
          <cell r="A6" t="str">
            <v>GI-El-sheikh Zaid BR</v>
          </cell>
          <cell r="B6">
            <v>9988</v>
          </cell>
          <cell r="C6">
            <v>5322</v>
          </cell>
          <cell r="D6">
            <v>2422</v>
          </cell>
          <cell r="E6">
            <v>0.532839407288746</v>
          </cell>
          <cell r="F6">
            <v>0.775330396475771</v>
          </cell>
        </row>
        <row r="7">
          <cell r="A7" t="str">
            <v>GI-Eltalbia BR</v>
          </cell>
          <cell r="B7">
            <v>5852</v>
          </cell>
          <cell r="C7">
            <v>2643</v>
          </cell>
          <cell r="D7">
            <v>987</v>
          </cell>
          <cell r="E7">
            <v>0.45164046479836</v>
          </cell>
          <cell r="F7">
            <v>0.620300751879699</v>
          </cell>
        </row>
        <row r="8">
          <cell r="A8" t="str">
            <v>GI-Faisal BR</v>
          </cell>
          <cell r="B8">
            <v>1196</v>
          </cell>
          <cell r="C8">
            <v>281</v>
          </cell>
          <cell r="D8">
            <v>381</v>
          </cell>
          <cell r="E8">
            <v>0.23494983277592</v>
          </cell>
          <cell r="F8">
            <v>0.553511705685619</v>
          </cell>
        </row>
        <row r="9">
          <cell r="A9" t="str">
            <v>GI-Giza DC</v>
          </cell>
          <cell r="B9">
            <v>24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GI-Haram BR</v>
          </cell>
          <cell r="B10">
            <v>9224</v>
          </cell>
          <cell r="C10">
            <v>4180</v>
          </cell>
          <cell r="D10">
            <v>2169</v>
          </cell>
          <cell r="E10">
            <v>0.45316565481353</v>
          </cell>
          <cell r="F10">
            <v>0.688313096270598</v>
          </cell>
        </row>
        <row r="11">
          <cell r="A11" t="str">
            <v>GI-Hawamdia BR</v>
          </cell>
          <cell r="B11">
            <v>80</v>
          </cell>
          <cell r="C11">
            <v>75</v>
          </cell>
          <cell r="D11">
            <v>5</v>
          </cell>
          <cell r="E11">
            <v>0.9375</v>
          </cell>
          <cell r="F11">
            <v>1</v>
          </cell>
        </row>
        <row r="12">
          <cell r="A12" t="str">
            <v>GI-Imbaba BR</v>
          </cell>
          <cell r="B12">
            <v>8881</v>
          </cell>
          <cell r="C12">
            <v>4841</v>
          </cell>
          <cell r="D12">
            <v>1113</v>
          </cell>
          <cell r="E12">
            <v>0.545096272942236</v>
          </cell>
          <cell r="F12">
            <v>0.670419997748001</v>
          </cell>
        </row>
        <row r="13">
          <cell r="A13" t="str">
            <v>GI-Mohandessen BR</v>
          </cell>
          <cell r="B13">
            <v>15929</v>
          </cell>
          <cell r="C13">
            <v>8179</v>
          </cell>
          <cell r="D13">
            <v>2831</v>
          </cell>
          <cell r="E13">
            <v>0.513466005398958</v>
          </cell>
          <cell r="F13">
            <v>0.691192165233222</v>
          </cell>
        </row>
        <row r="14">
          <cell r="A14" t="str">
            <v>GI-Obour BR</v>
          </cell>
          <cell r="B14">
            <v>11976</v>
          </cell>
          <cell r="C14">
            <v>7315</v>
          </cell>
          <cell r="D14">
            <v>1741</v>
          </cell>
          <cell r="E14">
            <v>0.610804943219773</v>
          </cell>
          <cell r="F14">
            <v>0.756179024716099</v>
          </cell>
        </row>
        <row r="15">
          <cell r="A15" t="str">
            <v>GI-October BR</v>
          </cell>
          <cell r="B15">
            <v>14231</v>
          </cell>
          <cell r="C15">
            <v>4961</v>
          </cell>
          <cell r="D15">
            <v>4846</v>
          </cell>
          <cell r="E15">
            <v>0.348605157754199</v>
          </cell>
          <cell r="F15">
            <v>0.689129365469749</v>
          </cell>
        </row>
        <row r="16">
          <cell r="A16" t="str">
            <v>GI-OctoberGardens BR</v>
          </cell>
          <cell r="B16">
            <v>8296</v>
          </cell>
          <cell r="C16">
            <v>2661</v>
          </cell>
          <cell r="D16">
            <v>2690</v>
          </cell>
          <cell r="E16">
            <v>0.320756991321119</v>
          </cell>
          <cell r="F16">
            <v>0.645009643201543</v>
          </cell>
        </row>
        <row r="17">
          <cell r="A17" t="str">
            <v>GI-Project BR</v>
          </cell>
          <cell r="B17">
            <v>213</v>
          </cell>
          <cell r="C17">
            <v>181</v>
          </cell>
          <cell r="D17">
            <v>25</v>
          </cell>
          <cell r="E17">
            <v>0.849765258215962</v>
          </cell>
          <cell r="F17">
            <v>0.967136150234742</v>
          </cell>
        </row>
        <row r="18">
          <cell r="A18" t="str">
            <v>GI-Pyramid garden BR</v>
          </cell>
          <cell r="B18">
            <v>10260</v>
          </cell>
          <cell r="C18">
            <v>2317</v>
          </cell>
          <cell r="D18">
            <v>3496</v>
          </cell>
          <cell r="E18">
            <v>0.225828460038986</v>
          </cell>
          <cell r="F18">
            <v>0.566569200779727</v>
          </cell>
        </row>
        <row r="19">
          <cell r="A19" t="str">
            <v>GI-Qalyup  BR</v>
          </cell>
          <cell r="B19">
            <v>8206</v>
          </cell>
          <cell r="C19">
            <v>5014</v>
          </cell>
          <cell r="D19">
            <v>673</v>
          </cell>
          <cell r="E19">
            <v>0.611016329514989</v>
          </cell>
          <cell r="F19">
            <v>0.693029490616622</v>
          </cell>
        </row>
        <row r="20">
          <cell r="A20" t="str">
            <v>GI-Shubra Khaymah BR</v>
          </cell>
          <cell r="B20">
            <v>17671</v>
          </cell>
          <cell r="C20">
            <v>9371</v>
          </cell>
          <cell r="D20">
            <v>1690</v>
          </cell>
          <cell r="E20">
            <v>0.530303887725652</v>
          </cell>
          <cell r="F20">
            <v>0.625940806971875</v>
          </cell>
        </row>
        <row r="21">
          <cell r="A21" t="str">
            <v>GI-Tanash BR</v>
          </cell>
          <cell r="B21">
            <v>5652</v>
          </cell>
          <cell r="C21">
            <v>2704</v>
          </cell>
          <cell r="D21">
            <v>935</v>
          </cell>
          <cell r="E21">
            <v>0.478414720452937</v>
          </cell>
          <cell r="F21">
            <v>0.643842887473461</v>
          </cell>
        </row>
        <row r="22">
          <cell r="A22" t="str">
            <v>GI-Tokh  BR</v>
          </cell>
          <cell r="B22">
            <v>6944</v>
          </cell>
          <cell r="C22">
            <v>4377</v>
          </cell>
          <cell r="D22">
            <v>547</v>
          </cell>
          <cell r="E22">
            <v>0.630328341013825</v>
          </cell>
          <cell r="F22">
            <v>0.709101382488479</v>
          </cell>
        </row>
        <row r="23">
          <cell r="A23" t="str">
            <v>总计   Total Giza</v>
          </cell>
          <cell r="B23">
            <v>165117</v>
          </cell>
          <cell r="C23">
            <v>79427</v>
          </cell>
          <cell r="D23">
            <v>31798</v>
          </cell>
          <cell r="E23">
            <v>0.481034660271202</v>
          </cell>
          <cell r="F23">
            <v>0.673613256054797</v>
          </cell>
        </row>
        <row r="24">
          <cell r="E24" t="e">
            <v>#DIV/0!</v>
          </cell>
          <cell r="F24" t="e">
            <v>#DIV/0!</v>
          </cell>
        </row>
        <row r="25">
          <cell r="E25" t="e">
            <v>#DIV/0!</v>
          </cell>
          <cell r="F25" t="e">
            <v>#DIV/0!</v>
          </cell>
        </row>
      </sheetData>
      <sheetData sheetId="6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GI-Benha BR</v>
          </cell>
          <cell r="B2">
            <v>8151</v>
          </cell>
          <cell r="C2">
            <v>5046</v>
          </cell>
          <cell r="D2">
            <v>913</v>
          </cell>
          <cell r="E2">
            <v>0.619065145380935</v>
          </cell>
          <cell r="F2">
            <v>0.731075941602257</v>
          </cell>
        </row>
        <row r="3">
          <cell r="A3" t="str">
            <v>GI-EL Ayat BR</v>
          </cell>
          <cell r="B3">
            <v>11926</v>
          </cell>
          <cell r="C3">
            <v>5361</v>
          </cell>
          <cell r="D3">
            <v>2708</v>
          </cell>
          <cell r="E3">
            <v>0.449522052658058</v>
          </cell>
          <cell r="F3">
            <v>0.67658896528593</v>
          </cell>
        </row>
        <row r="4">
          <cell r="A4" t="str">
            <v>GI-EL-Monib BR</v>
          </cell>
          <cell r="B4">
            <v>7952</v>
          </cell>
          <cell r="C4">
            <v>3797</v>
          </cell>
          <cell r="D4">
            <v>1497</v>
          </cell>
          <cell r="E4">
            <v>0.477489939637827</v>
          </cell>
          <cell r="F4">
            <v>0.665744466800805</v>
          </cell>
        </row>
        <row r="5">
          <cell r="A5" t="str">
            <v>GI-El-sheikh Zaid BR</v>
          </cell>
          <cell r="B5">
            <v>11616</v>
          </cell>
          <cell r="C5">
            <v>5029</v>
          </cell>
          <cell r="D5">
            <v>3693</v>
          </cell>
          <cell r="E5">
            <v>0.432937327823691</v>
          </cell>
          <cell r="F5">
            <v>0.7508608815427</v>
          </cell>
        </row>
        <row r="6">
          <cell r="A6" t="str">
            <v>GI-Eltalbia BR</v>
          </cell>
          <cell r="B6">
            <v>5818</v>
          </cell>
          <cell r="C6">
            <v>2416</v>
          </cell>
          <cell r="D6">
            <v>1219</v>
          </cell>
          <cell r="E6">
            <v>0.41526297696803</v>
          </cell>
          <cell r="F6">
            <v>0.624785149535923</v>
          </cell>
        </row>
        <row r="7">
          <cell r="A7" t="str">
            <v>GI-Giza DC</v>
          </cell>
          <cell r="B7">
            <v>85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GI-Haram BR</v>
          </cell>
          <cell r="B8">
            <v>17930</v>
          </cell>
          <cell r="C8">
            <v>5016</v>
          </cell>
          <cell r="D8">
            <v>3464</v>
          </cell>
          <cell r="E8">
            <v>0.279754601226994</v>
          </cell>
          <cell r="F8">
            <v>0.472950362520915</v>
          </cell>
        </row>
        <row r="9">
          <cell r="A9" t="str">
            <v>GI-Imbaba BR</v>
          </cell>
          <cell r="B9">
            <v>8861</v>
          </cell>
          <cell r="C9">
            <v>4510</v>
          </cell>
          <cell r="D9">
            <v>1228</v>
          </cell>
          <cell r="E9">
            <v>0.508971899334161</v>
          </cell>
          <cell r="F9">
            <v>0.647556709175037</v>
          </cell>
        </row>
        <row r="10">
          <cell r="A10" t="str">
            <v>GI-Mohandessen BR</v>
          </cell>
          <cell r="B10">
            <v>17626</v>
          </cell>
          <cell r="C10">
            <v>8154</v>
          </cell>
          <cell r="D10">
            <v>3904</v>
          </cell>
          <cell r="E10">
            <v>0.46261205038012</v>
          </cell>
          <cell r="F10">
            <v>0.684103029615341</v>
          </cell>
        </row>
        <row r="11">
          <cell r="A11" t="str">
            <v>GI-Obour BR</v>
          </cell>
          <cell r="B11">
            <v>13662</v>
          </cell>
          <cell r="C11">
            <v>8378</v>
          </cell>
          <cell r="D11">
            <v>1869</v>
          </cell>
          <cell r="E11">
            <v>0.613233787146831</v>
          </cell>
          <cell r="F11">
            <v>0.750036597862685</v>
          </cell>
        </row>
        <row r="12">
          <cell r="A12" t="str">
            <v>GI-October BR</v>
          </cell>
          <cell r="B12">
            <v>15395</v>
          </cell>
          <cell r="C12">
            <v>5886</v>
          </cell>
          <cell r="D12">
            <v>4636</v>
          </cell>
          <cell r="E12">
            <v>0.382331925949984</v>
          </cell>
          <cell r="F12">
            <v>0.683468658655408</v>
          </cell>
        </row>
        <row r="13">
          <cell r="A13" t="str">
            <v>GI-OctoberGardens BR</v>
          </cell>
          <cell r="B13">
            <v>8911</v>
          </cell>
          <cell r="C13">
            <v>3467</v>
          </cell>
          <cell r="D13">
            <v>2361</v>
          </cell>
          <cell r="E13">
            <v>0.389069689148244</v>
          </cell>
          <cell r="F13">
            <v>0.654023117495231</v>
          </cell>
        </row>
        <row r="14">
          <cell r="A14" t="str">
            <v>GI-Project BR</v>
          </cell>
          <cell r="B14">
            <v>1106</v>
          </cell>
          <cell r="C14">
            <v>664</v>
          </cell>
          <cell r="D14">
            <v>434</v>
          </cell>
          <cell r="E14">
            <v>0.600361663652803</v>
          </cell>
          <cell r="F14">
            <v>0.992766726943942</v>
          </cell>
        </row>
        <row r="15">
          <cell r="A15" t="str">
            <v>GI-Pyramid garden BR</v>
          </cell>
          <cell r="B15">
            <v>6343</v>
          </cell>
          <cell r="C15">
            <v>1514</v>
          </cell>
          <cell r="D15">
            <v>2019</v>
          </cell>
          <cell r="E15">
            <v>0.238688317830679</v>
          </cell>
          <cell r="F15">
            <v>0.556991959640549</v>
          </cell>
        </row>
        <row r="16">
          <cell r="A16" t="str">
            <v>GI-Qalyup  BR</v>
          </cell>
          <cell r="B16">
            <v>9301</v>
          </cell>
          <cell r="C16">
            <v>5674</v>
          </cell>
          <cell r="D16">
            <v>798</v>
          </cell>
          <cell r="E16">
            <v>0.610041930975164</v>
          </cell>
          <cell r="F16">
            <v>0.695839157079884</v>
          </cell>
        </row>
        <row r="17">
          <cell r="A17" t="str">
            <v>GI-Shubra Khaymah BR</v>
          </cell>
          <cell r="B17">
            <v>23661</v>
          </cell>
          <cell r="C17">
            <v>12405</v>
          </cell>
          <cell r="D17">
            <v>2057</v>
          </cell>
          <cell r="E17">
            <v>0.524280461518955</v>
          </cell>
          <cell r="F17">
            <v>0.611216770212586</v>
          </cell>
        </row>
        <row r="18">
          <cell r="A18" t="str">
            <v>GI-Tanash BR</v>
          </cell>
          <cell r="B18">
            <v>6273</v>
          </cell>
          <cell r="C18">
            <v>2400</v>
          </cell>
          <cell r="D18">
            <v>1232</v>
          </cell>
          <cell r="E18">
            <v>0.38259206121473</v>
          </cell>
          <cell r="F18">
            <v>0.578989319304958</v>
          </cell>
        </row>
        <row r="19">
          <cell r="A19" t="str">
            <v>GI-Tokh  BR</v>
          </cell>
          <cell r="B19">
            <v>7591</v>
          </cell>
          <cell r="C19">
            <v>4744</v>
          </cell>
          <cell r="D19">
            <v>635</v>
          </cell>
          <cell r="E19">
            <v>0.624950599394019</v>
          </cell>
          <cell r="F19">
            <v>0.708602292188118</v>
          </cell>
        </row>
        <row r="20">
          <cell r="A20" t="str">
            <v>总计   Total Giza</v>
          </cell>
          <cell r="B20">
            <v>182208</v>
          </cell>
          <cell r="C20">
            <v>84461</v>
          </cell>
          <cell r="D20">
            <v>34667</v>
          </cell>
          <cell r="E20">
            <v>0.463541666666667</v>
          </cell>
          <cell r="F20">
            <v>0.65380224798033</v>
          </cell>
        </row>
        <row r="21">
          <cell r="E21" t="e">
            <v>#DIV/0!</v>
          </cell>
          <cell r="F21" t="e">
            <v>#DIV/0!</v>
          </cell>
        </row>
        <row r="22">
          <cell r="E22" t="e">
            <v>#DIV/0!</v>
          </cell>
          <cell r="F22" t="e">
            <v>#DIV/0!</v>
          </cell>
        </row>
        <row r="23">
          <cell r="E23" t="e">
            <v>#DIV/0!</v>
          </cell>
          <cell r="F23" t="e">
            <v>#DIV/0!</v>
          </cell>
        </row>
        <row r="24">
          <cell r="E24" t="e">
            <v>#DIV/0!</v>
          </cell>
          <cell r="F24" t="e">
            <v>#DIV/0!</v>
          </cell>
        </row>
        <row r="25">
          <cell r="E25" t="e">
            <v>#DIV/0!</v>
          </cell>
          <cell r="F25" t="e">
            <v>#DIV/0!</v>
          </cell>
        </row>
      </sheetData>
      <sheetData sheetId="7">
        <row r="1">
          <cell r="A1" t="str">
            <v>Delivery Branch Name</v>
          </cell>
          <cell r="B1" t="str">
            <v>Sum of Receivable Amount</v>
          </cell>
          <cell r="C1" t="str">
            <v>Sum of On-time signing Amount</v>
          </cell>
          <cell r="D1" t="str">
            <v>Sum of Delayed Sign Amount</v>
          </cell>
          <cell r="E1" t="str">
            <v>on</v>
          </cell>
          <cell r="F1" t="str">
            <v>sign</v>
          </cell>
        </row>
        <row r="2">
          <cell r="A2" t="str">
            <v>GI-Benha BR</v>
          </cell>
          <cell r="B2">
            <v>7455</v>
          </cell>
          <cell r="C2">
            <v>4900</v>
          </cell>
          <cell r="D2">
            <v>765</v>
          </cell>
          <cell r="E2">
            <v>0.657276995305164</v>
          </cell>
          <cell r="F2">
            <v>0.759892689470154</v>
          </cell>
        </row>
        <row r="3">
          <cell r="A3" t="str">
            <v>GI-EL Ayat BR</v>
          </cell>
          <cell r="B3">
            <v>10040</v>
          </cell>
          <cell r="C3">
            <v>4336</v>
          </cell>
          <cell r="D3">
            <v>2359</v>
          </cell>
          <cell r="E3">
            <v>0.431872509960159</v>
          </cell>
          <cell r="F3">
            <v>0.666832669322709</v>
          </cell>
        </row>
        <row r="4">
          <cell r="A4" t="str">
            <v>GI-EL-Monib BR</v>
          </cell>
          <cell r="B4">
            <v>6</v>
          </cell>
          <cell r="C4">
            <v>3</v>
          </cell>
          <cell r="D4">
            <v>3</v>
          </cell>
          <cell r="E4">
            <v>0.5</v>
          </cell>
          <cell r="F4">
            <v>1</v>
          </cell>
        </row>
        <row r="5">
          <cell r="A5" t="str">
            <v>GI-El-sheikh Zaid BR</v>
          </cell>
          <cell r="B5">
            <v>10142</v>
          </cell>
          <cell r="C5">
            <v>4961</v>
          </cell>
          <cell r="D5">
            <v>2634</v>
          </cell>
          <cell r="E5">
            <v>0.489154013015184</v>
          </cell>
          <cell r="F5">
            <v>0.748866101360678</v>
          </cell>
        </row>
        <row r="6">
          <cell r="A6" t="str">
            <v>GI-Eltalbia BR</v>
          </cell>
          <cell r="B6">
            <v>28</v>
          </cell>
          <cell r="C6">
            <v>7</v>
          </cell>
          <cell r="D6">
            <v>8</v>
          </cell>
          <cell r="E6">
            <v>0.25</v>
          </cell>
          <cell r="F6">
            <v>0.535714285714286</v>
          </cell>
        </row>
        <row r="7">
          <cell r="A7" t="str">
            <v>GI-Giza DC</v>
          </cell>
          <cell r="B7">
            <v>114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GI-Haram BR</v>
          </cell>
          <cell r="B8">
            <v>29498</v>
          </cell>
          <cell r="C8">
            <v>7158</v>
          </cell>
          <cell r="D8">
            <v>5517</v>
          </cell>
          <cell r="E8">
            <v>0.242660519357245</v>
          </cell>
          <cell r="F8">
            <v>0.429690148484643</v>
          </cell>
        </row>
        <row r="9">
          <cell r="A9" t="str">
            <v>GI-Imbaba BR</v>
          </cell>
          <cell r="B9">
            <v>7538</v>
          </cell>
          <cell r="C9">
            <v>3444</v>
          </cell>
          <cell r="D9">
            <v>925</v>
          </cell>
          <cell r="E9">
            <v>0.45688511541523</v>
          </cell>
          <cell r="F9">
            <v>0.579596710002653</v>
          </cell>
        </row>
        <row r="10">
          <cell r="A10" t="str">
            <v>GI-Mohandessen BR</v>
          </cell>
          <cell r="B10">
            <v>14756</v>
          </cell>
          <cell r="C10">
            <v>7666</v>
          </cell>
          <cell r="D10">
            <v>2515</v>
          </cell>
          <cell r="E10">
            <v>0.51951748441312</v>
          </cell>
          <cell r="F10">
            <v>0.689956627812415</v>
          </cell>
        </row>
        <row r="11">
          <cell r="A11" t="str">
            <v>GI-Obour BR</v>
          </cell>
          <cell r="B11">
            <v>12502</v>
          </cell>
          <cell r="C11">
            <v>7753</v>
          </cell>
          <cell r="D11">
            <v>1625</v>
          </cell>
          <cell r="E11">
            <v>0.620140777475604</v>
          </cell>
          <cell r="F11">
            <v>0.750119980803072</v>
          </cell>
        </row>
        <row r="12">
          <cell r="A12" t="str">
            <v>GI-October BR</v>
          </cell>
          <cell r="B12">
            <v>12401</v>
          </cell>
          <cell r="C12">
            <v>5266</v>
          </cell>
          <cell r="D12">
            <v>3261</v>
          </cell>
          <cell r="E12">
            <v>0.424643173937586</v>
          </cell>
          <cell r="F12">
            <v>0.687605838238852</v>
          </cell>
        </row>
        <row r="13">
          <cell r="A13" t="str">
            <v>GI-OctoberGardens BR</v>
          </cell>
          <cell r="B13">
            <v>7979</v>
          </cell>
          <cell r="C13">
            <v>3498</v>
          </cell>
          <cell r="D13">
            <v>1617</v>
          </cell>
          <cell r="E13">
            <v>0.438400802105527</v>
          </cell>
          <cell r="F13">
            <v>0.641057776663742</v>
          </cell>
        </row>
        <row r="14">
          <cell r="A14" t="str">
            <v>GI-Project BR</v>
          </cell>
          <cell r="B14">
            <v>968</v>
          </cell>
          <cell r="C14">
            <v>485</v>
          </cell>
          <cell r="D14">
            <v>467</v>
          </cell>
          <cell r="E14">
            <v>0.50103305785124</v>
          </cell>
          <cell r="F14">
            <v>0.983471074380165</v>
          </cell>
        </row>
        <row r="15">
          <cell r="A15" t="str">
            <v>GI-Qalyup  BR</v>
          </cell>
          <cell r="B15">
            <v>7981</v>
          </cell>
          <cell r="C15">
            <v>4872</v>
          </cell>
          <cell r="D15">
            <v>651</v>
          </cell>
          <cell r="E15">
            <v>0.610449818318506</v>
          </cell>
          <cell r="F15">
            <v>0.6920185440421</v>
          </cell>
        </row>
        <row r="16">
          <cell r="A16" t="str">
            <v>GI-Shubra Khaymah BR</v>
          </cell>
          <cell r="B16">
            <v>20052</v>
          </cell>
          <cell r="C16">
            <v>9985</v>
          </cell>
          <cell r="D16">
            <v>2042</v>
          </cell>
          <cell r="E16">
            <v>0.497955316177937</v>
          </cell>
          <cell r="F16">
            <v>0.599790544584081</v>
          </cell>
        </row>
        <row r="17">
          <cell r="A17" t="str">
            <v>GI-Tanash BR</v>
          </cell>
          <cell r="B17">
            <v>5049</v>
          </cell>
          <cell r="C17">
            <v>2366</v>
          </cell>
          <cell r="D17">
            <v>656</v>
          </cell>
          <cell r="E17">
            <v>0.468607645078233</v>
          </cell>
          <cell r="F17">
            <v>0.598534363240246</v>
          </cell>
        </row>
        <row r="18">
          <cell r="A18" t="str">
            <v>GI-Tokh  BR</v>
          </cell>
          <cell r="B18">
            <v>6758</v>
          </cell>
          <cell r="C18">
            <v>4135</v>
          </cell>
          <cell r="D18">
            <v>630</v>
          </cell>
          <cell r="E18">
            <v>0.611867416395383</v>
          </cell>
          <cell r="F18">
            <v>0.705090263391536</v>
          </cell>
        </row>
        <row r="19">
          <cell r="A19" t="str">
            <v>总计   Total Giza</v>
          </cell>
          <cell r="B19">
            <v>153267</v>
          </cell>
          <cell r="C19">
            <v>70835</v>
          </cell>
          <cell r="D19">
            <v>25675</v>
          </cell>
          <cell r="E19">
            <v>0.46216732890968</v>
          </cell>
          <cell r="F19">
            <v>0.629685450879837</v>
          </cell>
        </row>
        <row r="20">
          <cell r="E20" t="e">
            <v>#DIV/0!</v>
          </cell>
          <cell r="F20" t="e">
            <v>#DIV/0!</v>
          </cell>
        </row>
        <row r="21">
          <cell r="E21" t="e">
            <v>#DIV/0!</v>
          </cell>
          <cell r="F21" t="e">
            <v>#DIV/0!</v>
          </cell>
        </row>
        <row r="22">
          <cell r="E22" t="e">
            <v>#DIV/0!</v>
          </cell>
          <cell r="F22" t="e">
            <v>#DIV/0!</v>
          </cell>
        </row>
        <row r="23">
          <cell r="E23" t="e">
            <v>#DIV/0!</v>
          </cell>
          <cell r="F23" t="e">
            <v>#DIV/0!</v>
          </cell>
        </row>
        <row r="24">
          <cell r="E24" t="e">
            <v>#DIV/0!</v>
          </cell>
          <cell r="F24" t="e">
            <v>#DIV/0!</v>
          </cell>
        </row>
        <row r="25">
          <cell r="E25" t="e">
            <v>#DIV/0!</v>
          </cell>
          <cell r="F25" t="e">
            <v>#DIV/0!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HQ</v>
          </cell>
          <cell r="I2">
            <v>25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H3" t="str">
            <v>SH-Hay El Zohor BR</v>
          </cell>
          <cell r="I3">
            <v>4330</v>
          </cell>
          <cell r="J3">
            <v>7299</v>
          </cell>
          <cell r="K3">
            <v>9996</v>
          </cell>
          <cell r="L3">
            <v>11500</v>
          </cell>
          <cell r="M3">
            <v>6930</v>
          </cell>
        </row>
        <row r="4">
          <cell r="H4" t="str">
            <v>SH-Zagazig DC</v>
          </cell>
          <cell r="I4">
            <v>26285</v>
          </cell>
          <cell r="J4">
            <v>72698</v>
          </cell>
          <cell r="K4">
            <v>69361</v>
          </cell>
          <cell r="L4">
            <v>30784</v>
          </cell>
          <cell r="M4">
            <v>22735</v>
          </cell>
        </row>
        <row r="5">
          <cell r="H5" t="str">
            <v>SH-Hehya BR</v>
          </cell>
          <cell r="I5">
            <v>1168</v>
          </cell>
          <cell r="J5">
            <v>4677</v>
          </cell>
          <cell r="K5">
            <v>8769</v>
          </cell>
          <cell r="L5">
            <v>10802</v>
          </cell>
          <cell r="M5">
            <v>5460</v>
          </cell>
        </row>
        <row r="6">
          <cell r="H6" t="str">
            <v>SH-Belbeis BR</v>
          </cell>
          <cell r="I6">
            <v>674</v>
          </cell>
          <cell r="J6">
            <v>2937</v>
          </cell>
          <cell r="K6">
            <v>5914</v>
          </cell>
          <cell r="L6">
            <v>6449</v>
          </cell>
          <cell r="M6">
            <v>3476</v>
          </cell>
        </row>
        <row r="7">
          <cell r="H7" t="str">
            <v>SH-Fakous BR</v>
          </cell>
          <cell r="I7">
            <v>1416</v>
          </cell>
          <cell r="J7">
            <v>5573</v>
          </cell>
          <cell r="K7">
            <v>9732</v>
          </cell>
          <cell r="L7">
            <v>8980</v>
          </cell>
          <cell r="M7">
            <v>5494</v>
          </cell>
        </row>
        <row r="8">
          <cell r="H8" t="str">
            <v>SH-Menya EL Qamh BR</v>
          </cell>
          <cell r="I8">
            <v>1184</v>
          </cell>
          <cell r="J8">
            <v>3614</v>
          </cell>
          <cell r="K8">
            <v>6368</v>
          </cell>
          <cell r="L8">
            <v>6633</v>
          </cell>
          <cell r="M8">
            <v>3931</v>
          </cell>
        </row>
        <row r="9">
          <cell r="H9" t="str">
            <v>HQ BR</v>
          </cell>
          <cell r="I9">
            <v>89770</v>
          </cell>
          <cell r="J9">
            <v>88702</v>
          </cell>
          <cell r="K9">
            <v>11884</v>
          </cell>
          <cell r="L9">
            <v>36406</v>
          </cell>
          <cell r="M9">
            <v>14383</v>
          </cell>
        </row>
        <row r="10">
          <cell r="H10" t="str">
            <v>SH-10th ofRamadan BR</v>
          </cell>
          <cell r="I10">
            <v>6511</v>
          </cell>
          <cell r="J10">
            <v>11085</v>
          </cell>
          <cell r="K10">
            <v>12297</v>
          </cell>
          <cell r="L10">
            <v>12771</v>
          </cell>
          <cell r="M10">
            <v>7721</v>
          </cell>
        </row>
        <row r="11">
          <cell r="H11" t="str">
            <v>GI-October BR</v>
          </cell>
          <cell r="I11">
            <v>3596</v>
          </cell>
          <cell r="J11">
            <v>9317</v>
          </cell>
          <cell r="K11">
            <v>15251</v>
          </cell>
          <cell r="L11">
            <v>18677</v>
          </cell>
          <cell r="M11">
            <v>9610</v>
          </cell>
        </row>
        <row r="12">
          <cell r="H12" t="str">
            <v>GI-OctoberGardens BR</v>
          </cell>
          <cell r="I12">
            <v>608</v>
          </cell>
          <cell r="J12">
            <v>4113</v>
          </cell>
          <cell r="K12">
            <v>7914</v>
          </cell>
          <cell r="L12">
            <v>10697</v>
          </cell>
          <cell r="M12">
            <v>4798</v>
          </cell>
        </row>
        <row r="13">
          <cell r="H13" t="str">
            <v>GI-El-sheikh Zaid BR</v>
          </cell>
          <cell r="I13">
            <v>1913</v>
          </cell>
          <cell r="J13">
            <v>6284</v>
          </cell>
          <cell r="K13">
            <v>10876</v>
          </cell>
          <cell r="L13">
            <v>14673</v>
          </cell>
          <cell r="M13">
            <v>7403</v>
          </cell>
        </row>
        <row r="14">
          <cell r="H14" t="str">
            <v>GI-EL Ayat BR</v>
          </cell>
          <cell r="I14">
            <v>347</v>
          </cell>
          <cell r="J14">
            <v>3152</v>
          </cell>
          <cell r="K14">
            <v>6982</v>
          </cell>
          <cell r="L14">
            <v>8318</v>
          </cell>
          <cell r="M14">
            <v>4278</v>
          </cell>
        </row>
        <row r="15">
          <cell r="H15" t="str">
            <v>GI-DAIPAI BR</v>
          </cell>
          <cell r="I15">
            <v>0</v>
          </cell>
          <cell r="J15">
            <v>346</v>
          </cell>
          <cell r="K15">
            <v>1093</v>
          </cell>
          <cell r="L15">
            <v>642</v>
          </cell>
          <cell r="M15">
            <v>127</v>
          </cell>
        </row>
        <row r="16">
          <cell r="H16" t="str">
            <v>GI-Hawamdia BR</v>
          </cell>
          <cell r="I16">
            <v>5398</v>
          </cell>
          <cell r="J16">
            <v>8889</v>
          </cell>
          <cell r="K16">
            <v>11197</v>
          </cell>
          <cell r="L16">
            <v>12025</v>
          </cell>
          <cell r="M16">
            <v>7851</v>
          </cell>
        </row>
        <row r="17">
          <cell r="H17" t="str">
            <v>GI-EL-Monib BR</v>
          </cell>
          <cell r="I17">
            <v>12297</v>
          </cell>
          <cell r="J17">
            <v>17928</v>
          </cell>
          <cell r="K17">
            <v>16076</v>
          </cell>
          <cell r="L17">
            <v>17261</v>
          </cell>
          <cell r="M17">
            <v>10572</v>
          </cell>
        </row>
        <row r="18">
          <cell r="H18" t="str">
            <v>GI-Pyramid garden BR</v>
          </cell>
          <cell r="I18">
            <v>77</v>
          </cell>
          <cell r="J18">
            <v>6773</v>
          </cell>
          <cell r="K18">
            <v>12036</v>
          </cell>
          <cell r="L18">
            <v>10848</v>
          </cell>
          <cell r="M18">
            <v>3547</v>
          </cell>
        </row>
        <row r="19">
          <cell r="H19" t="str">
            <v>GI-Faisal BR</v>
          </cell>
          <cell r="I19">
            <v>2359</v>
          </cell>
          <cell r="J19">
            <v>8828</v>
          </cell>
          <cell r="K19">
            <v>9880</v>
          </cell>
          <cell r="L19">
            <v>7132</v>
          </cell>
          <cell r="M19">
            <v>3147</v>
          </cell>
        </row>
        <row r="20">
          <cell r="H20" t="str">
            <v>GI-Eltalbia BR</v>
          </cell>
          <cell r="I20">
            <v>33</v>
          </cell>
          <cell r="J20">
            <v>4981</v>
          </cell>
          <cell r="K20">
            <v>7358</v>
          </cell>
          <cell r="L20">
            <v>9446</v>
          </cell>
          <cell r="M20">
            <v>3226</v>
          </cell>
        </row>
        <row r="21">
          <cell r="H21" t="str">
            <v>GI-Haram BR</v>
          </cell>
          <cell r="I21">
            <v>10883</v>
          </cell>
          <cell r="J21">
            <v>22054</v>
          </cell>
          <cell r="K21">
            <v>20365</v>
          </cell>
          <cell r="L21">
            <v>18189</v>
          </cell>
          <cell r="M21">
            <v>9633</v>
          </cell>
        </row>
        <row r="22">
          <cell r="H22" t="str">
            <v>GI-Dokki BR</v>
          </cell>
          <cell r="I22">
            <v>2403</v>
          </cell>
          <cell r="J22">
            <v>7020</v>
          </cell>
          <cell r="K22">
            <v>11348</v>
          </cell>
          <cell r="L22">
            <v>13715</v>
          </cell>
          <cell r="M22">
            <v>6971</v>
          </cell>
        </row>
        <row r="23">
          <cell r="H23" t="str">
            <v>GI-Mohandessen BR</v>
          </cell>
          <cell r="I23">
            <v>3912</v>
          </cell>
          <cell r="J23">
            <v>9359</v>
          </cell>
          <cell r="K23">
            <v>13581</v>
          </cell>
          <cell r="L23">
            <v>14440</v>
          </cell>
          <cell r="M23">
            <v>8277</v>
          </cell>
        </row>
        <row r="24">
          <cell r="H24" t="str">
            <v>GI-Imbaba BR</v>
          </cell>
          <cell r="I24">
            <v>10380</v>
          </cell>
          <cell r="J24">
            <v>14692</v>
          </cell>
          <cell r="K24">
            <v>13649</v>
          </cell>
          <cell r="L24">
            <v>16034</v>
          </cell>
          <cell r="M24">
            <v>9306</v>
          </cell>
        </row>
        <row r="25">
          <cell r="H25" t="str">
            <v>GI-Tanash BR</v>
          </cell>
          <cell r="I25">
            <v>2079</v>
          </cell>
          <cell r="J25">
            <v>5035</v>
          </cell>
          <cell r="K25">
            <v>7568</v>
          </cell>
          <cell r="L25">
            <v>10105</v>
          </cell>
          <cell r="M25">
            <v>4634</v>
          </cell>
        </row>
        <row r="26">
          <cell r="H26" t="str">
            <v>TA-Kafr El-Zayat BR</v>
          </cell>
          <cell r="I26">
            <v>7534</v>
          </cell>
          <cell r="J26">
            <v>8997</v>
          </cell>
          <cell r="K26">
            <v>7594</v>
          </cell>
          <cell r="L26">
            <v>8675</v>
          </cell>
          <cell r="M26">
            <v>6165</v>
          </cell>
        </row>
        <row r="27">
          <cell r="H27" t="str">
            <v>TA-Mahallah BR</v>
          </cell>
          <cell r="I27">
            <v>5584</v>
          </cell>
          <cell r="J27">
            <v>10466</v>
          </cell>
          <cell r="K27">
            <v>15893</v>
          </cell>
          <cell r="L27">
            <v>16617</v>
          </cell>
          <cell r="M27">
            <v>11029</v>
          </cell>
        </row>
        <row r="28">
          <cell r="H28" t="str">
            <v>TA-Santah BR</v>
          </cell>
          <cell r="I28">
            <v>786</v>
          </cell>
          <cell r="J28">
            <v>2360</v>
          </cell>
          <cell r="K28">
            <v>5736</v>
          </cell>
          <cell r="L28">
            <v>6828</v>
          </cell>
          <cell r="M28">
            <v>4233</v>
          </cell>
        </row>
        <row r="29">
          <cell r="H29" t="str">
            <v>TA-Tanta DC</v>
          </cell>
          <cell r="I29">
            <v>13125</v>
          </cell>
          <cell r="J29">
            <v>43277</v>
          </cell>
          <cell r="K29">
            <v>46443</v>
          </cell>
          <cell r="L29">
            <v>24170</v>
          </cell>
          <cell r="M29">
            <v>16222</v>
          </cell>
        </row>
        <row r="30">
          <cell r="H30" t="str">
            <v>MA-Mansoura DC</v>
          </cell>
          <cell r="I30">
            <v>0</v>
          </cell>
          <cell r="J30">
            <v>133021</v>
          </cell>
          <cell r="K30">
            <v>123491</v>
          </cell>
          <cell r="L30">
            <v>37593</v>
          </cell>
          <cell r="M30">
            <v>0</v>
          </cell>
        </row>
        <row r="31">
          <cell r="H31" t="str">
            <v>MA-Mansoura DC</v>
          </cell>
          <cell r="I31">
            <v>38884</v>
          </cell>
          <cell r="J31">
            <v>0</v>
          </cell>
          <cell r="K31">
            <v>0</v>
          </cell>
          <cell r="L31">
            <v>0</v>
          </cell>
          <cell r="M31">
            <v>29723</v>
          </cell>
        </row>
        <row r="32">
          <cell r="H32" t="str">
            <v>MA-Senbellawein BR</v>
          </cell>
          <cell r="I32">
            <v>17042</v>
          </cell>
          <cell r="J32">
            <v>19718</v>
          </cell>
          <cell r="K32">
            <v>13964</v>
          </cell>
          <cell r="L32">
            <v>16685</v>
          </cell>
          <cell r="M32">
            <v>11160</v>
          </cell>
        </row>
        <row r="33">
          <cell r="H33" t="str">
            <v>MA-Mit ghamr BR</v>
          </cell>
          <cell r="I33">
            <v>0</v>
          </cell>
          <cell r="J33">
            <v>3960</v>
          </cell>
          <cell r="K33">
            <v>5482</v>
          </cell>
          <cell r="L33">
            <v>6353</v>
          </cell>
          <cell r="M33">
            <v>0</v>
          </cell>
        </row>
        <row r="34">
          <cell r="H34" t="str">
            <v>MA-Mit ghamr BR</v>
          </cell>
          <cell r="I34">
            <v>2380</v>
          </cell>
          <cell r="J34">
            <v>0</v>
          </cell>
          <cell r="K34">
            <v>0</v>
          </cell>
          <cell r="L34">
            <v>0</v>
          </cell>
          <cell r="M34">
            <v>3906</v>
          </cell>
        </row>
        <row r="35">
          <cell r="H35" t="str">
            <v>MA-Shirbin BR</v>
          </cell>
          <cell r="I35">
            <v>6549</v>
          </cell>
          <cell r="J35">
            <v>9210</v>
          </cell>
          <cell r="K35">
            <v>10470</v>
          </cell>
          <cell r="L35">
            <v>12614</v>
          </cell>
          <cell r="M35">
            <v>7597</v>
          </cell>
        </row>
        <row r="36">
          <cell r="H36" t="str">
            <v>MA-Talkha BR</v>
          </cell>
          <cell r="I36">
            <v>2901</v>
          </cell>
          <cell r="J36">
            <v>4508</v>
          </cell>
          <cell r="K36">
            <v>6082</v>
          </cell>
          <cell r="L36">
            <v>7460</v>
          </cell>
          <cell r="M36">
            <v>4439</v>
          </cell>
        </row>
        <row r="37">
          <cell r="H37" t="str">
            <v>MA-Minet elnasr BR</v>
          </cell>
          <cell r="I37">
            <v>7968</v>
          </cell>
          <cell r="J37">
            <v>11752</v>
          </cell>
          <cell r="K37">
            <v>12192</v>
          </cell>
          <cell r="L37">
            <v>14887</v>
          </cell>
          <cell r="M37">
            <v>8544</v>
          </cell>
        </row>
        <row r="38">
          <cell r="H38" t="str">
            <v>AL-Agamy BR</v>
          </cell>
          <cell r="I38">
            <v>7864</v>
          </cell>
          <cell r="J38">
            <v>17738</v>
          </cell>
          <cell r="K38">
            <v>21014</v>
          </cell>
          <cell r="L38">
            <v>23777</v>
          </cell>
          <cell r="M38">
            <v>11529</v>
          </cell>
        </row>
        <row r="39">
          <cell r="H39" t="str">
            <v>AL-ABIS DC</v>
          </cell>
          <cell r="I39">
            <v>16203</v>
          </cell>
          <cell r="J39">
            <v>134709</v>
          </cell>
          <cell r="K39">
            <v>120109</v>
          </cell>
          <cell r="L39">
            <v>7349</v>
          </cell>
          <cell r="M39">
            <v>5551</v>
          </cell>
        </row>
        <row r="40">
          <cell r="H40" t="str">
            <v>AL-ALEX DC</v>
          </cell>
          <cell r="I40">
            <v>1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H41" t="str">
            <v>AL-GExpress BR</v>
          </cell>
          <cell r="I41">
            <v>110</v>
          </cell>
          <cell r="J41">
            <v>3968</v>
          </cell>
          <cell r="K41">
            <v>16013</v>
          </cell>
          <cell r="L41">
            <v>19083</v>
          </cell>
          <cell r="M41">
            <v>6823</v>
          </cell>
        </row>
        <row r="42">
          <cell r="H42" t="str">
            <v>AL-Siouf BR</v>
          </cell>
          <cell r="I42">
            <v>9279</v>
          </cell>
          <cell r="J42">
            <v>15080</v>
          </cell>
          <cell r="K42">
            <v>14480</v>
          </cell>
          <cell r="L42">
            <v>17301</v>
          </cell>
          <cell r="M42">
            <v>8664</v>
          </cell>
        </row>
        <row r="43">
          <cell r="H43" t="str">
            <v>AL-Mandara BR</v>
          </cell>
          <cell r="I43">
            <v>2317</v>
          </cell>
          <cell r="J43">
            <v>8246</v>
          </cell>
          <cell r="K43">
            <v>14676</v>
          </cell>
          <cell r="L43">
            <v>19330</v>
          </cell>
          <cell r="M43">
            <v>9148</v>
          </cell>
        </row>
        <row r="44">
          <cell r="H44" t="str">
            <v>AS-El Qusiya BR</v>
          </cell>
          <cell r="I44">
            <v>358</v>
          </cell>
          <cell r="J44">
            <v>2904</v>
          </cell>
          <cell r="K44">
            <v>5723</v>
          </cell>
          <cell r="L44">
            <v>7389</v>
          </cell>
          <cell r="M44">
            <v>3546</v>
          </cell>
        </row>
        <row r="45">
          <cell r="H45" t="str">
            <v>AS-Asyut DC</v>
          </cell>
          <cell r="I45">
            <v>2200</v>
          </cell>
          <cell r="J45">
            <v>22801</v>
          </cell>
          <cell r="K45">
            <v>35525</v>
          </cell>
          <cell r="L45">
            <v>27716</v>
          </cell>
          <cell r="M45">
            <v>15306</v>
          </cell>
        </row>
        <row r="46">
          <cell r="H46" t="str">
            <v>AS-Aswan DC</v>
          </cell>
          <cell r="I46">
            <v>848</v>
          </cell>
          <cell r="J46">
            <v>15868</v>
          </cell>
          <cell r="K46">
            <v>22346</v>
          </cell>
          <cell r="L46">
            <v>13913</v>
          </cell>
          <cell r="M46">
            <v>7598</v>
          </cell>
        </row>
        <row r="47">
          <cell r="H47" t="str">
            <v>AS-Kom ombo BR</v>
          </cell>
          <cell r="I47">
            <v>380</v>
          </cell>
          <cell r="J47">
            <v>3186</v>
          </cell>
          <cell r="K47">
            <v>9789</v>
          </cell>
          <cell r="L47">
            <v>11921</v>
          </cell>
          <cell r="M47">
            <v>7152</v>
          </cell>
        </row>
        <row r="48">
          <cell r="H48" t="str">
            <v>BS-wasta BR</v>
          </cell>
          <cell r="I48">
            <v>121</v>
          </cell>
          <cell r="J48">
            <v>402</v>
          </cell>
          <cell r="K48">
            <v>60</v>
          </cell>
          <cell r="L48">
            <v>134</v>
          </cell>
          <cell r="M48">
            <v>100</v>
          </cell>
        </row>
        <row r="49">
          <cell r="H49" t="str">
            <v>BS-Beni Suef DC</v>
          </cell>
          <cell r="I49">
            <v>8148</v>
          </cell>
          <cell r="J49">
            <v>14756</v>
          </cell>
          <cell r="K49">
            <v>18238</v>
          </cell>
          <cell r="L49">
            <v>22134</v>
          </cell>
          <cell r="M49">
            <v>11991</v>
          </cell>
        </row>
        <row r="50">
          <cell r="H50" t="str">
            <v>GI-Benha BR</v>
          </cell>
          <cell r="I50">
            <v>1678</v>
          </cell>
          <cell r="J50">
            <v>4527</v>
          </cell>
          <cell r="K50">
            <v>8816</v>
          </cell>
          <cell r="L50">
            <v>10309</v>
          </cell>
          <cell r="M50">
            <v>5949</v>
          </cell>
        </row>
        <row r="51">
          <cell r="H51" t="str">
            <v>GI-Shubra Khaymah BR</v>
          </cell>
          <cell r="I51">
            <v>38937</v>
          </cell>
          <cell r="J51">
            <v>48145</v>
          </cell>
          <cell r="K51">
            <v>42247</v>
          </cell>
          <cell r="L51">
            <v>45179</v>
          </cell>
          <cell r="M51">
            <v>33467</v>
          </cell>
        </row>
        <row r="52">
          <cell r="H52" t="str">
            <v>GI-Obour BR</v>
          </cell>
          <cell r="I52">
            <v>1742</v>
          </cell>
          <cell r="J52">
            <v>6156</v>
          </cell>
          <cell r="K52">
            <v>12092</v>
          </cell>
          <cell r="L52">
            <v>16636</v>
          </cell>
          <cell r="M52">
            <v>7712</v>
          </cell>
        </row>
        <row r="53">
          <cell r="H53" t="str">
            <v>GI-Tokh  BR</v>
          </cell>
          <cell r="I53">
            <v>5523</v>
          </cell>
          <cell r="J53">
            <v>8359</v>
          </cell>
          <cell r="K53">
            <v>8796</v>
          </cell>
          <cell r="L53">
            <v>10393</v>
          </cell>
          <cell r="M53">
            <v>6113</v>
          </cell>
        </row>
        <row r="54">
          <cell r="H54" t="str">
            <v>GI-Almuasasa BR</v>
          </cell>
          <cell r="I54">
            <v>888</v>
          </cell>
          <cell r="J54">
            <v>4517</v>
          </cell>
          <cell r="K54">
            <v>8067</v>
          </cell>
          <cell r="L54">
            <v>8673</v>
          </cell>
          <cell r="M54">
            <v>4475</v>
          </cell>
        </row>
        <row r="55">
          <cell r="H55" t="str">
            <v>GI-Qalyup  BR</v>
          </cell>
          <cell r="I55">
            <v>3781</v>
          </cell>
          <cell r="J55">
            <v>7898</v>
          </cell>
          <cell r="K55">
            <v>10818</v>
          </cell>
          <cell r="L55">
            <v>12859</v>
          </cell>
          <cell r="M55">
            <v>6729</v>
          </cell>
        </row>
        <row r="56">
          <cell r="H56" t="str">
            <v>GI-Project BR</v>
          </cell>
          <cell r="I56">
            <v>73699</v>
          </cell>
          <cell r="J56">
            <v>74501</v>
          </cell>
          <cell r="K56">
            <v>29824</v>
          </cell>
          <cell r="L56">
            <v>29195</v>
          </cell>
          <cell r="M56">
            <v>28645</v>
          </cell>
        </row>
        <row r="57">
          <cell r="H57" t="str">
            <v>GI-Giza DC</v>
          </cell>
          <cell r="I57">
            <v>3</v>
          </cell>
          <cell r="J57">
            <v>327150</v>
          </cell>
          <cell r="K57">
            <v>323132</v>
          </cell>
          <cell r="L57">
            <v>0</v>
          </cell>
          <cell r="M57">
            <v>0</v>
          </cell>
        </row>
        <row r="58">
          <cell r="H58" t="str">
            <v>CA-Abaasia BR</v>
          </cell>
          <cell r="I58">
            <v>1421</v>
          </cell>
          <cell r="J58">
            <v>4874</v>
          </cell>
          <cell r="K58">
            <v>9322</v>
          </cell>
          <cell r="L58">
            <v>12972</v>
          </cell>
          <cell r="M58">
            <v>6023</v>
          </cell>
        </row>
        <row r="59">
          <cell r="H59" t="str">
            <v>CA-Cairo DC</v>
          </cell>
          <cell r="I59">
            <v>185</v>
          </cell>
          <cell r="J59">
            <v>404321</v>
          </cell>
          <cell r="K59">
            <v>394059</v>
          </cell>
          <cell r="L59">
            <v>14</v>
          </cell>
          <cell r="M59">
            <v>14</v>
          </cell>
        </row>
        <row r="60">
          <cell r="H60" t="str">
            <v>CA-CWH BR</v>
          </cell>
          <cell r="I60">
            <v>15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H61" t="str">
            <v>CA-Al Mokattam BR</v>
          </cell>
          <cell r="I61">
            <v>4374</v>
          </cell>
          <cell r="J61">
            <v>7364</v>
          </cell>
          <cell r="K61">
            <v>8637</v>
          </cell>
          <cell r="L61">
            <v>11426</v>
          </cell>
          <cell r="M61">
            <v>6213</v>
          </cell>
        </row>
        <row r="62">
          <cell r="H62" t="str">
            <v>CA-elbasateen BR</v>
          </cell>
          <cell r="I62">
            <v>8713</v>
          </cell>
          <cell r="J62">
            <v>12670</v>
          </cell>
          <cell r="K62">
            <v>13084</v>
          </cell>
          <cell r="L62">
            <v>17232</v>
          </cell>
          <cell r="M62">
            <v>9453</v>
          </cell>
        </row>
        <row r="63">
          <cell r="H63" t="str">
            <v>CA-Maasra BR</v>
          </cell>
          <cell r="I63">
            <v>3931</v>
          </cell>
          <cell r="J63">
            <v>6948</v>
          </cell>
          <cell r="K63">
            <v>9382</v>
          </cell>
          <cell r="L63">
            <v>12756</v>
          </cell>
          <cell r="M63">
            <v>6373</v>
          </cell>
        </row>
        <row r="64">
          <cell r="H64" t="str">
            <v>CA-Helwan BR</v>
          </cell>
          <cell r="I64">
            <v>10472</v>
          </cell>
          <cell r="J64">
            <v>13784</v>
          </cell>
          <cell r="K64">
            <v>12162</v>
          </cell>
          <cell r="L64">
            <v>13873</v>
          </cell>
          <cell r="M64">
            <v>8825</v>
          </cell>
        </row>
        <row r="65">
          <cell r="H65" t="str">
            <v>CA-AL Zahraa BR</v>
          </cell>
          <cell r="I65">
            <v>2027</v>
          </cell>
          <cell r="J65">
            <v>4155</v>
          </cell>
          <cell r="K65">
            <v>7859</v>
          </cell>
          <cell r="L65">
            <v>10343</v>
          </cell>
          <cell r="M65">
            <v>5807</v>
          </cell>
        </row>
        <row r="66">
          <cell r="H66" t="str">
            <v>CA-Old cairo BR</v>
          </cell>
          <cell r="I66">
            <v>2142</v>
          </cell>
          <cell r="J66">
            <v>5268</v>
          </cell>
          <cell r="K66">
            <v>10103</v>
          </cell>
          <cell r="L66">
            <v>12839</v>
          </cell>
          <cell r="M66">
            <v>7097</v>
          </cell>
        </row>
        <row r="67">
          <cell r="H67" t="str">
            <v>CA-Shorouk BR</v>
          </cell>
          <cell r="I67">
            <v>368</v>
          </cell>
          <cell r="J67">
            <v>3090</v>
          </cell>
          <cell r="K67">
            <v>7676</v>
          </cell>
          <cell r="L67">
            <v>10967</v>
          </cell>
          <cell r="M67">
            <v>5181</v>
          </cell>
        </row>
        <row r="68">
          <cell r="H68" t="str">
            <v>CA-Badr BR</v>
          </cell>
          <cell r="I68">
            <v>176</v>
          </cell>
          <cell r="J68">
            <v>2626</v>
          </cell>
          <cell r="K68">
            <v>5263</v>
          </cell>
          <cell r="L68">
            <v>7557</v>
          </cell>
          <cell r="M68">
            <v>3265</v>
          </cell>
        </row>
        <row r="69">
          <cell r="H69" t="str">
            <v>CA-El Marg</v>
          </cell>
          <cell r="I69">
            <v>2982</v>
          </cell>
          <cell r="J69">
            <v>7769</v>
          </cell>
          <cell r="K69">
            <v>9767</v>
          </cell>
          <cell r="L69">
            <v>12484</v>
          </cell>
          <cell r="M69">
            <v>5223</v>
          </cell>
        </row>
        <row r="70">
          <cell r="H70" t="str">
            <v>CA-Ain ShamsBR</v>
          </cell>
          <cell r="I70">
            <v>1841</v>
          </cell>
          <cell r="J70">
            <v>4720</v>
          </cell>
          <cell r="K70">
            <v>7480</v>
          </cell>
          <cell r="L70">
            <v>9467</v>
          </cell>
          <cell r="M70">
            <v>4791</v>
          </cell>
        </row>
        <row r="71">
          <cell r="H71" t="str">
            <v>CA-Al Zaytoun BR</v>
          </cell>
          <cell r="I71">
            <v>3325</v>
          </cell>
          <cell r="J71">
            <v>7617</v>
          </cell>
          <cell r="K71">
            <v>11698</v>
          </cell>
          <cell r="L71">
            <v>14745</v>
          </cell>
          <cell r="M71">
            <v>7611</v>
          </cell>
        </row>
        <row r="72">
          <cell r="H72" t="str">
            <v>CA- Zakr BR</v>
          </cell>
          <cell r="I72">
            <v>2474</v>
          </cell>
          <cell r="J72">
            <v>8256</v>
          </cell>
          <cell r="K72">
            <v>17070</v>
          </cell>
          <cell r="L72">
            <v>23217</v>
          </cell>
          <cell r="M72">
            <v>11970</v>
          </cell>
        </row>
        <row r="73">
          <cell r="H73" t="str">
            <v>CA-Nasr city BR</v>
          </cell>
          <cell r="I73">
            <v>17493</v>
          </cell>
          <cell r="J73">
            <v>21581</v>
          </cell>
          <cell r="K73">
            <v>18898</v>
          </cell>
          <cell r="L73">
            <v>21843</v>
          </cell>
          <cell r="M73">
            <v>14934</v>
          </cell>
        </row>
        <row r="74">
          <cell r="H74" t="str">
            <v>CA-Tagamoa BR</v>
          </cell>
          <cell r="I74">
            <v>4055</v>
          </cell>
          <cell r="J74">
            <v>10534</v>
          </cell>
          <cell r="K74">
            <v>16173</v>
          </cell>
          <cell r="L74">
            <v>20395</v>
          </cell>
          <cell r="M74">
            <v>11162</v>
          </cell>
        </row>
        <row r="75">
          <cell r="H75" t="str">
            <v>CA-Kattamya BR</v>
          </cell>
          <cell r="I75">
            <v>174380</v>
          </cell>
          <cell r="J75">
            <v>174103</v>
          </cell>
          <cell r="K75">
            <v>67018</v>
          </cell>
          <cell r="L75">
            <v>73537</v>
          </cell>
          <cell r="M75">
            <v>64862</v>
          </cell>
        </row>
        <row r="76">
          <cell r="H76" t="str">
            <v>CA-New Cairo BR</v>
          </cell>
          <cell r="I76">
            <v>1105</v>
          </cell>
          <cell r="J76">
            <v>4953</v>
          </cell>
          <cell r="K76">
            <v>14094</v>
          </cell>
          <cell r="L76">
            <v>19777</v>
          </cell>
          <cell r="M76">
            <v>10519</v>
          </cell>
        </row>
        <row r="77">
          <cell r="H77" t="str">
            <v>CA-Heliopolis BR</v>
          </cell>
          <cell r="I77">
            <v>1911</v>
          </cell>
          <cell r="J77">
            <v>4723</v>
          </cell>
          <cell r="K77">
            <v>9402</v>
          </cell>
          <cell r="L77">
            <v>11621</v>
          </cell>
          <cell r="M77">
            <v>6895</v>
          </cell>
        </row>
        <row r="78">
          <cell r="H78" t="str">
            <v>CA-Salam BR</v>
          </cell>
          <cell r="I78">
            <v>754</v>
          </cell>
          <cell r="J78">
            <v>5294</v>
          </cell>
          <cell r="K78">
            <v>9784</v>
          </cell>
          <cell r="L78">
            <v>14018</v>
          </cell>
          <cell r="M78">
            <v>5475</v>
          </cell>
        </row>
        <row r="79">
          <cell r="H79" t="str">
            <v>CA-Al Nozha BR</v>
          </cell>
          <cell r="I79">
            <v>2697</v>
          </cell>
          <cell r="J79">
            <v>7349</v>
          </cell>
          <cell r="K79">
            <v>11124</v>
          </cell>
          <cell r="L79">
            <v>15677</v>
          </cell>
          <cell r="M79">
            <v>7024</v>
          </cell>
        </row>
        <row r="80">
          <cell r="H80" t="str">
            <v>CA-Shobra BR</v>
          </cell>
          <cell r="I80">
            <v>3191</v>
          </cell>
          <cell r="J80">
            <v>7557</v>
          </cell>
          <cell r="K80">
            <v>11042</v>
          </cell>
          <cell r="L80">
            <v>15857</v>
          </cell>
          <cell r="M80">
            <v>6956</v>
          </cell>
        </row>
        <row r="81">
          <cell r="H81" t="str">
            <v>BE-Damanhur DC</v>
          </cell>
          <cell r="I81">
            <v>16201</v>
          </cell>
          <cell r="J81">
            <v>128545</v>
          </cell>
          <cell r="K81">
            <v>123543</v>
          </cell>
          <cell r="L81">
            <v>18991</v>
          </cell>
          <cell r="M81">
            <v>11349</v>
          </cell>
        </row>
        <row r="82">
          <cell r="H82" t="str">
            <v>BE-Kafr Eldwar BR</v>
          </cell>
          <cell r="I82">
            <v>32442</v>
          </cell>
          <cell r="J82">
            <v>36450</v>
          </cell>
          <cell r="K82">
            <v>28773</v>
          </cell>
          <cell r="L82">
            <v>30190</v>
          </cell>
          <cell r="M82">
            <v>24829</v>
          </cell>
        </row>
        <row r="83">
          <cell r="H83" t="str">
            <v>BE-Abu Elmatamier BR</v>
          </cell>
          <cell r="I83">
            <v>339</v>
          </cell>
          <cell r="J83">
            <v>5337</v>
          </cell>
          <cell r="K83">
            <v>9573</v>
          </cell>
          <cell r="L83">
            <v>12714</v>
          </cell>
          <cell r="M83">
            <v>5620</v>
          </cell>
        </row>
        <row r="84">
          <cell r="H84" t="str">
            <v>BE-Etay Elbaroud BR</v>
          </cell>
          <cell r="I84">
            <v>632</v>
          </cell>
          <cell r="J84">
            <v>6621</v>
          </cell>
          <cell r="K84">
            <v>14588</v>
          </cell>
          <cell r="L84">
            <v>17142</v>
          </cell>
          <cell r="M84">
            <v>9278</v>
          </cell>
        </row>
        <row r="85">
          <cell r="H85" t="str">
            <v>BE-Rashid BR</v>
          </cell>
          <cell r="I85">
            <v>333</v>
          </cell>
          <cell r="J85">
            <v>2239</v>
          </cell>
          <cell r="K85">
            <v>5549</v>
          </cell>
          <cell r="L85">
            <v>5760</v>
          </cell>
          <cell r="M85">
            <v>3641</v>
          </cell>
        </row>
        <row r="86">
          <cell r="H86" t="str">
            <v>MA-Damietta BR</v>
          </cell>
          <cell r="I86">
            <v>14765</v>
          </cell>
          <cell r="J86">
            <v>19956</v>
          </cell>
          <cell r="K86">
            <v>21017</v>
          </cell>
          <cell r="L86">
            <v>24973</v>
          </cell>
          <cell r="M86">
            <v>15737</v>
          </cell>
        </row>
        <row r="87">
          <cell r="H87" t="str">
            <v>AS-New Valley BR</v>
          </cell>
          <cell r="I87">
            <v>63</v>
          </cell>
          <cell r="J87">
            <v>247</v>
          </cell>
          <cell r="K87">
            <v>3859</v>
          </cell>
          <cell r="L87">
            <v>4467</v>
          </cell>
          <cell r="M87">
            <v>2708</v>
          </cell>
        </row>
        <row r="88">
          <cell r="H88" t="str">
            <v>BS-Faiyum DC</v>
          </cell>
          <cell r="I88">
            <v>26917</v>
          </cell>
          <cell r="J88">
            <v>31813</v>
          </cell>
          <cell r="K88">
            <v>20348</v>
          </cell>
          <cell r="L88">
            <v>22390</v>
          </cell>
          <cell r="M88">
            <v>15714</v>
          </cell>
        </row>
        <row r="89">
          <cell r="H89" t="str">
            <v>AS-Red Sea BR</v>
          </cell>
          <cell r="I89">
            <v>754</v>
          </cell>
          <cell r="J89">
            <v>6214</v>
          </cell>
          <cell r="K89">
            <v>17205</v>
          </cell>
          <cell r="L89">
            <v>24350</v>
          </cell>
          <cell r="M89">
            <v>12530</v>
          </cell>
        </row>
        <row r="90">
          <cell r="H90" t="str">
            <v>IS-Ismailia DC</v>
          </cell>
          <cell r="I90">
            <v>7429</v>
          </cell>
          <cell r="J90">
            <v>15468</v>
          </cell>
          <cell r="K90">
            <v>19326</v>
          </cell>
          <cell r="L90">
            <v>20148</v>
          </cell>
          <cell r="M90">
            <v>11511</v>
          </cell>
        </row>
        <row r="91">
          <cell r="H91" t="str">
            <v>IS-Qantara BR</v>
          </cell>
          <cell r="I91">
            <v>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H92" t="str">
            <v>BE-Desouk BR</v>
          </cell>
          <cell r="I92">
            <v>5485</v>
          </cell>
          <cell r="J92">
            <v>9024</v>
          </cell>
          <cell r="K92">
            <v>11015</v>
          </cell>
          <cell r="L92">
            <v>13823</v>
          </cell>
          <cell r="M92">
            <v>7728</v>
          </cell>
        </row>
        <row r="93">
          <cell r="H93" t="str">
            <v>BE-Kafr Al-Sheikh DC</v>
          </cell>
          <cell r="I93">
            <v>10183</v>
          </cell>
          <cell r="J93">
            <v>37551</v>
          </cell>
          <cell r="K93">
            <v>41866</v>
          </cell>
          <cell r="L93">
            <v>26001</v>
          </cell>
          <cell r="M93">
            <v>14261</v>
          </cell>
        </row>
        <row r="94">
          <cell r="H94" t="str">
            <v>AS-Luxor BR</v>
          </cell>
          <cell r="I94">
            <v>693</v>
          </cell>
          <cell r="J94">
            <v>3533</v>
          </cell>
          <cell r="K94">
            <v>9656</v>
          </cell>
          <cell r="L94">
            <v>11555</v>
          </cell>
          <cell r="M94">
            <v>7109</v>
          </cell>
        </row>
        <row r="95">
          <cell r="H95" t="str">
            <v>AL-Matrouh BR</v>
          </cell>
          <cell r="I95">
            <v>203</v>
          </cell>
          <cell r="J95">
            <v>2738</v>
          </cell>
          <cell r="K95">
            <v>7519</v>
          </cell>
          <cell r="L95">
            <v>8344</v>
          </cell>
          <cell r="M95">
            <v>5032</v>
          </cell>
        </row>
        <row r="96">
          <cell r="H96" t="str">
            <v>BS-Bani mazarBR</v>
          </cell>
          <cell r="I96">
            <v>475</v>
          </cell>
          <cell r="J96">
            <v>2909</v>
          </cell>
          <cell r="K96">
            <v>5918</v>
          </cell>
          <cell r="L96">
            <v>6940</v>
          </cell>
          <cell r="M96">
            <v>3329</v>
          </cell>
        </row>
        <row r="97">
          <cell r="H97" t="str">
            <v>BS-Minya DC</v>
          </cell>
          <cell r="I97">
            <v>2934</v>
          </cell>
          <cell r="J97">
            <v>26234</v>
          </cell>
          <cell r="K97">
            <v>30189</v>
          </cell>
          <cell r="L97">
            <v>12240</v>
          </cell>
          <cell r="M97">
            <v>7446</v>
          </cell>
        </row>
        <row r="98">
          <cell r="H98" t="str">
            <v>BS-Mallawy BR</v>
          </cell>
          <cell r="I98">
            <v>1800</v>
          </cell>
          <cell r="J98">
            <v>4125</v>
          </cell>
          <cell r="K98">
            <v>6078</v>
          </cell>
          <cell r="L98">
            <v>6798</v>
          </cell>
          <cell r="M98">
            <v>4019</v>
          </cell>
        </row>
        <row r="99">
          <cell r="H99" t="str">
            <v>IS-Port Said BR</v>
          </cell>
          <cell r="I99">
            <v>5307</v>
          </cell>
          <cell r="J99">
            <v>9329</v>
          </cell>
          <cell r="K99">
            <v>15415</v>
          </cell>
          <cell r="L99">
            <v>18182</v>
          </cell>
          <cell r="M99">
            <v>11428</v>
          </cell>
        </row>
        <row r="100">
          <cell r="H100" t="str">
            <v>AS-Qena DC</v>
          </cell>
          <cell r="I100">
            <v>919</v>
          </cell>
          <cell r="J100">
            <v>26032</v>
          </cell>
          <cell r="K100">
            <v>33656</v>
          </cell>
          <cell r="L100">
            <v>16323</v>
          </cell>
          <cell r="M100">
            <v>8966</v>
          </cell>
        </row>
        <row r="101">
          <cell r="H101" t="str">
            <v>AS-Nag Hammadi BR</v>
          </cell>
          <cell r="I101">
            <v>235</v>
          </cell>
          <cell r="J101">
            <v>2697</v>
          </cell>
          <cell r="K101">
            <v>6669</v>
          </cell>
          <cell r="L101">
            <v>8394</v>
          </cell>
          <cell r="M101">
            <v>3859</v>
          </cell>
        </row>
        <row r="102">
          <cell r="H102" t="str">
            <v>TA-Quweisna BR</v>
          </cell>
          <cell r="I102">
            <v>11327</v>
          </cell>
          <cell r="J102">
            <v>12973</v>
          </cell>
          <cell r="K102">
            <v>9669</v>
          </cell>
          <cell r="L102">
            <v>9798</v>
          </cell>
          <cell r="M102">
            <v>7889</v>
          </cell>
        </row>
        <row r="103">
          <cell r="H103" t="str">
            <v>TA-Sadate BR</v>
          </cell>
          <cell r="I103">
            <v>134</v>
          </cell>
          <cell r="J103">
            <v>1254</v>
          </cell>
          <cell r="K103">
            <v>5170</v>
          </cell>
          <cell r="L103">
            <v>6552</v>
          </cell>
          <cell r="M103">
            <v>3423</v>
          </cell>
        </row>
        <row r="104">
          <cell r="H104" t="str">
            <v>TA-Tala BR</v>
          </cell>
          <cell r="I104">
            <v>0</v>
          </cell>
          <cell r="J104">
            <v>1093</v>
          </cell>
          <cell r="K104">
            <v>3019</v>
          </cell>
          <cell r="L104">
            <v>3539</v>
          </cell>
          <cell r="M104">
            <v>0</v>
          </cell>
        </row>
        <row r="105">
          <cell r="H105" t="str">
            <v>TA-Shebeen El-Kom DC</v>
          </cell>
          <cell r="I105">
            <v>24505</v>
          </cell>
          <cell r="J105">
            <v>0</v>
          </cell>
          <cell r="K105">
            <v>0</v>
          </cell>
          <cell r="L105">
            <v>0</v>
          </cell>
          <cell r="M105">
            <v>15534</v>
          </cell>
        </row>
        <row r="106">
          <cell r="H106" t="str">
            <v>TA-Shebeen El-Kom DC</v>
          </cell>
          <cell r="I106">
            <v>0</v>
          </cell>
          <cell r="J106">
            <v>41543</v>
          </cell>
          <cell r="K106">
            <v>32511</v>
          </cell>
          <cell r="L106">
            <v>22785</v>
          </cell>
          <cell r="M106">
            <v>0</v>
          </cell>
        </row>
        <row r="107">
          <cell r="H107" t="str">
            <v>TA-Tala BR</v>
          </cell>
          <cell r="I107">
            <v>107</v>
          </cell>
          <cell r="J107">
            <v>0</v>
          </cell>
          <cell r="K107">
            <v>0</v>
          </cell>
          <cell r="L107">
            <v>0</v>
          </cell>
          <cell r="M107">
            <v>2056</v>
          </cell>
        </row>
        <row r="108">
          <cell r="H108" t="str">
            <v>IS-Sharm Elsheikh BR</v>
          </cell>
          <cell r="I108">
            <v>97</v>
          </cell>
          <cell r="J108">
            <v>1040</v>
          </cell>
          <cell r="K108">
            <v>3456</v>
          </cell>
          <cell r="L108">
            <v>4834</v>
          </cell>
          <cell r="M108">
            <v>2628</v>
          </cell>
        </row>
        <row r="109">
          <cell r="H109" t="str">
            <v>IS-El Tor BR</v>
          </cell>
          <cell r="I109">
            <v>213</v>
          </cell>
          <cell r="J109">
            <v>7013</v>
          </cell>
          <cell r="K109">
            <v>10928</v>
          </cell>
          <cell r="L109">
            <v>8510</v>
          </cell>
          <cell r="M109">
            <v>5727</v>
          </cell>
        </row>
        <row r="110">
          <cell r="H110" t="str">
            <v>AS-Tahta BR</v>
          </cell>
          <cell r="I110">
            <v>71</v>
          </cell>
          <cell r="J110">
            <v>1617</v>
          </cell>
          <cell r="K110">
            <v>3646</v>
          </cell>
          <cell r="L110">
            <v>4663</v>
          </cell>
          <cell r="M110">
            <v>2297</v>
          </cell>
        </row>
        <row r="111">
          <cell r="H111" t="str">
            <v>AS-Sohag DC</v>
          </cell>
          <cell r="I111">
            <v>426</v>
          </cell>
          <cell r="J111">
            <v>18614</v>
          </cell>
          <cell r="K111">
            <v>25375</v>
          </cell>
          <cell r="L111">
            <v>15494</v>
          </cell>
          <cell r="M111">
            <v>7689</v>
          </cell>
        </row>
        <row r="112">
          <cell r="H112" t="str">
            <v>AS-Gerga BR</v>
          </cell>
          <cell r="I112">
            <v>160</v>
          </cell>
          <cell r="J112">
            <v>2934</v>
          </cell>
          <cell r="K112">
            <v>5989</v>
          </cell>
          <cell r="L112">
            <v>7899</v>
          </cell>
          <cell r="M112">
            <v>3697</v>
          </cell>
        </row>
        <row r="113">
          <cell r="H113" t="str">
            <v>IS-Suez DC</v>
          </cell>
          <cell r="I113">
            <v>2705</v>
          </cell>
          <cell r="J113">
            <v>11304</v>
          </cell>
          <cell r="K113">
            <v>20706</v>
          </cell>
          <cell r="L113">
            <v>21753</v>
          </cell>
          <cell r="M113">
            <v>12284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HQ</v>
          </cell>
          <cell r="I2">
            <v>17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H3" t="str">
            <v>SH-Hay El Zohor BR</v>
          </cell>
          <cell r="I3">
            <v>5569</v>
          </cell>
          <cell r="J3">
            <v>8336</v>
          </cell>
          <cell r="K3">
            <v>9835</v>
          </cell>
          <cell r="L3">
            <v>11484</v>
          </cell>
          <cell r="M3">
            <v>7134</v>
          </cell>
        </row>
        <row r="4">
          <cell r="H4" t="str">
            <v>SH-Zagazig DC</v>
          </cell>
          <cell r="I4">
            <v>15967</v>
          </cell>
          <cell r="J4">
            <v>59309</v>
          </cell>
          <cell r="K4">
            <v>57896</v>
          </cell>
          <cell r="L4">
            <v>21139</v>
          </cell>
          <cell r="M4">
            <v>14424</v>
          </cell>
        </row>
        <row r="5">
          <cell r="H5" t="str">
            <v>SH-Hehya BR</v>
          </cell>
          <cell r="I5">
            <v>631</v>
          </cell>
          <cell r="J5">
            <v>3646</v>
          </cell>
          <cell r="K5">
            <v>8249</v>
          </cell>
          <cell r="L5">
            <v>10373</v>
          </cell>
          <cell r="M5">
            <v>5268</v>
          </cell>
        </row>
        <row r="6">
          <cell r="H6" t="str">
            <v>SH-Belbeis BR</v>
          </cell>
          <cell r="I6">
            <v>1196</v>
          </cell>
          <cell r="J6">
            <v>3149</v>
          </cell>
          <cell r="K6">
            <v>5276</v>
          </cell>
          <cell r="L6">
            <v>6072</v>
          </cell>
          <cell r="M6">
            <v>3330</v>
          </cell>
        </row>
        <row r="7">
          <cell r="H7" t="str">
            <v>SH-Fakous BR</v>
          </cell>
          <cell r="I7">
            <v>1322</v>
          </cell>
          <cell r="J7">
            <v>4910</v>
          </cell>
          <cell r="K7">
            <v>8501</v>
          </cell>
          <cell r="L7">
            <v>7854</v>
          </cell>
          <cell r="M7">
            <v>4817</v>
          </cell>
        </row>
        <row r="8">
          <cell r="H8" t="str">
            <v>SH-Menya EL Qamh BR</v>
          </cell>
          <cell r="I8">
            <v>728</v>
          </cell>
          <cell r="J8">
            <v>3106</v>
          </cell>
          <cell r="K8">
            <v>7152</v>
          </cell>
          <cell r="L8">
            <v>7527</v>
          </cell>
          <cell r="M8">
            <v>4755</v>
          </cell>
        </row>
        <row r="9">
          <cell r="H9" t="str">
            <v>HQ BR</v>
          </cell>
          <cell r="I9">
            <v>70876</v>
          </cell>
          <cell r="J9">
            <v>69838</v>
          </cell>
          <cell r="K9">
            <v>0</v>
          </cell>
          <cell r="L9">
            <v>14281</v>
          </cell>
          <cell r="M9">
            <v>13635</v>
          </cell>
        </row>
        <row r="10">
          <cell r="H10" t="str">
            <v>SH-10th ofRamadan BR</v>
          </cell>
          <cell r="I10">
            <v>4427</v>
          </cell>
          <cell r="J10">
            <v>8079</v>
          </cell>
          <cell r="K10">
            <v>10785</v>
          </cell>
          <cell r="L10">
            <v>11041</v>
          </cell>
          <cell r="M10">
            <v>7130</v>
          </cell>
        </row>
        <row r="11">
          <cell r="H11" t="str">
            <v>GI-October BR</v>
          </cell>
          <cell r="I11">
            <v>2566</v>
          </cell>
          <cell r="J11">
            <v>6170</v>
          </cell>
          <cell r="K11">
            <v>10808</v>
          </cell>
          <cell r="L11">
            <v>14206</v>
          </cell>
          <cell r="M11">
            <v>7338</v>
          </cell>
        </row>
        <row r="12">
          <cell r="H12" t="str">
            <v>GI-OctoberGardens BR</v>
          </cell>
          <cell r="I12">
            <v>509</v>
          </cell>
          <cell r="J12">
            <v>2764</v>
          </cell>
          <cell r="K12">
            <v>6439</v>
          </cell>
          <cell r="L12">
            <v>9648</v>
          </cell>
          <cell r="M12">
            <v>4146</v>
          </cell>
        </row>
        <row r="13">
          <cell r="H13" t="str">
            <v>GI-El-sheikh Zaid BR</v>
          </cell>
          <cell r="I13">
            <v>2403</v>
          </cell>
          <cell r="J13">
            <v>4736</v>
          </cell>
          <cell r="K13">
            <v>8239</v>
          </cell>
          <cell r="L13">
            <v>10519</v>
          </cell>
          <cell r="M13">
            <v>6055</v>
          </cell>
        </row>
        <row r="14">
          <cell r="H14" t="str">
            <v>GI-EL Ayat BR</v>
          </cell>
          <cell r="I14">
            <v>325</v>
          </cell>
          <cell r="J14">
            <v>2294</v>
          </cell>
          <cell r="K14">
            <v>5196</v>
          </cell>
          <cell r="L14">
            <v>6952</v>
          </cell>
          <cell r="M14">
            <v>3186</v>
          </cell>
        </row>
        <row r="15">
          <cell r="H15" t="str">
            <v>GI-DAIPAI BR</v>
          </cell>
          <cell r="I15">
            <v>0</v>
          </cell>
          <cell r="J15">
            <v>493</v>
          </cell>
          <cell r="K15">
            <v>0</v>
          </cell>
          <cell r="L15">
            <v>637</v>
          </cell>
          <cell r="M15">
            <v>126</v>
          </cell>
        </row>
        <row r="16">
          <cell r="H16" t="str">
            <v>GI-Hawamdia BR</v>
          </cell>
          <cell r="I16">
            <v>2235</v>
          </cell>
          <cell r="J16">
            <v>4230</v>
          </cell>
          <cell r="K16">
            <v>6913</v>
          </cell>
          <cell r="L16">
            <v>8380</v>
          </cell>
          <cell r="M16">
            <v>4859</v>
          </cell>
        </row>
        <row r="17">
          <cell r="H17" t="str">
            <v>GI-EL-Monib BR</v>
          </cell>
          <cell r="I17">
            <v>10606</v>
          </cell>
          <cell r="J17">
            <v>14461</v>
          </cell>
          <cell r="K17">
            <v>12434</v>
          </cell>
          <cell r="L17">
            <v>14337</v>
          </cell>
          <cell r="M17">
            <v>8706</v>
          </cell>
        </row>
        <row r="18">
          <cell r="H18" t="str">
            <v>GI-Pyramid garden BR</v>
          </cell>
          <cell r="I18">
            <v>60</v>
          </cell>
          <cell r="J18">
            <v>4841</v>
          </cell>
          <cell r="K18">
            <v>5196</v>
          </cell>
          <cell r="L18">
            <v>8019</v>
          </cell>
          <cell r="M18">
            <v>3407</v>
          </cell>
        </row>
        <row r="19">
          <cell r="H19" t="str">
            <v>GI-Faisal BR</v>
          </cell>
          <cell r="I19">
            <v>29</v>
          </cell>
          <cell r="J19">
            <v>5636</v>
          </cell>
          <cell r="K19">
            <v>7370</v>
          </cell>
          <cell r="L19">
            <v>12963</v>
          </cell>
          <cell r="M19">
            <v>2481</v>
          </cell>
        </row>
        <row r="20">
          <cell r="H20" t="str">
            <v>GI-Eltalbia BR</v>
          </cell>
          <cell r="I20">
            <v>58</v>
          </cell>
          <cell r="J20">
            <v>3443</v>
          </cell>
          <cell r="K20">
            <v>6339</v>
          </cell>
          <cell r="L20">
            <v>8027</v>
          </cell>
          <cell r="M20">
            <v>3359</v>
          </cell>
        </row>
        <row r="21">
          <cell r="H21" t="str">
            <v>GI-Haram BR</v>
          </cell>
          <cell r="I21">
            <v>11564</v>
          </cell>
          <cell r="J21">
            <v>15367</v>
          </cell>
          <cell r="K21">
            <v>12299</v>
          </cell>
          <cell r="L21">
            <v>13725</v>
          </cell>
          <cell r="M21">
            <v>8179</v>
          </cell>
        </row>
        <row r="22">
          <cell r="H22" t="str">
            <v>GI-Dokki BR</v>
          </cell>
          <cell r="I22">
            <v>653</v>
          </cell>
          <cell r="J22">
            <v>4316</v>
          </cell>
          <cell r="K22">
            <v>8582</v>
          </cell>
          <cell r="L22">
            <v>10301</v>
          </cell>
          <cell r="M22">
            <v>5199</v>
          </cell>
        </row>
        <row r="23">
          <cell r="H23" t="str">
            <v>GI-Mohandessen BR</v>
          </cell>
          <cell r="I23">
            <v>2186</v>
          </cell>
          <cell r="J23">
            <v>5742</v>
          </cell>
          <cell r="K23">
            <v>9855</v>
          </cell>
          <cell r="L23">
            <v>10369</v>
          </cell>
          <cell r="M23">
            <v>5966</v>
          </cell>
        </row>
        <row r="24">
          <cell r="H24" t="str">
            <v>GI-Imbaba BR</v>
          </cell>
          <cell r="I24">
            <v>11584</v>
          </cell>
          <cell r="J24">
            <v>14736</v>
          </cell>
          <cell r="K24">
            <v>11942</v>
          </cell>
          <cell r="L24">
            <v>14233</v>
          </cell>
          <cell r="M24">
            <v>8701</v>
          </cell>
        </row>
        <row r="25">
          <cell r="H25" t="str">
            <v>GI-Tanash BR</v>
          </cell>
          <cell r="I25">
            <v>2063</v>
          </cell>
          <cell r="J25">
            <v>4327</v>
          </cell>
          <cell r="K25">
            <v>6427</v>
          </cell>
          <cell r="L25">
            <v>8336</v>
          </cell>
          <cell r="M25">
            <v>4172</v>
          </cell>
        </row>
        <row r="26">
          <cell r="H26" t="str">
            <v>TA-Kafr El-Zayat BR</v>
          </cell>
          <cell r="I26">
            <v>7770</v>
          </cell>
          <cell r="J26">
            <v>8973</v>
          </cell>
          <cell r="K26">
            <v>6153</v>
          </cell>
          <cell r="L26">
            <v>7113</v>
          </cell>
          <cell r="M26">
            <v>4922</v>
          </cell>
        </row>
        <row r="27">
          <cell r="H27" t="str">
            <v>TA-Mahallah BR</v>
          </cell>
          <cell r="I27">
            <v>4759</v>
          </cell>
          <cell r="J27">
            <v>7962</v>
          </cell>
          <cell r="K27">
            <v>12530</v>
          </cell>
          <cell r="L27">
            <v>13713</v>
          </cell>
          <cell r="M27">
            <v>9198</v>
          </cell>
        </row>
        <row r="28">
          <cell r="H28" t="str">
            <v>TA-Santah BR</v>
          </cell>
          <cell r="I28">
            <v>583</v>
          </cell>
          <cell r="J28">
            <v>1746</v>
          </cell>
          <cell r="K28">
            <v>4825</v>
          </cell>
          <cell r="L28">
            <v>5612</v>
          </cell>
          <cell r="M28">
            <v>3706</v>
          </cell>
        </row>
        <row r="29">
          <cell r="H29" t="str">
            <v>TA-Tanta DC</v>
          </cell>
          <cell r="I29">
            <v>9326</v>
          </cell>
          <cell r="J29">
            <v>34934</v>
          </cell>
          <cell r="K29">
            <v>37408</v>
          </cell>
          <cell r="L29">
            <v>18069</v>
          </cell>
          <cell r="M29">
            <v>11490</v>
          </cell>
        </row>
        <row r="30">
          <cell r="H30" t="str">
            <v>MA-Mansoura DC</v>
          </cell>
          <cell r="I30">
            <v>0</v>
          </cell>
          <cell r="J30">
            <v>114209</v>
          </cell>
          <cell r="K30">
            <v>107059</v>
          </cell>
          <cell r="L30">
            <v>26956</v>
          </cell>
          <cell r="M30">
            <v>0</v>
          </cell>
        </row>
        <row r="31">
          <cell r="H31" t="str">
            <v>MA-Mansoura DC</v>
          </cell>
          <cell r="I31">
            <v>26399</v>
          </cell>
          <cell r="J31">
            <v>0</v>
          </cell>
          <cell r="K31">
            <v>0</v>
          </cell>
          <cell r="L31">
            <v>0</v>
          </cell>
          <cell r="M31">
            <v>20750</v>
          </cell>
        </row>
        <row r="32">
          <cell r="H32" t="str">
            <v>MA-Senbellawein BR</v>
          </cell>
          <cell r="I32">
            <v>18615</v>
          </cell>
          <cell r="J32">
            <v>21081</v>
          </cell>
          <cell r="K32">
            <v>13956</v>
          </cell>
          <cell r="L32">
            <v>16135</v>
          </cell>
          <cell r="M32">
            <v>11531</v>
          </cell>
        </row>
        <row r="33">
          <cell r="H33" t="str">
            <v>MA-Mit ghamr BR</v>
          </cell>
          <cell r="I33">
            <v>0</v>
          </cell>
          <cell r="J33">
            <v>3598</v>
          </cell>
          <cell r="K33">
            <v>5156</v>
          </cell>
          <cell r="L33">
            <v>5892</v>
          </cell>
          <cell r="M33">
            <v>0</v>
          </cell>
        </row>
        <row r="34">
          <cell r="H34" t="str">
            <v>MA-Mit ghamr BR</v>
          </cell>
          <cell r="I34">
            <v>2175</v>
          </cell>
          <cell r="J34">
            <v>0</v>
          </cell>
          <cell r="K34">
            <v>0</v>
          </cell>
          <cell r="L34">
            <v>0</v>
          </cell>
          <cell r="M34">
            <v>3766</v>
          </cell>
        </row>
        <row r="35">
          <cell r="H35" t="str">
            <v>MA-Shirbin BR</v>
          </cell>
          <cell r="I35">
            <v>4291</v>
          </cell>
          <cell r="J35">
            <v>6516</v>
          </cell>
          <cell r="K35">
            <v>7989</v>
          </cell>
          <cell r="L35">
            <v>9723</v>
          </cell>
          <cell r="M35">
            <v>5967</v>
          </cell>
        </row>
        <row r="36">
          <cell r="H36" t="str">
            <v>MA-Talkha BR</v>
          </cell>
          <cell r="I36">
            <v>3502</v>
          </cell>
          <cell r="J36">
            <v>4918</v>
          </cell>
          <cell r="K36">
            <v>5344</v>
          </cell>
          <cell r="L36">
            <v>6436</v>
          </cell>
          <cell r="M36">
            <v>3960</v>
          </cell>
        </row>
        <row r="37">
          <cell r="H37" t="str">
            <v>MA-Minet elnasr BR</v>
          </cell>
          <cell r="I37">
            <v>7816</v>
          </cell>
          <cell r="J37">
            <v>10818</v>
          </cell>
          <cell r="K37">
            <v>11218</v>
          </cell>
          <cell r="L37">
            <v>13338</v>
          </cell>
          <cell r="M37">
            <v>8263</v>
          </cell>
        </row>
        <row r="38">
          <cell r="H38" t="str">
            <v>AL-Agamy BR</v>
          </cell>
          <cell r="I38">
            <v>8723</v>
          </cell>
          <cell r="J38">
            <v>15855</v>
          </cell>
          <cell r="K38">
            <v>16682</v>
          </cell>
          <cell r="L38">
            <v>20378</v>
          </cell>
          <cell r="M38">
            <v>9999</v>
          </cell>
        </row>
        <row r="39">
          <cell r="H39" t="str">
            <v>AL-ABIS DC</v>
          </cell>
          <cell r="I39">
            <v>15316</v>
          </cell>
          <cell r="J39">
            <v>112580</v>
          </cell>
          <cell r="K39">
            <v>103394</v>
          </cell>
          <cell r="L39">
            <v>9996</v>
          </cell>
          <cell r="M39">
            <v>7883</v>
          </cell>
        </row>
        <row r="40">
          <cell r="H40" t="str">
            <v>AL-GExpress BR</v>
          </cell>
          <cell r="I40">
            <v>67</v>
          </cell>
          <cell r="J40">
            <v>9705</v>
          </cell>
          <cell r="K40">
            <v>8707</v>
          </cell>
          <cell r="L40">
            <v>17061</v>
          </cell>
          <cell r="M40">
            <v>3917</v>
          </cell>
        </row>
        <row r="41">
          <cell r="H41" t="str">
            <v>AL-Siouf BR</v>
          </cell>
          <cell r="I41">
            <v>6635</v>
          </cell>
          <cell r="J41">
            <v>10886</v>
          </cell>
          <cell r="K41">
            <v>10752</v>
          </cell>
          <cell r="L41">
            <v>13223</v>
          </cell>
          <cell r="M41">
            <v>6612</v>
          </cell>
        </row>
        <row r="42">
          <cell r="H42" t="str">
            <v>AL-Mandara BR</v>
          </cell>
          <cell r="I42">
            <v>3766</v>
          </cell>
          <cell r="J42">
            <v>7720</v>
          </cell>
          <cell r="K42">
            <v>10729</v>
          </cell>
          <cell r="L42">
            <v>14229</v>
          </cell>
          <cell r="M42">
            <v>7200</v>
          </cell>
        </row>
        <row r="43">
          <cell r="H43" t="str">
            <v>AS-El Qusiya BR</v>
          </cell>
          <cell r="I43">
            <v>257</v>
          </cell>
          <cell r="J43">
            <v>1929</v>
          </cell>
          <cell r="K43">
            <v>4501</v>
          </cell>
          <cell r="L43">
            <v>5625</v>
          </cell>
          <cell r="M43">
            <v>2865</v>
          </cell>
        </row>
        <row r="44">
          <cell r="H44" t="str">
            <v>AS-Asyut DC</v>
          </cell>
          <cell r="I44">
            <v>1498</v>
          </cell>
          <cell r="J44">
            <v>16403</v>
          </cell>
          <cell r="K44">
            <v>24240</v>
          </cell>
          <cell r="L44">
            <v>17308</v>
          </cell>
          <cell r="M44">
            <v>9175</v>
          </cell>
        </row>
        <row r="45">
          <cell r="H45" t="str">
            <v>AS-Aswan DC</v>
          </cell>
          <cell r="I45">
            <v>718</v>
          </cell>
          <cell r="J45">
            <v>10928</v>
          </cell>
          <cell r="K45">
            <v>16713</v>
          </cell>
          <cell r="L45">
            <v>10399</v>
          </cell>
          <cell r="M45">
            <v>6338</v>
          </cell>
        </row>
        <row r="46">
          <cell r="H46" t="str">
            <v>AS-Kom ombo BR</v>
          </cell>
          <cell r="I46">
            <v>538</v>
          </cell>
          <cell r="J46">
            <v>2533</v>
          </cell>
          <cell r="K46">
            <v>8050</v>
          </cell>
          <cell r="L46">
            <v>9736</v>
          </cell>
          <cell r="M46">
            <v>6264</v>
          </cell>
        </row>
        <row r="47">
          <cell r="H47" t="str">
            <v>BS-wasta BR</v>
          </cell>
          <cell r="I47">
            <v>5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H48" t="str">
            <v>BS-Beni Suef DC</v>
          </cell>
          <cell r="I48">
            <v>11621</v>
          </cell>
          <cell r="J48">
            <v>15505</v>
          </cell>
          <cell r="K48">
            <v>14512</v>
          </cell>
          <cell r="L48">
            <v>17698</v>
          </cell>
          <cell r="M48">
            <v>10660</v>
          </cell>
        </row>
        <row r="49">
          <cell r="H49" t="str">
            <v>GI-Benha BR</v>
          </cell>
          <cell r="I49">
            <v>2125</v>
          </cell>
          <cell r="J49">
            <v>4347</v>
          </cell>
          <cell r="K49">
            <v>7539</v>
          </cell>
          <cell r="L49">
            <v>8879</v>
          </cell>
          <cell r="M49">
            <v>5351</v>
          </cell>
        </row>
        <row r="50">
          <cell r="H50" t="str">
            <v>GI-Shubra Khaymah BR</v>
          </cell>
          <cell r="I50">
            <v>22431</v>
          </cell>
          <cell r="J50">
            <v>29653</v>
          </cell>
          <cell r="K50">
            <v>30263</v>
          </cell>
          <cell r="L50">
            <v>32931</v>
          </cell>
          <cell r="M50">
            <v>22748</v>
          </cell>
        </row>
        <row r="51">
          <cell r="H51" t="str">
            <v>GI-Obour BR</v>
          </cell>
          <cell r="I51">
            <v>1189</v>
          </cell>
          <cell r="J51">
            <v>4215</v>
          </cell>
          <cell r="K51">
            <v>9293</v>
          </cell>
          <cell r="L51">
            <v>11783</v>
          </cell>
          <cell r="M51">
            <v>6433</v>
          </cell>
        </row>
        <row r="52">
          <cell r="H52" t="str">
            <v>GI-Tokh  BR</v>
          </cell>
          <cell r="I52">
            <v>5918</v>
          </cell>
          <cell r="J52">
            <v>8255</v>
          </cell>
          <cell r="K52">
            <v>9069</v>
          </cell>
          <cell r="L52">
            <v>10279</v>
          </cell>
          <cell r="M52">
            <v>6734</v>
          </cell>
        </row>
        <row r="53">
          <cell r="H53" t="str">
            <v>GI-Almuasasa BR</v>
          </cell>
          <cell r="I53">
            <v>922</v>
          </cell>
          <cell r="J53">
            <v>3884</v>
          </cell>
          <cell r="K53">
            <v>7045</v>
          </cell>
          <cell r="L53">
            <v>7951</v>
          </cell>
          <cell r="M53">
            <v>4159</v>
          </cell>
        </row>
        <row r="54">
          <cell r="H54" t="str">
            <v>GI-Qalyup  BR</v>
          </cell>
          <cell r="I54">
            <v>3346</v>
          </cell>
          <cell r="J54">
            <v>6538</v>
          </cell>
          <cell r="K54">
            <v>8861</v>
          </cell>
          <cell r="L54">
            <v>10897</v>
          </cell>
          <cell r="M54">
            <v>5743</v>
          </cell>
        </row>
        <row r="55">
          <cell r="H55" t="str">
            <v>GI-Project BR</v>
          </cell>
          <cell r="I55">
            <v>76262</v>
          </cell>
          <cell r="J55">
            <v>76442</v>
          </cell>
          <cell r="K55">
            <v>26163</v>
          </cell>
          <cell r="L55">
            <v>25809</v>
          </cell>
          <cell r="M55">
            <v>25488</v>
          </cell>
        </row>
        <row r="56">
          <cell r="H56" t="str">
            <v>GI-Giza DC</v>
          </cell>
          <cell r="I56">
            <v>1</v>
          </cell>
          <cell r="J56">
            <v>268224</v>
          </cell>
          <cell r="K56">
            <v>267327</v>
          </cell>
          <cell r="L56">
            <v>0</v>
          </cell>
          <cell r="M56">
            <v>0</v>
          </cell>
        </row>
        <row r="57">
          <cell r="H57" t="str">
            <v>CA-Abaasia BR</v>
          </cell>
          <cell r="I57">
            <v>1821</v>
          </cell>
          <cell r="J57">
            <v>4962</v>
          </cell>
          <cell r="K57">
            <v>8106</v>
          </cell>
          <cell r="L57">
            <v>12068</v>
          </cell>
          <cell r="M57">
            <v>5115</v>
          </cell>
        </row>
        <row r="58">
          <cell r="H58" t="str">
            <v>CA-Cairo DC</v>
          </cell>
          <cell r="I58">
            <v>271</v>
          </cell>
          <cell r="J58">
            <v>325876</v>
          </cell>
          <cell r="K58">
            <v>324887</v>
          </cell>
          <cell r="L58">
            <v>17</v>
          </cell>
          <cell r="M58">
            <v>17</v>
          </cell>
        </row>
        <row r="59">
          <cell r="H59" t="str">
            <v>CA-Al Mokattam BR</v>
          </cell>
          <cell r="I59">
            <v>3301</v>
          </cell>
          <cell r="J59">
            <v>5292</v>
          </cell>
          <cell r="K59">
            <v>7198</v>
          </cell>
          <cell r="L59">
            <v>9325</v>
          </cell>
          <cell r="M59">
            <v>5351</v>
          </cell>
        </row>
        <row r="60">
          <cell r="H60" t="str">
            <v>CA-elbasateen BR</v>
          </cell>
          <cell r="I60">
            <v>3713</v>
          </cell>
          <cell r="J60">
            <v>6881</v>
          </cell>
          <cell r="K60">
            <v>10238</v>
          </cell>
          <cell r="L60">
            <v>12989</v>
          </cell>
          <cell r="M60">
            <v>7436</v>
          </cell>
        </row>
        <row r="61">
          <cell r="H61" t="str">
            <v>CA-Maasra BR</v>
          </cell>
          <cell r="I61">
            <v>5976</v>
          </cell>
          <cell r="J61">
            <v>8412</v>
          </cell>
          <cell r="K61">
            <v>8429</v>
          </cell>
          <cell r="L61">
            <v>11004</v>
          </cell>
          <cell r="M61">
            <v>6146</v>
          </cell>
        </row>
        <row r="62">
          <cell r="H62" t="str">
            <v>CA-Helwan BR</v>
          </cell>
          <cell r="I62">
            <v>13983</v>
          </cell>
          <cell r="J62">
            <v>17612</v>
          </cell>
          <cell r="K62">
            <v>12286</v>
          </cell>
          <cell r="L62">
            <v>12752</v>
          </cell>
          <cell r="M62">
            <v>8650</v>
          </cell>
        </row>
        <row r="63">
          <cell r="H63" t="str">
            <v>CA-AL Zahraa BR</v>
          </cell>
          <cell r="I63">
            <v>2165</v>
          </cell>
          <cell r="J63">
            <v>3855</v>
          </cell>
          <cell r="K63">
            <v>6980</v>
          </cell>
          <cell r="L63">
            <v>8795</v>
          </cell>
          <cell r="M63">
            <v>5311</v>
          </cell>
        </row>
        <row r="64">
          <cell r="H64" t="str">
            <v>CA-Old cairo BR</v>
          </cell>
          <cell r="I64">
            <v>1256</v>
          </cell>
          <cell r="J64">
            <v>3753</v>
          </cell>
          <cell r="K64">
            <v>8205</v>
          </cell>
          <cell r="L64">
            <v>10587</v>
          </cell>
          <cell r="M64">
            <v>5798</v>
          </cell>
        </row>
        <row r="65">
          <cell r="H65" t="str">
            <v>CA-Shorouk BR</v>
          </cell>
          <cell r="I65">
            <v>375</v>
          </cell>
          <cell r="J65">
            <v>2322</v>
          </cell>
          <cell r="K65">
            <v>6346</v>
          </cell>
          <cell r="L65">
            <v>8345</v>
          </cell>
          <cell r="M65">
            <v>4547</v>
          </cell>
        </row>
        <row r="66">
          <cell r="H66" t="str">
            <v>CA-Badr BR</v>
          </cell>
          <cell r="I66">
            <v>245</v>
          </cell>
          <cell r="J66">
            <v>1851</v>
          </cell>
          <cell r="K66">
            <v>4481</v>
          </cell>
          <cell r="L66">
            <v>5935</v>
          </cell>
          <cell r="M66">
            <v>2874</v>
          </cell>
        </row>
        <row r="67">
          <cell r="H67" t="str">
            <v>CA-El Marg</v>
          </cell>
          <cell r="I67">
            <v>785</v>
          </cell>
          <cell r="J67">
            <v>3828</v>
          </cell>
          <cell r="K67">
            <v>7152</v>
          </cell>
          <cell r="L67">
            <v>9356</v>
          </cell>
          <cell r="M67">
            <v>4059</v>
          </cell>
        </row>
        <row r="68">
          <cell r="H68" t="str">
            <v>CA-Ain ShamsBR</v>
          </cell>
          <cell r="I68">
            <v>1493</v>
          </cell>
          <cell r="J68">
            <v>4414</v>
          </cell>
          <cell r="K68">
            <v>8411</v>
          </cell>
          <cell r="L68">
            <v>11816</v>
          </cell>
          <cell r="M68">
            <v>5303</v>
          </cell>
        </row>
        <row r="69">
          <cell r="H69" t="str">
            <v>CA-Al Zaytoun BR</v>
          </cell>
          <cell r="I69">
            <v>2061</v>
          </cell>
          <cell r="J69">
            <v>5294</v>
          </cell>
          <cell r="K69">
            <v>10188</v>
          </cell>
          <cell r="L69">
            <v>12959</v>
          </cell>
          <cell r="M69">
            <v>7051</v>
          </cell>
        </row>
        <row r="70">
          <cell r="H70" t="str">
            <v>CA- Zakr BR</v>
          </cell>
          <cell r="I70">
            <v>1117</v>
          </cell>
          <cell r="J70">
            <v>5084</v>
          </cell>
          <cell r="K70">
            <v>14096</v>
          </cell>
          <cell r="L70">
            <v>19183</v>
          </cell>
          <cell r="M70">
            <v>10161</v>
          </cell>
        </row>
        <row r="71">
          <cell r="H71" t="str">
            <v>CA-Nasr city BR</v>
          </cell>
          <cell r="I71">
            <v>13617</v>
          </cell>
          <cell r="J71">
            <v>16966</v>
          </cell>
          <cell r="K71">
            <v>16573</v>
          </cell>
          <cell r="L71">
            <v>19635</v>
          </cell>
          <cell r="M71">
            <v>13298</v>
          </cell>
        </row>
        <row r="72">
          <cell r="H72" t="str">
            <v>CA-Tagamoa BR</v>
          </cell>
          <cell r="I72">
            <v>2258</v>
          </cell>
          <cell r="J72">
            <v>6698</v>
          </cell>
          <cell r="K72">
            <v>14264</v>
          </cell>
          <cell r="L72">
            <v>19928</v>
          </cell>
          <cell r="M72">
            <v>10185</v>
          </cell>
        </row>
        <row r="73">
          <cell r="H73" t="str">
            <v>CA-Kattamya BR</v>
          </cell>
          <cell r="I73">
            <v>157623</v>
          </cell>
          <cell r="J73">
            <v>157406</v>
          </cell>
          <cell r="K73">
            <v>59329</v>
          </cell>
          <cell r="L73">
            <v>60069</v>
          </cell>
          <cell r="M73">
            <v>59481</v>
          </cell>
        </row>
        <row r="74">
          <cell r="H74" t="str">
            <v>CA-New Cairo BR</v>
          </cell>
          <cell r="I74">
            <v>825</v>
          </cell>
          <cell r="J74">
            <v>3525</v>
          </cell>
          <cell r="K74">
            <v>12687</v>
          </cell>
          <cell r="L74">
            <v>16567</v>
          </cell>
          <cell r="M74">
            <v>9964</v>
          </cell>
        </row>
        <row r="75">
          <cell r="H75" t="str">
            <v>CA-Heliopolis BR</v>
          </cell>
          <cell r="I75">
            <v>1700</v>
          </cell>
          <cell r="J75">
            <v>3452</v>
          </cell>
          <cell r="K75">
            <v>7348</v>
          </cell>
          <cell r="L75">
            <v>9454</v>
          </cell>
          <cell r="M75">
            <v>5647</v>
          </cell>
        </row>
        <row r="76">
          <cell r="H76" t="str">
            <v>CA-Salam BR</v>
          </cell>
          <cell r="I76">
            <v>559</v>
          </cell>
          <cell r="J76">
            <v>3395</v>
          </cell>
          <cell r="K76">
            <v>6288</v>
          </cell>
          <cell r="L76">
            <v>8893</v>
          </cell>
          <cell r="M76">
            <v>3794</v>
          </cell>
        </row>
        <row r="77">
          <cell r="H77" t="str">
            <v>CA-Al Nozha BR</v>
          </cell>
          <cell r="I77">
            <v>2428</v>
          </cell>
          <cell r="J77">
            <v>5237</v>
          </cell>
          <cell r="K77">
            <v>8669</v>
          </cell>
          <cell r="L77">
            <v>11836</v>
          </cell>
          <cell r="M77">
            <v>6000</v>
          </cell>
        </row>
        <row r="78">
          <cell r="H78" t="str">
            <v>CA-Shobra BR</v>
          </cell>
          <cell r="I78">
            <v>2628</v>
          </cell>
          <cell r="J78">
            <v>5658</v>
          </cell>
          <cell r="K78">
            <v>8840</v>
          </cell>
          <cell r="L78">
            <v>11747</v>
          </cell>
          <cell r="M78">
            <v>5860</v>
          </cell>
        </row>
        <row r="79">
          <cell r="H79" t="str">
            <v>BE-Damanhur DC</v>
          </cell>
          <cell r="I79">
            <v>47482</v>
          </cell>
          <cell r="J79">
            <v>96774</v>
          </cell>
          <cell r="K79">
            <v>78723</v>
          </cell>
          <cell r="L79">
            <v>33762</v>
          </cell>
          <cell r="M79">
            <v>28354</v>
          </cell>
        </row>
        <row r="80">
          <cell r="H80" t="str">
            <v>BE-Kafr Eldwar BR</v>
          </cell>
          <cell r="I80">
            <v>300</v>
          </cell>
          <cell r="J80">
            <v>3454</v>
          </cell>
          <cell r="K80">
            <v>8642</v>
          </cell>
          <cell r="L80">
            <v>10343</v>
          </cell>
          <cell r="M80">
            <v>5762</v>
          </cell>
        </row>
        <row r="81">
          <cell r="H81" t="str">
            <v>BE-Abu Elmatamier BR</v>
          </cell>
          <cell r="I81">
            <v>328</v>
          </cell>
          <cell r="J81">
            <v>4013</v>
          </cell>
          <cell r="K81">
            <v>8537</v>
          </cell>
          <cell r="L81">
            <v>10214</v>
          </cell>
          <cell r="M81">
            <v>4845</v>
          </cell>
        </row>
        <row r="82">
          <cell r="H82" t="str">
            <v>BE-Etay Elbaroud BR</v>
          </cell>
          <cell r="I82">
            <v>715</v>
          </cell>
          <cell r="J82">
            <v>5168</v>
          </cell>
          <cell r="K82">
            <v>12512</v>
          </cell>
          <cell r="L82">
            <v>14454</v>
          </cell>
          <cell r="M82">
            <v>8266</v>
          </cell>
        </row>
        <row r="83">
          <cell r="H83" t="str">
            <v>BE-Rashid BR</v>
          </cell>
          <cell r="I83">
            <v>415</v>
          </cell>
          <cell r="J83">
            <v>2201</v>
          </cell>
          <cell r="K83">
            <v>5277</v>
          </cell>
          <cell r="L83">
            <v>5683</v>
          </cell>
          <cell r="M83">
            <v>3575</v>
          </cell>
        </row>
        <row r="84">
          <cell r="H84" t="str">
            <v>MA-Damietta BR</v>
          </cell>
          <cell r="I84">
            <v>8801</v>
          </cell>
          <cell r="J84">
            <v>12600</v>
          </cell>
          <cell r="K84">
            <v>15979</v>
          </cell>
          <cell r="L84">
            <v>19075</v>
          </cell>
          <cell r="M84">
            <v>11968</v>
          </cell>
        </row>
        <row r="85">
          <cell r="H85" t="str">
            <v>AS-New Valley BR</v>
          </cell>
          <cell r="I85">
            <v>40</v>
          </cell>
          <cell r="J85">
            <v>264</v>
          </cell>
          <cell r="K85">
            <v>3103</v>
          </cell>
          <cell r="L85">
            <v>3751</v>
          </cell>
          <cell r="M85">
            <v>2330</v>
          </cell>
        </row>
        <row r="86">
          <cell r="H86" t="str">
            <v>BS-Faiyum DC</v>
          </cell>
          <cell r="I86">
            <v>28350</v>
          </cell>
          <cell r="J86">
            <v>32222</v>
          </cell>
          <cell r="K86">
            <v>19639</v>
          </cell>
          <cell r="L86">
            <v>22051</v>
          </cell>
          <cell r="M86">
            <v>15878</v>
          </cell>
        </row>
        <row r="87">
          <cell r="H87" t="str">
            <v>BS-Ibshaway BR</v>
          </cell>
          <cell r="I87">
            <v>1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 t="str">
            <v>AS-Red Sea BR</v>
          </cell>
          <cell r="I88">
            <v>647</v>
          </cell>
          <cell r="J88">
            <v>4361</v>
          </cell>
          <cell r="K88">
            <v>12799</v>
          </cell>
          <cell r="L88">
            <v>17372</v>
          </cell>
          <cell r="M88">
            <v>10021</v>
          </cell>
        </row>
        <row r="89">
          <cell r="H89" t="str">
            <v>IS-Ismailia DC</v>
          </cell>
          <cell r="I89">
            <v>6947</v>
          </cell>
          <cell r="J89">
            <v>11075</v>
          </cell>
          <cell r="K89">
            <v>14104</v>
          </cell>
          <cell r="L89">
            <v>17128</v>
          </cell>
          <cell r="M89">
            <v>9888</v>
          </cell>
        </row>
        <row r="90">
          <cell r="H90" t="str">
            <v>IS-Qantara BR</v>
          </cell>
          <cell r="I90">
            <v>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H91" t="str">
            <v>BE-Desouk BR</v>
          </cell>
          <cell r="I91">
            <v>2272</v>
          </cell>
          <cell r="J91">
            <v>5260</v>
          </cell>
          <cell r="K91">
            <v>7578</v>
          </cell>
          <cell r="L91">
            <v>9754</v>
          </cell>
          <cell r="M91">
            <v>4531</v>
          </cell>
        </row>
        <row r="92">
          <cell r="H92" t="str">
            <v>BE-Kafr Al-Sheikh DC</v>
          </cell>
          <cell r="I92">
            <v>7479</v>
          </cell>
          <cell r="J92">
            <v>26191</v>
          </cell>
          <cell r="K92">
            <v>29399</v>
          </cell>
          <cell r="L92">
            <v>22525</v>
          </cell>
          <cell r="M92">
            <v>11019</v>
          </cell>
        </row>
        <row r="93">
          <cell r="H93" t="str">
            <v>AS-Luxor BR</v>
          </cell>
          <cell r="I93">
            <v>590</v>
          </cell>
          <cell r="J93">
            <v>2516</v>
          </cell>
          <cell r="K93">
            <v>7882</v>
          </cell>
          <cell r="L93">
            <v>9367</v>
          </cell>
          <cell r="M93">
            <v>5786</v>
          </cell>
        </row>
        <row r="94">
          <cell r="H94" t="str">
            <v>AL-Matrouh BR</v>
          </cell>
          <cell r="I94">
            <v>172</v>
          </cell>
          <cell r="J94">
            <v>2297</v>
          </cell>
          <cell r="K94">
            <v>6459</v>
          </cell>
          <cell r="L94">
            <v>7177</v>
          </cell>
          <cell r="M94">
            <v>4399</v>
          </cell>
        </row>
        <row r="95">
          <cell r="H95" t="str">
            <v>BS-Bani mazarBR</v>
          </cell>
          <cell r="I95">
            <v>252</v>
          </cell>
          <cell r="J95">
            <v>1699</v>
          </cell>
          <cell r="K95">
            <v>3343</v>
          </cell>
          <cell r="L95">
            <v>4051</v>
          </cell>
          <cell r="M95">
            <v>1788</v>
          </cell>
        </row>
        <row r="96">
          <cell r="H96" t="str">
            <v>BS-Minya DC</v>
          </cell>
          <cell r="I96">
            <v>4289</v>
          </cell>
          <cell r="J96">
            <v>17504</v>
          </cell>
          <cell r="K96">
            <v>23977</v>
          </cell>
          <cell r="L96">
            <v>17598</v>
          </cell>
          <cell r="M96">
            <v>10224</v>
          </cell>
        </row>
        <row r="97">
          <cell r="H97" t="str">
            <v>BS-Mallawy BR</v>
          </cell>
          <cell r="I97">
            <v>690</v>
          </cell>
          <cell r="J97">
            <v>1866</v>
          </cell>
          <cell r="K97">
            <v>2233</v>
          </cell>
          <cell r="L97">
            <v>2660</v>
          </cell>
          <cell r="M97">
            <v>1530</v>
          </cell>
        </row>
        <row r="98">
          <cell r="H98" t="str">
            <v>IS-Port Said BR</v>
          </cell>
          <cell r="I98">
            <v>4984</v>
          </cell>
          <cell r="J98">
            <v>7360</v>
          </cell>
          <cell r="K98">
            <v>12933</v>
          </cell>
          <cell r="L98">
            <v>14703</v>
          </cell>
          <cell r="M98">
            <v>10571</v>
          </cell>
        </row>
        <row r="99">
          <cell r="H99" t="str">
            <v>AS-Qena DC</v>
          </cell>
          <cell r="I99">
            <v>797</v>
          </cell>
          <cell r="J99">
            <v>21169</v>
          </cell>
          <cell r="K99">
            <v>27305</v>
          </cell>
          <cell r="L99">
            <v>13046</v>
          </cell>
          <cell r="M99">
            <v>7337</v>
          </cell>
        </row>
        <row r="100">
          <cell r="H100" t="str">
            <v>AS-Nag Hammadi BR</v>
          </cell>
          <cell r="I100">
            <v>306</v>
          </cell>
          <cell r="J100">
            <v>2380</v>
          </cell>
          <cell r="K100">
            <v>5300</v>
          </cell>
          <cell r="L100">
            <v>7644</v>
          </cell>
          <cell r="M100">
            <v>3691</v>
          </cell>
        </row>
        <row r="101">
          <cell r="H101" t="str">
            <v>TA-Quweisna BR</v>
          </cell>
          <cell r="I101">
            <v>10125</v>
          </cell>
          <cell r="J101">
            <v>11346</v>
          </cell>
          <cell r="K101">
            <v>7654</v>
          </cell>
          <cell r="L101">
            <v>7829</v>
          </cell>
          <cell r="M101">
            <v>6291</v>
          </cell>
        </row>
        <row r="102">
          <cell r="H102" t="str">
            <v>TA-Sadate BR</v>
          </cell>
          <cell r="I102">
            <v>138</v>
          </cell>
          <cell r="J102">
            <v>1563</v>
          </cell>
          <cell r="K102">
            <v>4188</v>
          </cell>
          <cell r="L102">
            <v>5484</v>
          </cell>
          <cell r="M102">
            <v>2937</v>
          </cell>
        </row>
        <row r="103">
          <cell r="H103" t="str">
            <v>TA-Tala BR</v>
          </cell>
          <cell r="I103">
            <v>0</v>
          </cell>
          <cell r="J103">
            <v>1013</v>
          </cell>
          <cell r="K103">
            <v>2770</v>
          </cell>
          <cell r="L103">
            <v>3327</v>
          </cell>
          <cell r="M103">
            <v>0</v>
          </cell>
        </row>
        <row r="104">
          <cell r="H104" t="str">
            <v>TA-Shebeen El-Kom DC</v>
          </cell>
          <cell r="I104">
            <v>18066</v>
          </cell>
          <cell r="J104">
            <v>0</v>
          </cell>
          <cell r="K104">
            <v>0</v>
          </cell>
          <cell r="L104">
            <v>0</v>
          </cell>
          <cell r="M104">
            <v>13207</v>
          </cell>
        </row>
        <row r="105">
          <cell r="H105" t="str">
            <v>TA-Shebeen El-Kom DC</v>
          </cell>
          <cell r="I105">
            <v>0</v>
          </cell>
          <cell r="J105">
            <v>33016</v>
          </cell>
          <cell r="K105">
            <v>28210</v>
          </cell>
          <cell r="L105">
            <v>19715</v>
          </cell>
          <cell r="M105">
            <v>0</v>
          </cell>
        </row>
        <row r="106">
          <cell r="H106" t="str">
            <v>TA-Tala BR</v>
          </cell>
          <cell r="I106">
            <v>102</v>
          </cell>
          <cell r="J106">
            <v>163</v>
          </cell>
          <cell r="K106">
            <v>462</v>
          </cell>
          <cell r="L106">
            <v>499</v>
          </cell>
          <cell r="M106">
            <v>2127</v>
          </cell>
        </row>
        <row r="107">
          <cell r="H107" t="str">
            <v>IS-Sharm Elsheikh BR</v>
          </cell>
          <cell r="I107">
            <v>88</v>
          </cell>
          <cell r="J107">
            <v>769</v>
          </cell>
          <cell r="K107">
            <v>2807</v>
          </cell>
          <cell r="L107">
            <v>3770</v>
          </cell>
          <cell r="M107">
            <v>2141</v>
          </cell>
        </row>
        <row r="108">
          <cell r="H108" t="str">
            <v>IS-El Tor BR</v>
          </cell>
          <cell r="I108">
            <v>207</v>
          </cell>
          <cell r="J108">
            <v>5579</v>
          </cell>
          <cell r="K108">
            <v>10030</v>
          </cell>
          <cell r="L108">
            <v>7327</v>
          </cell>
          <cell r="M108">
            <v>5272</v>
          </cell>
        </row>
        <row r="109">
          <cell r="H109" t="str">
            <v>AS-Tahta BR</v>
          </cell>
          <cell r="I109">
            <v>61</v>
          </cell>
          <cell r="J109">
            <v>999</v>
          </cell>
          <cell r="K109">
            <v>2819</v>
          </cell>
          <cell r="L109">
            <v>3501</v>
          </cell>
          <cell r="M109">
            <v>1808</v>
          </cell>
        </row>
        <row r="110">
          <cell r="H110" t="str">
            <v>AS-Sohag DC</v>
          </cell>
          <cell r="I110">
            <v>325</v>
          </cell>
          <cell r="J110">
            <v>11222</v>
          </cell>
          <cell r="K110">
            <v>19538</v>
          </cell>
          <cell r="L110">
            <v>16364</v>
          </cell>
          <cell r="M110">
            <v>7937</v>
          </cell>
        </row>
        <row r="111">
          <cell r="H111" t="str">
            <v>AS-Gerga BR</v>
          </cell>
          <cell r="I111">
            <v>103</v>
          </cell>
          <cell r="J111">
            <v>1128</v>
          </cell>
          <cell r="K111">
            <v>2118</v>
          </cell>
          <cell r="L111">
            <v>2935</v>
          </cell>
          <cell r="M111">
            <v>1352</v>
          </cell>
        </row>
        <row r="112">
          <cell r="H112" t="str">
            <v>IS-Suez DC</v>
          </cell>
          <cell r="I112">
            <v>2062</v>
          </cell>
          <cell r="J112">
            <v>7688</v>
          </cell>
          <cell r="K112">
            <v>15354</v>
          </cell>
          <cell r="L112">
            <v>16308</v>
          </cell>
          <cell r="M112">
            <v>9986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HQ</v>
          </cell>
          <cell r="I2">
            <v>15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H3" t="str">
            <v>SH-Hay El Zohor BR</v>
          </cell>
          <cell r="I3">
            <v>2607</v>
          </cell>
          <cell r="J3">
            <v>5306</v>
          </cell>
          <cell r="K3">
            <v>9119</v>
          </cell>
          <cell r="L3">
            <v>10948</v>
          </cell>
          <cell r="M3">
            <v>6210</v>
          </cell>
        </row>
        <row r="4">
          <cell r="H4" t="str">
            <v>SH-Zagazig DC</v>
          </cell>
          <cell r="I4">
            <v>16632</v>
          </cell>
          <cell r="J4">
            <v>61270</v>
          </cell>
          <cell r="K4">
            <v>61345</v>
          </cell>
          <cell r="L4">
            <v>27130</v>
          </cell>
          <cell r="M4">
            <v>16242</v>
          </cell>
        </row>
        <row r="5">
          <cell r="H5" t="str">
            <v>SH-Hehya BR</v>
          </cell>
          <cell r="I5">
            <v>559</v>
          </cell>
          <cell r="J5">
            <v>3417</v>
          </cell>
          <cell r="K5">
            <v>8743</v>
          </cell>
          <cell r="L5">
            <v>10800</v>
          </cell>
          <cell r="M5">
            <v>5850</v>
          </cell>
        </row>
        <row r="6">
          <cell r="H6" t="str">
            <v>SH-Belbeis BR</v>
          </cell>
          <cell r="I6">
            <v>1607</v>
          </cell>
          <cell r="J6">
            <v>3811</v>
          </cell>
          <cell r="K6">
            <v>5809</v>
          </cell>
          <cell r="L6">
            <v>6708</v>
          </cell>
          <cell r="M6">
            <v>3590</v>
          </cell>
        </row>
        <row r="7">
          <cell r="H7" t="str">
            <v>SH-Fakous BR</v>
          </cell>
          <cell r="I7">
            <v>1365</v>
          </cell>
          <cell r="J7">
            <v>4513</v>
          </cell>
          <cell r="K7">
            <v>8136</v>
          </cell>
          <cell r="L7">
            <v>8025</v>
          </cell>
          <cell r="M7">
            <v>4737</v>
          </cell>
        </row>
        <row r="8">
          <cell r="H8" t="str">
            <v>SH-Menya EL Qamh BR</v>
          </cell>
          <cell r="I8">
            <v>833</v>
          </cell>
          <cell r="J8">
            <v>3802</v>
          </cell>
          <cell r="K8">
            <v>9122</v>
          </cell>
          <cell r="L8">
            <v>9420</v>
          </cell>
          <cell r="M8">
            <v>5995</v>
          </cell>
        </row>
        <row r="9">
          <cell r="H9" t="str">
            <v>HQ BR</v>
          </cell>
          <cell r="I9">
            <v>75111</v>
          </cell>
          <cell r="J9">
            <v>74158</v>
          </cell>
          <cell r="K9">
            <v>0</v>
          </cell>
          <cell r="L9">
            <v>16758</v>
          </cell>
          <cell r="M9">
            <v>13196</v>
          </cell>
        </row>
        <row r="10">
          <cell r="H10" t="str">
            <v>SH-10th ofRamadan BR</v>
          </cell>
          <cell r="I10">
            <v>4458</v>
          </cell>
          <cell r="J10">
            <v>8633</v>
          </cell>
          <cell r="K10">
            <v>12023</v>
          </cell>
          <cell r="L10">
            <v>11733</v>
          </cell>
          <cell r="M10">
            <v>7617</v>
          </cell>
        </row>
        <row r="11">
          <cell r="H11" t="str">
            <v>GI-October BR</v>
          </cell>
          <cell r="I11">
            <v>2835</v>
          </cell>
          <cell r="J11">
            <v>6875</v>
          </cell>
          <cell r="K11">
            <v>12426</v>
          </cell>
          <cell r="L11">
            <v>16517</v>
          </cell>
          <cell r="M11">
            <v>7751</v>
          </cell>
        </row>
        <row r="12">
          <cell r="H12" t="str">
            <v>GI-OctoberGardens BR</v>
          </cell>
          <cell r="I12">
            <v>537</v>
          </cell>
          <cell r="J12">
            <v>3261</v>
          </cell>
          <cell r="K12">
            <v>7677</v>
          </cell>
          <cell r="L12">
            <v>11512</v>
          </cell>
          <cell r="M12">
            <v>4837</v>
          </cell>
        </row>
        <row r="13">
          <cell r="H13" t="str">
            <v>GI-El-sheikh Zaid BR</v>
          </cell>
          <cell r="I13">
            <v>2183</v>
          </cell>
          <cell r="J13">
            <v>4463</v>
          </cell>
          <cell r="K13">
            <v>8463</v>
          </cell>
          <cell r="L13">
            <v>10615</v>
          </cell>
          <cell r="M13">
            <v>6083</v>
          </cell>
        </row>
        <row r="14">
          <cell r="H14" t="str">
            <v>GI-EL Ayat BR</v>
          </cell>
          <cell r="I14">
            <v>406</v>
          </cell>
          <cell r="J14">
            <v>2767</v>
          </cell>
          <cell r="K14">
            <v>6068</v>
          </cell>
          <cell r="L14">
            <v>7973</v>
          </cell>
          <cell r="M14">
            <v>3573</v>
          </cell>
        </row>
        <row r="15">
          <cell r="H15" t="str">
            <v>GI-Hawamdia BR</v>
          </cell>
          <cell r="I15">
            <v>1809</v>
          </cell>
          <cell r="J15">
            <v>4088</v>
          </cell>
          <cell r="K15">
            <v>7061</v>
          </cell>
          <cell r="L15">
            <v>8628</v>
          </cell>
          <cell r="M15">
            <v>4782</v>
          </cell>
        </row>
        <row r="16">
          <cell r="H16" t="str">
            <v>GI-EL-Monib BR</v>
          </cell>
          <cell r="I16">
            <v>9014</v>
          </cell>
          <cell r="J16">
            <v>12650</v>
          </cell>
          <cell r="K16">
            <v>12207</v>
          </cell>
          <cell r="L16">
            <v>14259</v>
          </cell>
          <cell r="M16">
            <v>8215</v>
          </cell>
        </row>
        <row r="17">
          <cell r="H17" t="str">
            <v>GI-Pyramid garden BR</v>
          </cell>
          <cell r="I17">
            <v>56</v>
          </cell>
          <cell r="J17">
            <v>2100</v>
          </cell>
          <cell r="K17">
            <v>5937</v>
          </cell>
          <cell r="L17">
            <v>7470</v>
          </cell>
          <cell r="M17">
            <v>3614</v>
          </cell>
        </row>
        <row r="18">
          <cell r="H18" t="str">
            <v>GI-Faisal BR</v>
          </cell>
          <cell r="I18">
            <v>50</v>
          </cell>
          <cell r="J18">
            <v>3653</v>
          </cell>
          <cell r="K18">
            <v>6627</v>
          </cell>
          <cell r="L18">
            <v>9914</v>
          </cell>
          <cell r="M18">
            <v>2774</v>
          </cell>
        </row>
        <row r="19">
          <cell r="H19" t="str">
            <v>GI-Eltalbia BR</v>
          </cell>
          <cell r="I19">
            <v>60</v>
          </cell>
          <cell r="J19">
            <v>3493</v>
          </cell>
          <cell r="K19">
            <v>7118</v>
          </cell>
          <cell r="L19">
            <v>8669</v>
          </cell>
          <cell r="M19">
            <v>3744</v>
          </cell>
        </row>
        <row r="20">
          <cell r="H20" t="str">
            <v>GI-Haram BR</v>
          </cell>
          <cell r="I20">
            <v>21332</v>
          </cell>
          <cell r="J20">
            <v>25014</v>
          </cell>
          <cell r="K20">
            <v>15783</v>
          </cell>
          <cell r="L20">
            <v>18776</v>
          </cell>
          <cell r="M20">
            <v>11549</v>
          </cell>
        </row>
        <row r="21">
          <cell r="H21" t="str">
            <v>GI-Dokki BR</v>
          </cell>
          <cell r="I21">
            <v>3</v>
          </cell>
          <cell r="J21">
            <v>0</v>
          </cell>
          <cell r="K21">
            <v>0</v>
          </cell>
          <cell r="L21">
            <v>12</v>
          </cell>
          <cell r="M21">
            <v>10</v>
          </cell>
        </row>
        <row r="22">
          <cell r="H22" t="str">
            <v>GI-Mohandessen BR</v>
          </cell>
          <cell r="I22">
            <v>3773</v>
          </cell>
          <cell r="J22">
            <v>9787</v>
          </cell>
          <cell r="K22">
            <v>18111</v>
          </cell>
          <cell r="L22">
            <v>20723</v>
          </cell>
          <cell r="M22">
            <v>11670</v>
          </cell>
        </row>
        <row r="23">
          <cell r="H23" t="str">
            <v>GI-Imbaba BR</v>
          </cell>
          <cell r="I23">
            <v>8558</v>
          </cell>
          <cell r="J23">
            <v>12144</v>
          </cell>
          <cell r="K23">
            <v>13077</v>
          </cell>
          <cell r="L23">
            <v>15533</v>
          </cell>
          <cell r="M23">
            <v>9147</v>
          </cell>
        </row>
        <row r="24">
          <cell r="H24" t="str">
            <v>GI-Tanash BR</v>
          </cell>
          <cell r="I24">
            <v>979</v>
          </cell>
          <cell r="J24">
            <v>3770</v>
          </cell>
          <cell r="K24">
            <v>6943</v>
          </cell>
          <cell r="L24">
            <v>9406</v>
          </cell>
          <cell r="M24">
            <v>4116</v>
          </cell>
        </row>
        <row r="25">
          <cell r="H25" t="str">
            <v>TA-Kafr El-Zayat BR</v>
          </cell>
          <cell r="I25">
            <v>9625</v>
          </cell>
          <cell r="J25">
            <v>10741</v>
          </cell>
          <cell r="K25">
            <v>7718</v>
          </cell>
          <cell r="L25">
            <v>8477</v>
          </cell>
          <cell r="M25">
            <v>6532</v>
          </cell>
        </row>
        <row r="26">
          <cell r="H26" t="str">
            <v>TA-Mahallah BR</v>
          </cell>
          <cell r="I26">
            <v>9475</v>
          </cell>
          <cell r="J26">
            <v>12615</v>
          </cell>
          <cell r="K26">
            <v>13535</v>
          </cell>
          <cell r="L26">
            <v>14714</v>
          </cell>
          <cell r="M26">
            <v>10043</v>
          </cell>
        </row>
        <row r="27">
          <cell r="H27" t="str">
            <v>TA-Santah BR</v>
          </cell>
          <cell r="I27">
            <v>1046</v>
          </cell>
          <cell r="J27">
            <v>2243</v>
          </cell>
          <cell r="K27">
            <v>4912</v>
          </cell>
          <cell r="L27">
            <v>5763</v>
          </cell>
          <cell r="M27">
            <v>3696</v>
          </cell>
        </row>
        <row r="28">
          <cell r="H28" t="str">
            <v>TA-Tanta DC</v>
          </cell>
          <cell r="I28">
            <v>10434</v>
          </cell>
          <cell r="J28">
            <v>39467</v>
          </cell>
          <cell r="K28">
            <v>40045</v>
          </cell>
          <cell r="L28">
            <v>16109</v>
          </cell>
          <cell r="M28">
            <v>10523</v>
          </cell>
        </row>
        <row r="29">
          <cell r="H29" t="str">
            <v>MA-Mansoura DC</v>
          </cell>
          <cell r="I29">
            <v>0</v>
          </cell>
          <cell r="J29">
            <v>114529</v>
          </cell>
          <cell r="K29">
            <v>104570</v>
          </cell>
          <cell r="L29">
            <v>24177</v>
          </cell>
          <cell r="M29">
            <v>0</v>
          </cell>
        </row>
        <row r="30">
          <cell r="H30" t="str">
            <v>MA-Mansoura DC</v>
          </cell>
          <cell r="I30">
            <v>27338</v>
          </cell>
          <cell r="J30">
            <v>0</v>
          </cell>
          <cell r="K30">
            <v>0</v>
          </cell>
          <cell r="L30">
            <v>0</v>
          </cell>
          <cell r="M30">
            <v>17939</v>
          </cell>
        </row>
        <row r="31">
          <cell r="H31" t="str">
            <v>MA-Senbellawein BR</v>
          </cell>
          <cell r="I31">
            <v>20020</v>
          </cell>
          <cell r="J31">
            <v>22741</v>
          </cell>
          <cell r="K31">
            <v>13236</v>
          </cell>
          <cell r="L31">
            <v>14400</v>
          </cell>
          <cell r="M31">
            <v>10737</v>
          </cell>
        </row>
        <row r="32">
          <cell r="H32" t="str">
            <v>MA-Mit ghamr BR</v>
          </cell>
          <cell r="I32">
            <v>0</v>
          </cell>
          <cell r="J32">
            <v>3274</v>
          </cell>
          <cell r="K32">
            <v>5645</v>
          </cell>
          <cell r="L32">
            <v>6801</v>
          </cell>
          <cell r="M32">
            <v>0</v>
          </cell>
        </row>
        <row r="33">
          <cell r="H33" t="str">
            <v>MA-Mit ghamr BR</v>
          </cell>
          <cell r="I33">
            <v>1581</v>
          </cell>
          <cell r="J33">
            <v>0</v>
          </cell>
          <cell r="K33">
            <v>0</v>
          </cell>
          <cell r="L33">
            <v>0</v>
          </cell>
          <cell r="M33">
            <v>3959</v>
          </cell>
        </row>
        <row r="34">
          <cell r="H34" t="str">
            <v>MA-Shirbin BR</v>
          </cell>
          <cell r="I34">
            <v>4631</v>
          </cell>
          <cell r="J34">
            <v>6543</v>
          </cell>
          <cell r="K34">
            <v>7753</v>
          </cell>
          <cell r="L34">
            <v>9544</v>
          </cell>
          <cell r="M34">
            <v>5743</v>
          </cell>
        </row>
        <row r="35">
          <cell r="H35" t="str">
            <v>MA-Talkha BR</v>
          </cell>
          <cell r="I35">
            <v>3846</v>
          </cell>
          <cell r="J35">
            <v>5048</v>
          </cell>
          <cell r="K35">
            <v>5108</v>
          </cell>
          <cell r="L35">
            <v>6173</v>
          </cell>
          <cell r="M35">
            <v>3861</v>
          </cell>
        </row>
        <row r="36">
          <cell r="H36" t="str">
            <v>MA-Minet elnasr BR</v>
          </cell>
          <cell r="I36">
            <v>8648</v>
          </cell>
          <cell r="J36">
            <v>11197</v>
          </cell>
          <cell r="K36">
            <v>10553</v>
          </cell>
          <cell r="L36">
            <v>12491</v>
          </cell>
          <cell r="M36">
            <v>7888</v>
          </cell>
        </row>
        <row r="37">
          <cell r="H37" t="str">
            <v>AL-Agamy BR</v>
          </cell>
          <cell r="I37">
            <v>8978</v>
          </cell>
          <cell r="J37">
            <v>15680</v>
          </cell>
          <cell r="K37">
            <v>16962</v>
          </cell>
          <cell r="L37">
            <v>21313</v>
          </cell>
          <cell r="M37">
            <v>10011</v>
          </cell>
        </row>
        <row r="38">
          <cell r="H38" t="str">
            <v>AL-ABIS DC</v>
          </cell>
          <cell r="I38">
            <v>17619</v>
          </cell>
          <cell r="J38">
            <v>110382</v>
          </cell>
          <cell r="K38">
            <v>102233</v>
          </cell>
          <cell r="L38">
            <v>13261</v>
          </cell>
          <cell r="M38">
            <v>10373</v>
          </cell>
        </row>
        <row r="39">
          <cell r="H39" t="str">
            <v>AL-GExpress BR</v>
          </cell>
          <cell r="I39">
            <v>66</v>
          </cell>
          <cell r="J39">
            <v>5369</v>
          </cell>
          <cell r="K39">
            <v>7552</v>
          </cell>
          <cell r="L39">
            <v>8141</v>
          </cell>
          <cell r="M39">
            <v>2347</v>
          </cell>
        </row>
        <row r="40">
          <cell r="H40" t="str">
            <v>AL-Siouf BR</v>
          </cell>
          <cell r="I40">
            <v>7863</v>
          </cell>
          <cell r="J40">
            <v>11766</v>
          </cell>
          <cell r="K40">
            <v>10998</v>
          </cell>
          <cell r="L40">
            <v>13009</v>
          </cell>
          <cell r="M40">
            <v>6646</v>
          </cell>
        </row>
        <row r="41">
          <cell r="H41" t="str">
            <v>AL-Mandara BR</v>
          </cell>
          <cell r="I41">
            <v>3643</v>
          </cell>
          <cell r="J41">
            <v>7071</v>
          </cell>
          <cell r="K41">
            <v>10813</v>
          </cell>
          <cell r="L41">
            <v>13553</v>
          </cell>
          <cell r="M41">
            <v>7318</v>
          </cell>
        </row>
        <row r="42">
          <cell r="H42" t="str">
            <v>AS-El Qusiya BR</v>
          </cell>
          <cell r="I42">
            <v>217</v>
          </cell>
          <cell r="J42">
            <v>2153</v>
          </cell>
          <cell r="K42">
            <v>5007</v>
          </cell>
          <cell r="L42">
            <v>6494</v>
          </cell>
          <cell r="M42">
            <v>3018</v>
          </cell>
        </row>
        <row r="43">
          <cell r="H43" t="str">
            <v>AS-Asyut DC</v>
          </cell>
          <cell r="I43">
            <v>1383</v>
          </cell>
          <cell r="J43">
            <v>17699</v>
          </cell>
          <cell r="K43">
            <v>26508</v>
          </cell>
          <cell r="L43">
            <v>19075</v>
          </cell>
          <cell r="M43">
            <v>9676</v>
          </cell>
        </row>
        <row r="44">
          <cell r="H44" t="str">
            <v>AS-Aswan DC</v>
          </cell>
          <cell r="I44">
            <v>985</v>
          </cell>
          <cell r="J44">
            <v>13076</v>
          </cell>
          <cell r="K44">
            <v>19735</v>
          </cell>
          <cell r="L44">
            <v>11857</v>
          </cell>
          <cell r="M44">
            <v>7323</v>
          </cell>
        </row>
        <row r="45">
          <cell r="H45" t="str">
            <v>AS-Kom ombo BR</v>
          </cell>
          <cell r="I45">
            <v>549</v>
          </cell>
          <cell r="J45">
            <v>2519</v>
          </cell>
          <cell r="K45">
            <v>9592</v>
          </cell>
          <cell r="L45">
            <v>11534</v>
          </cell>
          <cell r="M45">
            <v>7306</v>
          </cell>
        </row>
        <row r="46">
          <cell r="H46" t="str">
            <v>BS-wasta BR</v>
          </cell>
          <cell r="I46">
            <v>3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H47" t="str">
            <v>BS-Beni Suef DC</v>
          </cell>
          <cell r="I47">
            <v>11620</v>
          </cell>
          <cell r="J47">
            <v>15605</v>
          </cell>
          <cell r="K47">
            <v>15412</v>
          </cell>
          <cell r="L47">
            <v>17338</v>
          </cell>
          <cell r="M47">
            <v>9976</v>
          </cell>
        </row>
        <row r="48">
          <cell r="H48" t="str">
            <v>GI-Benha BR</v>
          </cell>
          <cell r="I48">
            <v>1485</v>
          </cell>
          <cell r="J48">
            <v>3517</v>
          </cell>
          <cell r="K48">
            <v>7058</v>
          </cell>
          <cell r="L48">
            <v>8433</v>
          </cell>
          <cell r="M48">
            <v>4934</v>
          </cell>
        </row>
        <row r="49">
          <cell r="H49" t="str">
            <v>GI-Shubra Khaymah BR</v>
          </cell>
          <cell r="I49">
            <v>1640</v>
          </cell>
          <cell r="J49">
            <v>8733</v>
          </cell>
          <cell r="K49">
            <v>16656</v>
          </cell>
          <cell r="L49">
            <v>18827</v>
          </cell>
          <cell r="M49">
            <v>9892</v>
          </cell>
        </row>
        <row r="50">
          <cell r="H50" t="str">
            <v>GI-Obour BR</v>
          </cell>
          <cell r="I50">
            <v>1068</v>
          </cell>
          <cell r="J50">
            <v>3959</v>
          </cell>
          <cell r="K50">
            <v>10244</v>
          </cell>
          <cell r="L50">
            <v>12880</v>
          </cell>
          <cell r="M50">
            <v>7260</v>
          </cell>
        </row>
        <row r="51">
          <cell r="H51" t="str">
            <v>GI-Tokh  BR</v>
          </cell>
          <cell r="I51">
            <v>5721</v>
          </cell>
          <cell r="J51">
            <v>8310</v>
          </cell>
          <cell r="K51">
            <v>9125</v>
          </cell>
          <cell r="L51">
            <v>10476</v>
          </cell>
          <cell r="M51">
            <v>6773</v>
          </cell>
        </row>
        <row r="52">
          <cell r="H52" t="str">
            <v>GI-Almuasasa BR</v>
          </cell>
          <cell r="I52">
            <v>776</v>
          </cell>
          <cell r="J52">
            <v>3620</v>
          </cell>
          <cell r="K52">
            <v>7048</v>
          </cell>
          <cell r="L52">
            <v>7956</v>
          </cell>
          <cell r="M52">
            <v>4086</v>
          </cell>
        </row>
        <row r="53">
          <cell r="H53" t="str">
            <v>GI-Qalyup  BR</v>
          </cell>
          <cell r="I53">
            <v>4430</v>
          </cell>
          <cell r="J53">
            <v>7420</v>
          </cell>
          <cell r="K53">
            <v>9231</v>
          </cell>
          <cell r="L53">
            <v>11012</v>
          </cell>
          <cell r="M53">
            <v>6155</v>
          </cell>
        </row>
        <row r="54">
          <cell r="H54" t="str">
            <v>GI-Project BR</v>
          </cell>
          <cell r="I54">
            <v>97093</v>
          </cell>
          <cell r="J54">
            <v>97403</v>
          </cell>
          <cell r="K54">
            <v>31110</v>
          </cell>
          <cell r="L54">
            <v>30931</v>
          </cell>
          <cell r="M54">
            <v>30798</v>
          </cell>
        </row>
        <row r="55">
          <cell r="H55" t="str">
            <v>GI-Giza DC</v>
          </cell>
          <cell r="I55">
            <v>2</v>
          </cell>
          <cell r="J55">
            <v>264106</v>
          </cell>
          <cell r="K55">
            <v>263177</v>
          </cell>
          <cell r="L55">
            <v>0</v>
          </cell>
          <cell r="M55">
            <v>0</v>
          </cell>
        </row>
        <row r="56">
          <cell r="H56" t="str">
            <v>CA-Abaasia BR</v>
          </cell>
          <cell r="I56">
            <v>1498</v>
          </cell>
          <cell r="J56">
            <v>4647</v>
          </cell>
          <cell r="K56">
            <v>8599</v>
          </cell>
          <cell r="L56">
            <v>13039</v>
          </cell>
          <cell r="M56">
            <v>5196</v>
          </cell>
        </row>
        <row r="57">
          <cell r="H57" t="str">
            <v>CA-Cairo DC</v>
          </cell>
          <cell r="I57">
            <v>280</v>
          </cell>
          <cell r="J57">
            <v>317537</v>
          </cell>
          <cell r="K57">
            <v>318040</v>
          </cell>
          <cell r="L57">
            <v>19</v>
          </cell>
          <cell r="M57">
            <v>19</v>
          </cell>
        </row>
        <row r="58">
          <cell r="H58" t="str">
            <v>CA-CWH BR</v>
          </cell>
          <cell r="I58">
            <v>2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H59" t="str">
            <v>CA-Al Mokattam BR</v>
          </cell>
          <cell r="I59">
            <v>3324</v>
          </cell>
          <cell r="J59">
            <v>5390</v>
          </cell>
          <cell r="K59">
            <v>7678</v>
          </cell>
          <cell r="L59">
            <v>10120</v>
          </cell>
          <cell r="M59">
            <v>5425</v>
          </cell>
        </row>
        <row r="60">
          <cell r="H60" t="str">
            <v>CA-elbasateen BR</v>
          </cell>
          <cell r="I60">
            <v>2188</v>
          </cell>
          <cell r="J60">
            <v>4936</v>
          </cell>
          <cell r="K60">
            <v>9692</v>
          </cell>
          <cell r="L60">
            <v>12337</v>
          </cell>
          <cell r="M60">
            <v>6827</v>
          </cell>
        </row>
        <row r="61">
          <cell r="H61" t="str">
            <v>CA-Maasra BR</v>
          </cell>
          <cell r="I61">
            <v>8621</v>
          </cell>
          <cell r="J61">
            <v>10779</v>
          </cell>
          <cell r="K61">
            <v>10099</v>
          </cell>
          <cell r="L61">
            <v>12405</v>
          </cell>
          <cell r="M61">
            <v>7858</v>
          </cell>
        </row>
        <row r="62">
          <cell r="H62" t="str">
            <v>CA-Helwan BR</v>
          </cell>
          <cell r="I62">
            <v>14405</v>
          </cell>
          <cell r="J62">
            <v>27792</v>
          </cell>
          <cell r="K62">
            <v>23123</v>
          </cell>
          <cell r="L62">
            <v>14247</v>
          </cell>
          <cell r="M62">
            <v>9626</v>
          </cell>
        </row>
        <row r="63">
          <cell r="H63" t="str">
            <v>CA-Maadi BR</v>
          </cell>
          <cell r="I63">
            <v>4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H64" t="str">
            <v>CA-AL Zahraa BR</v>
          </cell>
          <cell r="I64">
            <v>5308</v>
          </cell>
          <cell r="J64">
            <v>6780</v>
          </cell>
          <cell r="K64">
            <v>8202</v>
          </cell>
          <cell r="L64">
            <v>10037</v>
          </cell>
          <cell r="M64">
            <v>6724</v>
          </cell>
        </row>
        <row r="65">
          <cell r="H65" t="str">
            <v>CA-Old cairo BR</v>
          </cell>
          <cell r="I65">
            <v>1018</v>
          </cell>
          <cell r="J65">
            <v>3602</v>
          </cell>
          <cell r="K65">
            <v>8587</v>
          </cell>
          <cell r="L65">
            <v>11035</v>
          </cell>
          <cell r="M65">
            <v>5844</v>
          </cell>
        </row>
        <row r="66">
          <cell r="H66" t="str">
            <v>CA-Shorouk BR</v>
          </cell>
          <cell r="I66">
            <v>668</v>
          </cell>
          <cell r="J66">
            <v>2105</v>
          </cell>
          <cell r="K66">
            <v>5792</v>
          </cell>
          <cell r="L66">
            <v>7259</v>
          </cell>
          <cell r="M66">
            <v>4303</v>
          </cell>
        </row>
        <row r="67">
          <cell r="H67" t="str">
            <v>CA-Badr BR</v>
          </cell>
          <cell r="I67">
            <v>464</v>
          </cell>
          <cell r="J67">
            <v>2285</v>
          </cell>
          <cell r="K67">
            <v>5731</v>
          </cell>
          <cell r="L67">
            <v>7810</v>
          </cell>
          <cell r="M67">
            <v>3741</v>
          </cell>
        </row>
        <row r="68">
          <cell r="H68" t="str">
            <v>CA-El Marg</v>
          </cell>
          <cell r="I68">
            <v>718</v>
          </cell>
          <cell r="J68">
            <v>3823</v>
          </cell>
          <cell r="K68">
            <v>6612</v>
          </cell>
          <cell r="L68">
            <v>10460</v>
          </cell>
          <cell r="M68">
            <v>3465</v>
          </cell>
        </row>
        <row r="69">
          <cell r="H69" t="str">
            <v>CA-Ain ShamsBR</v>
          </cell>
          <cell r="I69">
            <v>1589</v>
          </cell>
          <cell r="J69">
            <v>4869</v>
          </cell>
          <cell r="K69">
            <v>9380</v>
          </cell>
          <cell r="L69">
            <v>12577</v>
          </cell>
          <cell r="M69">
            <v>5888</v>
          </cell>
        </row>
        <row r="70">
          <cell r="H70" t="str">
            <v>CA-Al Zaytoun BR</v>
          </cell>
          <cell r="I70">
            <v>1006</v>
          </cell>
          <cell r="J70">
            <v>4528</v>
          </cell>
          <cell r="K70">
            <v>11030</v>
          </cell>
          <cell r="L70">
            <v>14136</v>
          </cell>
          <cell r="M70">
            <v>7343</v>
          </cell>
        </row>
        <row r="71">
          <cell r="H71" t="str">
            <v>CA- Zakr BR</v>
          </cell>
          <cell r="I71">
            <v>1170</v>
          </cell>
          <cell r="J71">
            <v>5235</v>
          </cell>
          <cell r="K71">
            <v>14378</v>
          </cell>
          <cell r="L71">
            <v>19800</v>
          </cell>
          <cell r="M71">
            <v>10107</v>
          </cell>
        </row>
        <row r="72">
          <cell r="H72" t="str">
            <v>CA-Nasr city BR</v>
          </cell>
          <cell r="I72">
            <v>12225</v>
          </cell>
          <cell r="J72">
            <v>15348</v>
          </cell>
          <cell r="K72">
            <v>14742</v>
          </cell>
          <cell r="L72">
            <v>17823</v>
          </cell>
          <cell r="M72">
            <v>11562</v>
          </cell>
        </row>
        <row r="73">
          <cell r="H73" t="str">
            <v>CA-Tagamoa BR</v>
          </cell>
          <cell r="I73">
            <v>1223</v>
          </cell>
          <cell r="J73">
            <v>5596</v>
          </cell>
          <cell r="K73">
            <v>14388</v>
          </cell>
          <cell r="L73">
            <v>19682</v>
          </cell>
          <cell r="M73">
            <v>10135</v>
          </cell>
        </row>
        <row r="74">
          <cell r="H74" t="str">
            <v>CA-Kattamya BR</v>
          </cell>
          <cell r="I74">
            <v>162844</v>
          </cell>
          <cell r="J74">
            <v>162866</v>
          </cell>
          <cell r="K74">
            <v>56039</v>
          </cell>
          <cell r="L74">
            <v>55673</v>
          </cell>
          <cell r="M74">
            <v>55171</v>
          </cell>
        </row>
        <row r="75">
          <cell r="H75" t="str">
            <v>CA-New Cairo BR</v>
          </cell>
          <cell r="I75">
            <v>731</v>
          </cell>
          <cell r="J75">
            <v>3708</v>
          </cell>
          <cell r="K75">
            <v>13485</v>
          </cell>
          <cell r="L75">
            <v>18202</v>
          </cell>
          <cell r="M75">
            <v>10388</v>
          </cell>
        </row>
        <row r="76">
          <cell r="H76" t="str">
            <v>CA-Heliopolis BR</v>
          </cell>
          <cell r="I76">
            <v>1991</v>
          </cell>
          <cell r="J76">
            <v>3820</v>
          </cell>
          <cell r="K76">
            <v>7788</v>
          </cell>
          <cell r="L76">
            <v>10351</v>
          </cell>
          <cell r="M76">
            <v>5776</v>
          </cell>
        </row>
        <row r="77">
          <cell r="H77" t="str">
            <v>CA-Salam BR</v>
          </cell>
          <cell r="I77">
            <v>608</v>
          </cell>
          <cell r="J77">
            <v>2715</v>
          </cell>
          <cell r="K77">
            <v>5750</v>
          </cell>
          <cell r="L77">
            <v>7593</v>
          </cell>
          <cell r="M77">
            <v>3540</v>
          </cell>
        </row>
        <row r="78">
          <cell r="H78" t="str">
            <v>CA-Al Nozha BR</v>
          </cell>
          <cell r="I78">
            <v>3018</v>
          </cell>
          <cell r="J78">
            <v>5719</v>
          </cell>
          <cell r="K78">
            <v>8990</v>
          </cell>
          <cell r="L78">
            <v>12651</v>
          </cell>
          <cell r="M78">
            <v>6239</v>
          </cell>
        </row>
        <row r="79">
          <cell r="H79" t="str">
            <v>CA-Shobra BR</v>
          </cell>
          <cell r="I79">
            <v>3535</v>
          </cell>
          <cell r="J79">
            <v>7132</v>
          </cell>
          <cell r="K79">
            <v>10104</v>
          </cell>
          <cell r="L79">
            <v>13670</v>
          </cell>
          <cell r="M79">
            <v>6527</v>
          </cell>
        </row>
        <row r="80">
          <cell r="H80" t="str">
            <v>BE-Damanhur DC</v>
          </cell>
          <cell r="I80">
            <v>59248</v>
          </cell>
          <cell r="J80">
            <v>110633</v>
          </cell>
          <cell r="K80">
            <v>84461</v>
          </cell>
          <cell r="L80">
            <v>37995</v>
          </cell>
          <cell r="M80">
            <v>32292</v>
          </cell>
        </row>
        <row r="81">
          <cell r="H81" t="str">
            <v>BE-Kafr Eldwar BR</v>
          </cell>
          <cell r="I81">
            <v>252</v>
          </cell>
          <cell r="J81">
            <v>3670</v>
          </cell>
          <cell r="K81">
            <v>8154</v>
          </cell>
          <cell r="L81">
            <v>9892</v>
          </cell>
          <cell r="M81">
            <v>5023</v>
          </cell>
        </row>
        <row r="82">
          <cell r="H82" t="str">
            <v>BE-Abu Elmatamier BR</v>
          </cell>
          <cell r="I82">
            <v>305</v>
          </cell>
          <cell r="J82">
            <v>4404</v>
          </cell>
          <cell r="K82">
            <v>9022</v>
          </cell>
          <cell r="L82">
            <v>11666</v>
          </cell>
          <cell r="M82">
            <v>4951</v>
          </cell>
        </row>
        <row r="83">
          <cell r="H83" t="str">
            <v>BE-Etay Elbaroud BR</v>
          </cell>
          <cell r="I83">
            <v>719</v>
          </cell>
          <cell r="J83">
            <v>5614</v>
          </cell>
          <cell r="K83">
            <v>13878</v>
          </cell>
          <cell r="L83">
            <v>15906</v>
          </cell>
          <cell r="M83">
            <v>8822</v>
          </cell>
        </row>
        <row r="84">
          <cell r="H84" t="str">
            <v>BE-Rashid BR</v>
          </cell>
          <cell r="I84">
            <v>308</v>
          </cell>
          <cell r="J84">
            <v>2218</v>
          </cell>
          <cell r="K84">
            <v>5280</v>
          </cell>
          <cell r="L84">
            <v>5962</v>
          </cell>
          <cell r="M84">
            <v>3320</v>
          </cell>
        </row>
        <row r="85">
          <cell r="H85" t="str">
            <v>MA-Damietta BR</v>
          </cell>
          <cell r="I85">
            <v>7608</v>
          </cell>
          <cell r="J85">
            <v>10912</v>
          </cell>
          <cell r="K85">
            <v>13703</v>
          </cell>
          <cell r="L85">
            <v>17081</v>
          </cell>
          <cell r="M85">
            <v>10258</v>
          </cell>
        </row>
        <row r="86">
          <cell r="H86" t="str">
            <v>AS-New Valley BR</v>
          </cell>
          <cell r="I86">
            <v>49</v>
          </cell>
          <cell r="J86">
            <v>900</v>
          </cell>
          <cell r="K86">
            <v>3484</v>
          </cell>
          <cell r="L86">
            <v>4159</v>
          </cell>
          <cell r="M86">
            <v>2218</v>
          </cell>
        </row>
        <row r="87">
          <cell r="H87" t="str">
            <v>BS-Faiyum DC</v>
          </cell>
          <cell r="I87">
            <v>28068</v>
          </cell>
          <cell r="J87">
            <v>32158</v>
          </cell>
          <cell r="K87">
            <v>17757</v>
          </cell>
          <cell r="L87">
            <v>20050</v>
          </cell>
          <cell r="M87">
            <v>13477</v>
          </cell>
        </row>
        <row r="88">
          <cell r="H88" t="str">
            <v>AS-Red Sea BR</v>
          </cell>
          <cell r="I88">
            <v>525</v>
          </cell>
          <cell r="J88">
            <v>4022</v>
          </cell>
          <cell r="K88">
            <v>12398</v>
          </cell>
          <cell r="L88">
            <v>15998</v>
          </cell>
          <cell r="M88">
            <v>9082</v>
          </cell>
        </row>
        <row r="89">
          <cell r="H89" t="str">
            <v>IS-Ismailia DC</v>
          </cell>
          <cell r="I89">
            <v>6627</v>
          </cell>
          <cell r="J89">
            <v>10759</v>
          </cell>
          <cell r="K89">
            <v>14810</v>
          </cell>
          <cell r="L89">
            <v>18714</v>
          </cell>
          <cell r="M89">
            <v>10309</v>
          </cell>
        </row>
        <row r="90">
          <cell r="H90" t="str">
            <v>BE-Desouk BR</v>
          </cell>
          <cell r="I90">
            <v>5681</v>
          </cell>
          <cell r="J90">
            <v>8550</v>
          </cell>
          <cell r="K90">
            <v>8370</v>
          </cell>
          <cell r="L90">
            <v>11122</v>
          </cell>
          <cell r="M90">
            <v>5496</v>
          </cell>
        </row>
        <row r="91">
          <cell r="H91" t="str">
            <v>BE-Kafr Al-Sheikh DC</v>
          </cell>
          <cell r="I91">
            <v>8308</v>
          </cell>
          <cell r="J91">
            <v>31357</v>
          </cell>
          <cell r="K91">
            <v>32312</v>
          </cell>
          <cell r="L91">
            <v>17644</v>
          </cell>
          <cell r="M91">
            <v>8777</v>
          </cell>
        </row>
        <row r="92">
          <cell r="H92" t="str">
            <v>BE-Hamaoul BR</v>
          </cell>
          <cell r="I92">
            <v>9</v>
          </cell>
          <cell r="J92">
            <v>419</v>
          </cell>
          <cell r="K92">
            <v>1319</v>
          </cell>
          <cell r="L92">
            <v>1314</v>
          </cell>
          <cell r="M92">
            <v>533</v>
          </cell>
        </row>
        <row r="93">
          <cell r="H93" t="str">
            <v>AS-Luxor BR</v>
          </cell>
          <cell r="I93">
            <v>592</v>
          </cell>
          <cell r="J93">
            <v>2832</v>
          </cell>
          <cell r="K93">
            <v>9022</v>
          </cell>
          <cell r="L93">
            <v>10974</v>
          </cell>
          <cell r="M93">
            <v>6459</v>
          </cell>
        </row>
        <row r="94">
          <cell r="H94" t="str">
            <v>AL-Matrouh BR</v>
          </cell>
          <cell r="I94">
            <v>234</v>
          </cell>
          <cell r="J94">
            <v>2441</v>
          </cell>
          <cell r="K94">
            <v>6389</v>
          </cell>
          <cell r="L94">
            <v>7022</v>
          </cell>
          <cell r="M94">
            <v>4136</v>
          </cell>
        </row>
        <row r="95">
          <cell r="H95" t="str">
            <v>BS-Bani mazarBR</v>
          </cell>
          <cell r="I95">
            <v>29</v>
          </cell>
          <cell r="J95">
            <v>2643</v>
          </cell>
          <cell r="K95">
            <v>3848</v>
          </cell>
          <cell r="L95">
            <v>3644</v>
          </cell>
          <cell r="M95">
            <v>1391</v>
          </cell>
        </row>
        <row r="96">
          <cell r="H96" t="str">
            <v>BS-Minya DC</v>
          </cell>
          <cell r="I96">
            <v>4564</v>
          </cell>
          <cell r="J96">
            <v>17361</v>
          </cell>
          <cell r="K96">
            <v>25391</v>
          </cell>
          <cell r="L96">
            <v>22686</v>
          </cell>
          <cell r="M96">
            <v>12604</v>
          </cell>
        </row>
        <row r="97">
          <cell r="H97" t="str">
            <v>BS-Mallawy BR</v>
          </cell>
          <cell r="I97">
            <v>2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H98" t="str">
            <v>IS-Port Said BR</v>
          </cell>
          <cell r="I98">
            <v>4769</v>
          </cell>
          <cell r="J98">
            <v>7136</v>
          </cell>
          <cell r="K98">
            <v>13924</v>
          </cell>
          <cell r="L98">
            <v>15715</v>
          </cell>
          <cell r="M98">
            <v>11489</v>
          </cell>
        </row>
        <row r="99">
          <cell r="H99" t="str">
            <v>AS-Qena DC</v>
          </cell>
          <cell r="I99">
            <v>806</v>
          </cell>
          <cell r="J99">
            <v>23336</v>
          </cell>
          <cell r="K99">
            <v>29249</v>
          </cell>
          <cell r="L99">
            <v>12973</v>
          </cell>
          <cell r="M99">
            <v>6740</v>
          </cell>
        </row>
        <row r="100">
          <cell r="H100" t="str">
            <v>AS-Nag Hammadi BR</v>
          </cell>
          <cell r="I100">
            <v>140</v>
          </cell>
          <cell r="J100">
            <v>2177</v>
          </cell>
          <cell r="K100">
            <v>5875</v>
          </cell>
          <cell r="L100">
            <v>7929</v>
          </cell>
          <cell r="M100">
            <v>4084</v>
          </cell>
        </row>
        <row r="101">
          <cell r="H101" t="str">
            <v>TA-Quweisna BR</v>
          </cell>
          <cell r="I101">
            <v>14557</v>
          </cell>
          <cell r="J101">
            <v>15905</v>
          </cell>
          <cell r="K101">
            <v>9743</v>
          </cell>
          <cell r="L101">
            <v>9910</v>
          </cell>
          <cell r="M101">
            <v>8139</v>
          </cell>
        </row>
        <row r="102">
          <cell r="H102" t="str">
            <v>TA-Sadate BR</v>
          </cell>
          <cell r="I102">
            <v>183</v>
          </cell>
          <cell r="J102">
            <v>2096</v>
          </cell>
          <cell r="K102">
            <v>4944</v>
          </cell>
          <cell r="L102">
            <v>6377</v>
          </cell>
          <cell r="M102">
            <v>3116</v>
          </cell>
        </row>
        <row r="103">
          <cell r="H103" t="str">
            <v>TA-Shebeen El-Kom DC</v>
          </cell>
          <cell r="I103">
            <v>16817</v>
          </cell>
          <cell r="J103">
            <v>0</v>
          </cell>
          <cell r="K103">
            <v>0</v>
          </cell>
          <cell r="L103">
            <v>0</v>
          </cell>
          <cell r="M103">
            <v>11545</v>
          </cell>
        </row>
        <row r="104">
          <cell r="H104" t="str">
            <v>TA-Shebeen El-Kom DC</v>
          </cell>
          <cell r="I104">
            <v>0</v>
          </cell>
          <cell r="J104">
            <v>40172</v>
          </cell>
          <cell r="K104">
            <v>35522</v>
          </cell>
          <cell r="L104">
            <v>17430</v>
          </cell>
          <cell r="M104">
            <v>0</v>
          </cell>
        </row>
        <row r="105">
          <cell r="H105" t="str">
            <v>TA-Menouf  BR</v>
          </cell>
          <cell r="I105">
            <v>3738</v>
          </cell>
          <cell r="J105">
            <v>6266</v>
          </cell>
          <cell r="K105">
            <v>7318</v>
          </cell>
          <cell r="L105">
            <v>9114</v>
          </cell>
          <cell r="M105">
            <v>4868</v>
          </cell>
        </row>
        <row r="106">
          <cell r="H106" t="str">
            <v>IS-Sharm Elsheikh BR</v>
          </cell>
          <cell r="I106">
            <v>71</v>
          </cell>
          <cell r="J106">
            <v>663</v>
          </cell>
          <cell r="K106">
            <v>2910</v>
          </cell>
          <cell r="L106">
            <v>3833</v>
          </cell>
          <cell r="M106">
            <v>2193</v>
          </cell>
        </row>
        <row r="107">
          <cell r="H107" t="str">
            <v>IS-El Tor BR</v>
          </cell>
          <cell r="I107">
            <v>215</v>
          </cell>
          <cell r="J107">
            <v>4970</v>
          </cell>
          <cell r="K107">
            <v>10692</v>
          </cell>
          <cell r="L107">
            <v>7859</v>
          </cell>
          <cell r="M107">
            <v>5770</v>
          </cell>
        </row>
        <row r="108">
          <cell r="H108" t="str">
            <v>AS-Tahta BR</v>
          </cell>
          <cell r="I108">
            <v>101</v>
          </cell>
          <cell r="J108">
            <v>1197</v>
          </cell>
          <cell r="K108">
            <v>3025</v>
          </cell>
          <cell r="L108">
            <v>3811</v>
          </cell>
          <cell r="M108">
            <v>1919</v>
          </cell>
        </row>
        <row r="109">
          <cell r="H109" t="str">
            <v>AS-Sohag DC</v>
          </cell>
          <cell r="I109">
            <v>351</v>
          </cell>
          <cell r="J109">
            <v>10878</v>
          </cell>
          <cell r="K109">
            <v>21305</v>
          </cell>
          <cell r="L109">
            <v>23917</v>
          </cell>
          <cell r="M109">
            <v>9765</v>
          </cell>
        </row>
        <row r="110">
          <cell r="H110" t="str">
            <v>IS-Suez DC</v>
          </cell>
          <cell r="I110">
            <v>2056</v>
          </cell>
          <cell r="J110">
            <v>6008</v>
          </cell>
          <cell r="K110">
            <v>15454</v>
          </cell>
          <cell r="L110">
            <v>17470</v>
          </cell>
          <cell r="M110">
            <v>11397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延误Delay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1423</v>
          </cell>
          <cell r="E4">
            <v>1337118.93</v>
          </cell>
          <cell r="F4">
            <v>45.9032258064516</v>
          </cell>
          <cell r="G4">
            <v>43132.8687096774</v>
          </cell>
          <cell r="H4">
            <v>937</v>
          </cell>
          <cell r="I4">
            <v>1045360.79</v>
          </cell>
          <cell r="J4">
            <v>224</v>
          </cell>
          <cell r="K4">
            <v>187785.64</v>
          </cell>
          <cell r="L4">
            <v>262</v>
          </cell>
        </row>
        <row r="5">
          <cell r="D5">
            <v>544</v>
          </cell>
          <cell r="E5">
            <v>413197.05</v>
          </cell>
          <cell r="F5">
            <v>17.5483870967742</v>
          </cell>
          <cell r="G5">
            <v>13328.9370967742</v>
          </cell>
          <cell r="H5">
            <v>343</v>
          </cell>
          <cell r="I5">
            <v>285951.1</v>
          </cell>
          <cell r="J5">
            <v>93</v>
          </cell>
          <cell r="K5">
            <v>72668.95</v>
          </cell>
          <cell r="L5">
            <v>108</v>
          </cell>
        </row>
        <row r="6">
          <cell r="D6">
            <v>358</v>
          </cell>
          <cell r="E6">
            <v>212262.05</v>
          </cell>
          <cell r="F6">
            <v>11.5483870967742</v>
          </cell>
          <cell r="G6">
            <v>6847.16290322581</v>
          </cell>
          <cell r="H6">
            <v>193</v>
          </cell>
          <cell r="I6">
            <v>127341.55</v>
          </cell>
          <cell r="J6">
            <v>26</v>
          </cell>
          <cell r="K6">
            <v>39679</v>
          </cell>
          <cell r="L6">
            <v>139</v>
          </cell>
        </row>
        <row r="7">
          <cell r="D7">
            <v>206</v>
          </cell>
          <cell r="E7">
            <v>354444.11</v>
          </cell>
          <cell r="F7">
            <v>6.64516129032258</v>
          </cell>
          <cell r="G7">
            <v>11433.6809677419</v>
          </cell>
          <cell r="H7">
            <v>194</v>
          </cell>
          <cell r="I7">
            <v>336176.89</v>
          </cell>
          <cell r="J7">
            <v>12</v>
          </cell>
          <cell r="K7">
            <v>18267.22</v>
          </cell>
          <cell r="L7">
            <v>0</v>
          </cell>
        </row>
        <row r="8">
          <cell r="D8">
            <v>133</v>
          </cell>
          <cell r="E8">
            <v>83755.47</v>
          </cell>
          <cell r="F8">
            <v>4.29032258064516</v>
          </cell>
          <cell r="G8">
            <v>2701.78935483871</v>
          </cell>
          <cell r="H8">
            <v>70</v>
          </cell>
          <cell r="I8">
            <v>49943</v>
          </cell>
          <cell r="J8">
            <v>60</v>
          </cell>
          <cell r="K8">
            <v>32868.47</v>
          </cell>
          <cell r="L8">
            <v>3</v>
          </cell>
        </row>
        <row r="9">
          <cell r="D9">
            <v>97</v>
          </cell>
          <cell r="E9">
            <v>165347.75</v>
          </cell>
          <cell r="F9">
            <v>3.12903225806452</v>
          </cell>
          <cell r="G9">
            <v>5333.79838709677</v>
          </cell>
          <cell r="H9">
            <v>74</v>
          </cell>
          <cell r="I9">
            <v>154623.75</v>
          </cell>
          <cell r="J9">
            <v>12</v>
          </cell>
          <cell r="K9">
            <v>7614</v>
          </cell>
          <cell r="L9">
            <v>11</v>
          </cell>
        </row>
        <row r="10">
          <cell r="D10">
            <v>84</v>
          </cell>
          <cell r="E10">
            <v>107662.5</v>
          </cell>
          <cell r="F10">
            <v>2.70967741935484</v>
          </cell>
          <cell r="G10">
            <v>3472.98387096774</v>
          </cell>
          <cell r="H10">
            <v>63</v>
          </cell>
          <cell r="I10">
            <v>91324.5</v>
          </cell>
          <cell r="J10">
            <v>20</v>
          </cell>
          <cell r="K10">
            <v>16238</v>
          </cell>
          <cell r="L10">
            <v>1</v>
          </cell>
        </row>
        <row r="12">
          <cell r="C12" t="str">
            <v>网点
Branch</v>
          </cell>
          <cell r="D12" t="str">
            <v>月累计
Total month</v>
          </cell>
        </row>
        <row r="12">
          <cell r="F12" t="str">
            <v>月日均
Daily average</v>
          </cell>
        </row>
        <row r="12">
          <cell r="H12" t="str">
            <v>遗失Lost</v>
          </cell>
        </row>
        <row r="12">
          <cell r="J12" t="str">
            <v>破损Damaged</v>
          </cell>
        </row>
        <row r="12">
          <cell r="L12" t="str">
            <v>延误Delay</v>
          </cell>
        </row>
        <row r="13">
          <cell r="D13" t="str">
            <v>单量
QTY</v>
          </cell>
          <cell r="E13" t="str">
            <v>金额
 EGP</v>
          </cell>
          <cell r="F13" t="str">
            <v>单量
QTY</v>
          </cell>
          <cell r="G13" t="str">
            <v>金额
 EGP</v>
          </cell>
          <cell r="H13" t="str">
            <v>单量QTY</v>
          </cell>
          <cell r="I13" t="str">
            <v>金额EGP</v>
          </cell>
          <cell r="J13" t="str">
            <v>单量QTY</v>
          </cell>
          <cell r="K13" t="str">
            <v>金额EGP</v>
          </cell>
          <cell r="L13" t="str">
            <v>单量QTY</v>
          </cell>
        </row>
        <row r="14">
          <cell r="C14" t="str">
            <v>AL-GExpress BR</v>
          </cell>
          <cell r="D14">
            <v>315</v>
          </cell>
          <cell r="E14">
            <v>171815.5</v>
          </cell>
          <cell r="F14">
            <v>10.1612903225806</v>
          </cell>
          <cell r="G14">
            <v>5542.43548387097</v>
          </cell>
          <cell r="H14">
            <v>168</v>
          </cell>
          <cell r="I14">
            <v>111216</v>
          </cell>
          <cell r="J14">
            <v>8</v>
          </cell>
          <cell r="K14">
            <v>15358</v>
          </cell>
          <cell r="L14">
            <v>139</v>
          </cell>
        </row>
        <row r="15">
          <cell r="C15" t="str">
            <v>HQ BR</v>
          </cell>
          <cell r="D15">
            <v>104</v>
          </cell>
          <cell r="E15">
            <v>262160.89</v>
          </cell>
          <cell r="F15">
            <v>3.35483870967742</v>
          </cell>
          <cell r="G15">
            <v>8456.80290322581</v>
          </cell>
          <cell r="H15">
            <v>100</v>
          </cell>
          <cell r="I15">
            <v>257710.17</v>
          </cell>
          <cell r="J15">
            <v>4</v>
          </cell>
          <cell r="K15">
            <v>4450.72</v>
          </cell>
          <cell r="L15">
            <v>0</v>
          </cell>
        </row>
        <row r="16">
          <cell r="C16" t="str">
            <v>10thRamadanCityHub</v>
          </cell>
          <cell r="D16">
            <v>102</v>
          </cell>
          <cell r="E16">
            <v>92283.22</v>
          </cell>
          <cell r="F16">
            <v>3.29032258064516</v>
          </cell>
          <cell r="G16">
            <v>2976.87806451613</v>
          </cell>
          <cell r="H16">
            <v>94</v>
          </cell>
          <cell r="I16">
            <v>78466.72</v>
          </cell>
          <cell r="J16">
            <v>8</v>
          </cell>
          <cell r="K16">
            <v>13816.5</v>
          </cell>
          <cell r="L16">
            <v>0</v>
          </cell>
        </row>
        <row r="17">
          <cell r="C17" t="str">
            <v>GI-Faisal BR</v>
          </cell>
          <cell r="D17">
            <v>101</v>
          </cell>
          <cell r="E17">
            <v>41132</v>
          </cell>
          <cell r="F17">
            <v>3.25806451612903</v>
          </cell>
          <cell r="G17">
            <v>1326.83870967742</v>
          </cell>
          <cell r="H17">
            <v>48</v>
          </cell>
          <cell r="I17">
            <v>24067</v>
          </cell>
          <cell r="J17">
            <v>9</v>
          </cell>
          <cell r="K17">
            <v>3435</v>
          </cell>
          <cell r="L17">
            <v>44</v>
          </cell>
        </row>
        <row r="18">
          <cell r="C18" t="str">
            <v>GI-Giza DC</v>
          </cell>
          <cell r="D18">
            <v>99</v>
          </cell>
          <cell r="E18">
            <v>77763.45</v>
          </cell>
          <cell r="F18">
            <v>3.19354838709677</v>
          </cell>
          <cell r="G18">
            <v>2508.49838709677</v>
          </cell>
          <cell r="H18">
            <v>82</v>
          </cell>
          <cell r="I18">
            <v>57828.5</v>
          </cell>
          <cell r="J18">
            <v>14</v>
          </cell>
          <cell r="K18">
            <v>17964.95</v>
          </cell>
          <cell r="L18">
            <v>3</v>
          </cell>
        </row>
        <row r="19">
          <cell r="C19" t="str">
            <v>BS-Minya DC</v>
          </cell>
          <cell r="D19">
            <v>55</v>
          </cell>
          <cell r="E19">
            <v>52401.55</v>
          </cell>
          <cell r="F19">
            <v>1.7741935483871</v>
          </cell>
          <cell r="G19">
            <v>1690.37258064516</v>
          </cell>
          <cell r="H19">
            <v>36</v>
          </cell>
          <cell r="I19">
            <v>36146.55</v>
          </cell>
          <cell r="J19">
            <v>2</v>
          </cell>
          <cell r="K19">
            <v>1139</v>
          </cell>
          <cell r="L19">
            <v>17</v>
          </cell>
        </row>
        <row r="20">
          <cell r="C20" t="str">
            <v>BS-Beni Suef DC</v>
          </cell>
          <cell r="D20">
            <v>35</v>
          </cell>
          <cell r="E20">
            <v>57728.45</v>
          </cell>
          <cell r="F20">
            <v>1.12903225806452</v>
          </cell>
          <cell r="G20">
            <v>1862.20806451613</v>
          </cell>
          <cell r="H20">
            <v>30</v>
          </cell>
          <cell r="I20">
            <v>55763.45</v>
          </cell>
          <cell r="J20">
            <v>2</v>
          </cell>
          <cell r="K20">
            <v>300</v>
          </cell>
          <cell r="L20">
            <v>3</v>
          </cell>
        </row>
        <row r="21">
          <cell r="C21" t="str">
            <v>CA-Cairo DC</v>
          </cell>
          <cell r="D21">
            <v>35</v>
          </cell>
          <cell r="E21">
            <v>22882</v>
          </cell>
          <cell r="F21">
            <v>1.12903225806452</v>
          </cell>
          <cell r="G21">
            <v>738.129032258065</v>
          </cell>
          <cell r="H21">
            <v>30</v>
          </cell>
          <cell r="I21">
            <v>21253</v>
          </cell>
          <cell r="J21">
            <v>3</v>
          </cell>
          <cell r="K21">
            <v>1084</v>
          </cell>
          <cell r="L21">
            <v>2</v>
          </cell>
        </row>
        <row r="22">
          <cell r="C22" t="str">
            <v>GI-Haram BR</v>
          </cell>
          <cell r="D22">
            <v>29</v>
          </cell>
          <cell r="E22">
            <v>20202</v>
          </cell>
          <cell r="F22">
            <v>0.935483870967742</v>
          </cell>
          <cell r="G22">
            <v>651.677419354839</v>
          </cell>
          <cell r="H22">
            <v>19</v>
          </cell>
          <cell r="I22">
            <v>15307</v>
          </cell>
          <cell r="J22">
            <v>6</v>
          </cell>
          <cell r="K22">
            <v>2721</v>
          </cell>
          <cell r="L22">
            <v>4</v>
          </cell>
        </row>
        <row r="23">
          <cell r="C23" t="str">
            <v>GI-Pyramid garden BR</v>
          </cell>
          <cell r="D23">
            <v>29</v>
          </cell>
          <cell r="E23">
            <v>13752</v>
          </cell>
          <cell r="F23">
            <v>0.935483870967742</v>
          </cell>
          <cell r="G23">
            <v>443.612903225806</v>
          </cell>
          <cell r="H23">
            <v>2</v>
          </cell>
          <cell r="I23">
            <v>3364</v>
          </cell>
          <cell r="J23">
            <v>4</v>
          </cell>
          <cell r="K23">
            <v>1760</v>
          </cell>
          <cell r="L23">
            <v>23</v>
          </cell>
        </row>
        <row r="24">
          <cell r="C24" t="str">
            <v>GI-EL-Monib BR</v>
          </cell>
          <cell r="D24">
            <v>28</v>
          </cell>
          <cell r="E24">
            <v>20391.8</v>
          </cell>
          <cell r="F24">
            <v>0.903225806451613</v>
          </cell>
          <cell r="G24">
            <v>657.8</v>
          </cell>
          <cell r="H24">
            <v>23</v>
          </cell>
          <cell r="I24">
            <v>17591.8</v>
          </cell>
          <cell r="J24">
            <v>4</v>
          </cell>
          <cell r="K24">
            <v>2244</v>
          </cell>
          <cell r="L24">
            <v>1</v>
          </cell>
        </row>
        <row r="25">
          <cell r="C25" t="str">
            <v>GI-Shubra Khaymah BR</v>
          </cell>
          <cell r="D25">
            <v>27</v>
          </cell>
          <cell r="E25">
            <v>11005</v>
          </cell>
          <cell r="F25">
            <v>0.870967741935484</v>
          </cell>
          <cell r="G25">
            <v>355</v>
          </cell>
          <cell r="H25">
            <v>18</v>
          </cell>
          <cell r="I25">
            <v>7467</v>
          </cell>
          <cell r="J25">
            <v>9</v>
          </cell>
          <cell r="K25">
            <v>3538</v>
          </cell>
          <cell r="L25">
            <v>0</v>
          </cell>
        </row>
        <row r="26">
          <cell r="C26" t="str">
            <v>AS-Asyut DC</v>
          </cell>
          <cell r="D26">
            <v>27</v>
          </cell>
          <cell r="E26">
            <v>73029.61</v>
          </cell>
          <cell r="F26">
            <v>0.870967741935484</v>
          </cell>
          <cell r="G26">
            <v>2355.79387096774</v>
          </cell>
          <cell r="H26">
            <v>27</v>
          </cell>
          <cell r="I26">
            <v>73029.61</v>
          </cell>
          <cell r="J26">
            <v>0</v>
          </cell>
          <cell r="K26">
            <v>0</v>
          </cell>
          <cell r="L26">
            <v>0</v>
          </cell>
        </row>
        <row r="27">
          <cell r="C27" t="str">
            <v>IS-Port Said BR</v>
          </cell>
          <cell r="D27">
            <v>22</v>
          </cell>
          <cell r="E27">
            <v>61481.5</v>
          </cell>
          <cell r="F27">
            <v>0.709677419354839</v>
          </cell>
          <cell r="G27">
            <v>1983.27419354839</v>
          </cell>
          <cell r="H27">
            <v>22</v>
          </cell>
          <cell r="I27">
            <v>61481.5</v>
          </cell>
          <cell r="J27">
            <v>0</v>
          </cell>
          <cell r="K27">
            <v>0</v>
          </cell>
          <cell r="L27">
            <v>0</v>
          </cell>
        </row>
        <row r="28">
          <cell r="C28" t="str">
            <v>GI-Eltalbia BR</v>
          </cell>
          <cell r="D28">
            <v>20</v>
          </cell>
          <cell r="E28">
            <v>10466</v>
          </cell>
          <cell r="F28">
            <v>0.645161290322581</v>
          </cell>
          <cell r="G28">
            <v>337.612903225806</v>
          </cell>
          <cell r="H28">
            <v>9</v>
          </cell>
          <cell r="I28">
            <v>6314</v>
          </cell>
          <cell r="J28">
            <v>10</v>
          </cell>
          <cell r="K28">
            <v>4052</v>
          </cell>
          <cell r="L28">
            <v>1</v>
          </cell>
        </row>
        <row r="29">
          <cell r="C29" t="str">
            <v>AL-ABIS DC</v>
          </cell>
          <cell r="D29">
            <v>16</v>
          </cell>
          <cell r="E29">
            <v>11381.55</v>
          </cell>
          <cell r="F29">
            <v>0.516129032258065</v>
          </cell>
          <cell r="G29">
            <v>367.146774193548</v>
          </cell>
          <cell r="H29">
            <v>11</v>
          </cell>
          <cell r="I29">
            <v>6582.55</v>
          </cell>
          <cell r="J29">
            <v>5</v>
          </cell>
          <cell r="K29">
            <v>4799</v>
          </cell>
          <cell r="L29">
            <v>0</v>
          </cell>
        </row>
        <row r="30">
          <cell r="C30" t="str">
            <v>BS-Bani mazarBR</v>
          </cell>
          <cell r="D30">
            <v>16</v>
          </cell>
          <cell r="E30">
            <v>18396</v>
          </cell>
          <cell r="F30">
            <v>0.516129032258065</v>
          </cell>
          <cell r="G30">
            <v>593.41935483871</v>
          </cell>
          <cell r="H30">
            <v>9</v>
          </cell>
          <cell r="I30">
            <v>8158</v>
          </cell>
          <cell r="J30">
            <v>0</v>
          </cell>
          <cell r="K30">
            <v>0</v>
          </cell>
          <cell r="L30">
            <v>7</v>
          </cell>
        </row>
        <row r="31">
          <cell r="C31" t="str">
            <v>CA-Kattamya BR</v>
          </cell>
          <cell r="D31">
            <v>14</v>
          </cell>
          <cell r="E31">
            <v>8046</v>
          </cell>
          <cell r="F31">
            <v>0.451612903225806</v>
          </cell>
          <cell r="G31">
            <v>259.548387096774</v>
          </cell>
          <cell r="H31">
            <v>5</v>
          </cell>
          <cell r="I31">
            <v>2151</v>
          </cell>
          <cell r="J31">
            <v>9</v>
          </cell>
          <cell r="K31">
            <v>5895</v>
          </cell>
          <cell r="L31">
            <v>0</v>
          </cell>
        </row>
        <row r="32">
          <cell r="C32" t="str">
            <v>TA-Mahallah BR</v>
          </cell>
          <cell r="D32">
            <v>12</v>
          </cell>
          <cell r="E32">
            <v>13407</v>
          </cell>
          <cell r="F32">
            <v>0.387096774193548</v>
          </cell>
          <cell r="G32">
            <v>432.483870967742</v>
          </cell>
          <cell r="H32">
            <v>11</v>
          </cell>
          <cell r="I32">
            <v>9197</v>
          </cell>
          <cell r="J32">
            <v>1</v>
          </cell>
          <cell r="K32">
            <v>4210</v>
          </cell>
          <cell r="L32">
            <v>0</v>
          </cell>
        </row>
        <row r="33">
          <cell r="C33" t="str">
            <v>TA-Shebeen El-Kom DC</v>
          </cell>
          <cell r="D33">
            <v>12</v>
          </cell>
          <cell r="E33">
            <v>7711</v>
          </cell>
          <cell r="F33">
            <v>0.387096774193548</v>
          </cell>
          <cell r="G33">
            <v>248.741935483871</v>
          </cell>
          <cell r="H33">
            <v>6</v>
          </cell>
          <cell r="I33">
            <v>4437</v>
          </cell>
          <cell r="J33">
            <v>6</v>
          </cell>
          <cell r="K33">
            <v>3274</v>
          </cell>
          <cell r="L33">
            <v>0</v>
          </cell>
        </row>
        <row r="34">
          <cell r="C34" t="str">
            <v>BE-Damanhur DC</v>
          </cell>
          <cell r="D34">
            <v>11</v>
          </cell>
          <cell r="E34">
            <v>8114</v>
          </cell>
          <cell r="F34">
            <v>0.354838709677419</v>
          </cell>
          <cell r="G34">
            <v>261.741935483871</v>
          </cell>
          <cell r="H34">
            <v>9</v>
          </cell>
          <cell r="I34">
            <v>7024</v>
          </cell>
          <cell r="J34">
            <v>2</v>
          </cell>
          <cell r="K34">
            <v>1090</v>
          </cell>
          <cell r="L34">
            <v>0</v>
          </cell>
        </row>
        <row r="35">
          <cell r="C35" t="str">
            <v>AS-Qena DC</v>
          </cell>
          <cell r="D35">
            <v>11</v>
          </cell>
          <cell r="E35">
            <v>31659.61</v>
          </cell>
          <cell r="F35">
            <v>0.354838709677419</v>
          </cell>
          <cell r="G35">
            <v>1021.27774193548</v>
          </cell>
          <cell r="H35">
            <v>11</v>
          </cell>
          <cell r="I35">
            <v>31659.61</v>
          </cell>
          <cell r="J35">
            <v>0</v>
          </cell>
          <cell r="K35">
            <v>0</v>
          </cell>
          <cell r="L35">
            <v>0</v>
          </cell>
        </row>
        <row r="36">
          <cell r="C36" t="str">
            <v>MA-Mansoura DC</v>
          </cell>
          <cell r="D36">
            <v>11</v>
          </cell>
          <cell r="E36">
            <v>5120</v>
          </cell>
          <cell r="F36">
            <v>0.354838709677419</v>
          </cell>
          <cell r="G36">
            <v>165.161290322581</v>
          </cell>
          <cell r="H36">
            <v>8</v>
          </cell>
          <cell r="I36">
            <v>3075</v>
          </cell>
          <cell r="J36">
            <v>3</v>
          </cell>
          <cell r="K36">
            <v>2045</v>
          </cell>
          <cell r="L36">
            <v>0</v>
          </cell>
        </row>
        <row r="37">
          <cell r="C37" t="str">
            <v>SH-10th ofRamadan BR</v>
          </cell>
          <cell r="D37">
            <v>11</v>
          </cell>
          <cell r="E37">
            <v>8719</v>
          </cell>
          <cell r="F37">
            <v>0.354838709677419</v>
          </cell>
          <cell r="G37">
            <v>281.258064516129</v>
          </cell>
          <cell r="H37">
            <v>10</v>
          </cell>
          <cell r="I37">
            <v>8369</v>
          </cell>
          <cell r="J37">
            <v>1</v>
          </cell>
          <cell r="K37">
            <v>350</v>
          </cell>
          <cell r="L37">
            <v>0</v>
          </cell>
        </row>
        <row r="38">
          <cell r="C38" t="str">
            <v>GI-Project BR</v>
          </cell>
          <cell r="D38">
            <v>11</v>
          </cell>
          <cell r="E38">
            <v>4699</v>
          </cell>
          <cell r="F38">
            <v>0.354838709677419</v>
          </cell>
          <cell r="G38">
            <v>151.58064516129</v>
          </cell>
          <cell r="H38">
            <v>10</v>
          </cell>
          <cell r="I38">
            <v>4099</v>
          </cell>
          <cell r="J38">
            <v>1</v>
          </cell>
          <cell r="K38">
            <v>600</v>
          </cell>
          <cell r="L38">
            <v>0</v>
          </cell>
        </row>
        <row r="39">
          <cell r="C39" t="str">
            <v>SH-Menya EL Qamh BR</v>
          </cell>
          <cell r="D39">
            <v>11</v>
          </cell>
          <cell r="E39">
            <v>5604</v>
          </cell>
          <cell r="F39">
            <v>0.354838709677419</v>
          </cell>
          <cell r="G39">
            <v>180.774193548387</v>
          </cell>
          <cell r="H39">
            <v>1</v>
          </cell>
          <cell r="I39">
            <v>390</v>
          </cell>
          <cell r="J39">
            <v>10</v>
          </cell>
          <cell r="K39">
            <v>5214</v>
          </cell>
          <cell r="L39">
            <v>0</v>
          </cell>
        </row>
        <row r="40">
          <cell r="C40" t="str">
            <v>GI-Mohandessen BR</v>
          </cell>
          <cell r="D40">
            <v>11</v>
          </cell>
          <cell r="E40">
            <v>9274</v>
          </cell>
          <cell r="F40">
            <v>0.354838709677419</v>
          </cell>
          <cell r="G40">
            <v>299.161290322581</v>
          </cell>
          <cell r="H40">
            <v>7</v>
          </cell>
          <cell r="I40">
            <v>5009</v>
          </cell>
          <cell r="J40">
            <v>4</v>
          </cell>
          <cell r="K40">
            <v>4265</v>
          </cell>
          <cell r="L40">
            <v>0</v>
          </cell>
        </row>
        <row r="41">
          <cell r="C41" t="str">
            <v>AS-Sohag DC</v>
          </cell>
          <cell r="D41">
            <v>10</v>
          </cell>
          <cell r="E41">
            <v>18314.85</v>
          </cell>
          <cell r="F41">
            <v>0.32258064516129</v>
          </cell>
          <cell r="G41">
            <v>590.801612903226</v>
          </cell>
          <cell r="H41">
            <v>10</v>
          </cell>
          <cell r="I41">
            <v>18314.85</v>
          </cell>
          <cell r="J41">
            <v>0</v>
          </cell>
          <cell r="K41">
            <v>0</v>
          </cell>
          <cell r="L41">
            <v>0</v>
          </cell>
        </row>
        <row r="42">
          <cell r="C42" t="str">
            <v>AS-Nag Hammadi BR</v>
          </cell>
          <cell r="D42">
            <v>10</v>
          </cell>
          <cell r="E42">
            <v>3883</v>
          </cell>
          <cell r="F42">
            <v>0.32258064516129</v>
          </cell>
          <cell r="G42">
            <v>125.258064516129</v>
          </cell>
          <cell r="H42">
            <v>4</v>
          </cell>
          <cell r="I42">
            <v>1703</v>
          </cell>
          <cell r="J42">
            <v>0</v>
          </cell>
          <cell r="K42">
            <v>0</v>
          </cell>
          <cell r="L42">
            <v>6</v>
          </cell>
        </row>
        <row r="43">
          <cell r="C43" t="str">
            <v>CA-New Cairo BR</v>
          </cell>
          <cell r="D43">
            <v>10</v>
          </cell>
          <cell r="E43">
            <v>6841</v>
          </cell>
          <cell r="F43">
            <v>0.32258064516129</v>
          </cell>
          <cell r="G43">
            <v>220.677419354839</v>
          </cell>
          <cell r="H43">
            <v>3</v>
          </cell>
          <cell r="I43">
            <v>2262</v>
          </cell>
          <cell r="J43">
            <v>6</v>
          </cell>
          <cell r="K43">
            <v>4180</v>
          </cell>
          <cell r="L43">
            <v>1</v>
          </cell>
        </row>
        <row r="44">
          <cell r="C44" t="str">
            <v>AS-Aswan DC</v>
          </cell>
          <cell r="D44">
            <v>10</v>
          </cell>
          <cell r="E44">
            <v>12680.05</v>
          </cell>
          <cell r="F44">
            <v>0.32258064516129</v>
          </cell>
          <cell r="G44">
            <v>409.033870967742</v>
          </cell>
          <cell r="H44">
            <v>8</v>
          </cell>
          <cell r="I44">
            <v>12370.05</v>
          </cell>
          <cell r="J44">
            <v>2</v>
          </cell>
          <cell r="K44">
            <v>310</v>
          </cell>
          <cell r="L44">
            <v>0</v>
          </cell>
        </row>
        <row r="45">
          <cell r="C45" t="str">
            <v>BS-Mallawy BR</v>
          </cell>
          <cell r="D45">
            <v>9</v>
          </cell>
          <cell r="E45">
            <v>14786.14</v>
          </cell>
          <cell r="F45">
            <v>0.290322580645161</v>
          </cell>
          <cell r="G45">
            <v>476.972258064516</v>
          </cell>
          <cell r="H45">
            <v>6</v>
          </cell>
          <cell r="I45">
            <v>2482.14</v>
          </cell>
          <cell r="J45">
            <v>3</v>
          </cell>
          <cell r="K45">
            <v>12304</v>
          </cell>
          <cell r="L45">
            <v>0</v>
          </cell>
        </row>
        <row r="46">
          <cell r="C46" t="str">
            <v>AS-Red Sea BR</v>
          </cell>
          <cell r="D46">
            <v>9</v>
          </cell>
          <cell r="E46">
            <v>14493</v>
          </cell>
          <cell r="F46">
            <v>0.290322580645161</v>
          </cell>
          <cell r="G46">
            <v>467.516129032258</v>
          </cell>
          <cell r="H46">
            <v>8</v>
          </cell>
          <cell r="I46">
            <v>13503</v>
          </cell>
          <cell r="J46">
            <v>1</v>
          </cell>
          <cell r="K46">
            <v>990</v>
          </cell>
          <cell r="L46">
            <v>0</v>
          </cell>
        </row>
        <row r="47">
          <cell r="C47" t="str">
            <v>CA- Zakr BR</v>
          </cell>
          <cell r="D47">
            <v>9</v>
          </cell>
          <cell r="E47">
            <v>8749</v>
          </cell>
          <cell r="F47">
            <v>0.290322580645161</v>
          </cell>
          <cell r="G47">
            <v>282.225806451613</v>
          </cell>
          <cell r="H47">
            <v>5</v>
          </cell>
          <cell r="I47">
            <v>6669</v>
          </cell>
          <cell r="J47">
            <v>4</v>
          </cell>
          <cell r="K47">
            <v>2080</v>
          </cell>
          <cell r="L47">
            <v>0</v>
          </cell>
        </row>
        <row r="48">
          <cell r="C48" t="str">
            <v>GI-Obour BR</v>
          </cell>
          <cell r="D48">
            <v>8</v>
          </cell>
          <cell r="E48">
            <v>4094</v>
          </cell>
          <cell r="F48">
            <v>0.258064516129032</v>
          </cell>
          <cell r="G48">
            <v>132.064516129032</v>
          </cell>
          <cell r="H48">
            <v>8</v>
          </cell>
          <cell r="I48">
            <v>4094</v>
          </cell>
          <cell r="J48">
            <v>0</v>
          </cell>
          <cell r="K48">
            <v>0</v>
          </cell>
          <cell r="L48">
            <v>0</v>
          </cell>
        </row>
        <row r="49">
          <cell r="C49" t="str">
            <v>GI-Dokki BR</v>
          </cell>
          <cell r="D49">
            <v>8</v>
          </cell>
          <cell r="E49">
            <v>4999</v>
          </cell>
          <cell r="F49">
            <v>0.258064516129032</v>
          </cell>
          <cell r="G49">
            <v>161.258064516129</v>
          </cell>
          <cell r="H49">
            <v>5</v>
          </cell>
          <cell r="I49">
            <v>3214</v>
          </cell>
          <cell r="J49">
            <v>3</v>
          </cell>
          <cell r="K49">
            <v>1785</v>
          </cell>
          <cell r="L49">
            <v>0</v>
          </cell>
        </row>
        <row r="50">
          <cell r="C50" t="str">
            <v>GI-El-sheikh Zaid BR</v>
          </cell>
          <cell r="D50">
            <v>7</v>
          </cell>
          <cell r="E50">
            <v>7344</v>
          </cell>
          <cell r="F50">
            <v>0.225806451612903</v>
          </cell>
          <cell r="G50">
            <v>236.903225806452</v>
          </cell>
          <cell r="H50">
            <v>3</v>
          </cell>
          <cell r="I50">
            <v>2674</v>
          </cell>
          <cell r="J50">
            <v>4</v>
          </cell>
          <cell r="K50">
            <v>4670</v>
          </cell>
          <cell r="L50">
            <v>0</v>
          </cell>
        </row>
        <row r="51">
          <cell r="C51" t="str">
            <v>GI-OctoberGardens BR</v>
          </cell>
          <cell r="D51">
            <v>7</v>
          </cell>
          <cell r="E51">
            <v>6822</v>
          </cell>
          <cell r="F51">
            <v>0.225806451612903</v>
          </cell>
          <cell r="G51">
            <v>220.064516129032</v>
          </cell>
          <cell r="H51">
            <v>0</v>
          </cell>
          <cell r="I51">
            <v>0</v>
          </cell>
          <cell r="J51">
            <v>7</v>
          </cell>
          <cell r="K51">
            <v>6822</v>
          </cell>
          <cell r="L51">
            <v>0</v>
          </cell>
        </row>
        <row r="52">
          <cell r="C52" t="str">
            <v>AS-Gerga BR</v>
          </cell>
          <cell r="D52">
            <v>7</v>
          </cell>
          <cell r="E52">
            <v>1683.63</v>
          </cell>
          <cell r="F52">
            <v>0.225806451612903</v>
          </cell>
          <cell r="G52">
            <v>54.3106451612903</v>
          </cell>
          <cell r="H52">
            <v>3</v>
          </cell>
          <cell r="I52">
            <v>913.63</v>
          </cell>
          <cell r="J52">
            <v>1</v>
          </cell>
          <cell r="K52">
            <v>470</v>
          </cell>
          <cell r="L52">
            <v>3</v>
          </cell>
        </row>
        <row r="53">
          <cell r="C53" t="str">
            <v>IS-El Tor BR</v>
          </cell>
          <cell r="D53">
            <v>7</v>
          </cell>
          <cell r="E53">
            <v>4344</v>
          </cell>
          <cell r="F53">
            <v>0.225806451612903</v>
          </cell>
          <cell r="G53">
            <v>140.129032258065</v>
          </cell>
          <cell r="H53">
            <v>6</v>
          </cell>
          <cell r="I53">
            <v>4144</v>
          </cell>
          <cell r="J53">
            <v>1</v>
          </cell>
          <cell r="K53">
            <v>200</v>
          </cell>
          <cell r="L53">
            <v>0</v>
          </cell>
        </row>
        <row r="54">
          <cell r="C54" t="str">
            <v>GI-DAIPAI BR</v>
          </cell>
          <cell r="D54">
            <v>7</v>
          </cell>
          <cell r="E54">
            <v>1270</v>
          </cell>
          <cell r="F54">
            <v>0.225806451612903</v>
          </cell>
          <cell r="G54">
            <v>40.9677419354839</v>
          </cell>
          <cell r="H54">
            <v>2</v>
          </cell>
          <cell r="I54">
            <v>770</v>
          </cell>
          <cell r="J54">
            <v>0</v>
          </cell>
          <cell r="K54">
            <v>0</v>
          </cell>
          <cell r="L54">
            <v>5</v>
          </cell>
        </row>
        <row r="55">
          <cell r="C55" t="str">
            <v>CA-Nasr city BR</v>
          </cell>
          <cell r="D55">
            <v>7</v>
          </cell>
          <cell r="E55">
            <v>2650</v>
          </cell>
          <cell r="F55">
            <v>0.225806451612903</v>
          </cell>
          <cell r="G55">
            <v>85.4838709677419</v>
          </cell>
          <cell r="H55">
            <v>1</v>
          </cell>
          <cell r="I55">
            <v>700</v>
          </cell>
          <cell r="J55">
            <v>6</v>
          </cell>
          <cell r="K55">
            <v>1950</v>
          </cell>
          <cell r="L55">
            <v>0</v>
          </cell>
        </row>
        <row r="56">
          <cell r="C56" t="str">
            <v>BS-Faiyum DC</v>
          </cell>
          <cell r="D56">
            <v>7</v>
          </cell>
          <cell r="E56">
            <v>11550</v>
          </cell>
          <cell r="F56">
            <v>0.225806451612903</v>
          </cell>
          <cell r="G56">
            <v>372.58064516129</v>
          </cell>
          <cell r="H56">
            <v>4</v>
          </cell>
          <cell r="I56">
            <v>10620</v>
          </cell>
          <cell r="J56">
            <v>3</v>
          </cell>
          <cell r="K56">
            <v>930</v>
          </cell>
          <cell r="L56">
            <v>0</v>
          </cell>
        </row>
        <row r="57">
          <cell r="C57" t="str">
            <v>GI-Tanash BR</v>
          </cell>
          <cell r="D57">
            <v>6</v>
          </cell>
          <cell r="E57">
            <v>3912</v>
          </cell>
          <cell r="F57">
            <v>0.193548387096774</v>
          </cell>
          <cell r="G57">
            <v>126.193548387097</v>
          </cell>
          <cell r="H57">
            <v>6</v>
          </cell>
          <cell r="I57">
            <v>3912</v>
          </cell>
          <cell r="J57">
            <v>0</v>
          </cell>
          <cell r="K57">
            <v>0</v>
          </cell>
          <cell r="L57">
            <v>0</v>
          </cell>
        </row>
        <row r="58">
          <cell r="C58" t="str">
            <v>MA-Senbellawein BR</v>
          </cell>
          <cell r="D58">
            <v>6</v>
          </cell>
          <cell r="E58">
            <v>5394</v>
          </cell>
          <cell r="F58">
            <v>0.193548387096774</v>
          </cell>
          <cell r="G58">
            <v>174</v>
          </cell>
          <cell r="H58">
            <v>1</v>
          </cell>
          <cell r="I58">
            <v>1634</v>
          </cell>
          <cell r="J58">
            <v>4</v>
          </cell>
          <cell r="K58">
            <v>3660</v>
          </cell>
          <cell r="L58">
            <v>1</v>
          </cell>
        </row>
        <row r="59">
          <cell r="C59" t="str">
            <v>AS-New Valley BR</v>
          </cell>
          <cell r="D59">
            <v>5</v>
          </cell>
          <cell r="E59">
            <v>2234</v>
          </cell>
          <cell r="F59">
            <v>0.161290322580645</v>
          </cell>
          <cell r="G59">
            <v>72.0645161290323</v>
          </cell>
          <cell r="H59">
            <v>0</v>
          </cell>
          <cell r="I59">
            <v>0</v>
          </cell>
          <cell r="J59">
            <v>3</v>
          </cell>
          <cell r="K59">
            <v>1604</v>
          </cell>
          <cell r="L59">
            <v>2</v>
          </cell>
        </row>
        <row r="60">
          <cell r="C60" t="str">
            <v>BE-Kafr Al-Sheikh DC</v>
          </cell>
          <cell r="D60">
            <v>5</v>
          </cell>
          <cell r="E60">
            <v>2429</v>
          </cell>
          <cell r="F60">
            <v>0.161290322580645</v>
          </cell>
          <cell r="G60">
            <v>78.3548387096774</v>
          </cell>
          <cell r="H60">
            <v>3</v>
          </cell>
          <cell r="I60">
            <v>1350</v>
          </cell>
          <cell r="J60">
            <v>2</v>
          </cell>
          <cell r="K60">
            <v>1079</v>
          </cell>
          <cell r="L60">
            <v>0</v>
          </cell>
        </row>
        <row r="61">
          <cell r="C61" t="str">
            <v>SH-Zagazig DC</v>
          </cell>
          <cell r="D61">
            <v>5</v>
          </cell>
          <cell r="E61">
            <v>3640.47</v>
          </cell>
          <cell r="F61">
            <v>0.161290322580645</v>
          </cell>
          <cell r="G61">
            <v>117.434516129032</v>
          </cell>
          <cell r="H61">
            <v>2</v>
          </cell>
          <cell r="I61">
            <v>1735</v>
          </cell>
          <cell r="J61">
            <v>3</v>
          </cell>
          <cell r="K61">
            <v>1905.47</v>
          </cell>
          <cell r="L61">
            <v>0</v>
          </cell>
        </row>
        <row r="62">
          <cell r="C62" t="str">
            <v>GI-Benha BR</v>
          </cell>
          <cell r="D62">
            <v>4</v>
          </cell>
          <cell r="E62">
            <v>2084</v>
          </cell>
          <cell r="F62">
            <v>0.129032258064516</v>
          </cell>
          <cell r="G62">
            <v>67.2258064516129</v>
          </cell>
          <cell r="H62">
            <v>3</v>
          </cell>
          <cell r="I62">
            <v>1364</v>
          </cell>
          <cell r="J62">
            <v>1</v>
          </cell>
          <cell r="K62">
            <v>720</v>
          </cell>
          <cell r="L62">
            <v>0</v>
          </cell>
        </row>
        <row r="63">
          <cell r="C63" t="str">
            <v>GI-October BR</v>
          </cell>
          <cell r="D63">
            <v>4</v>
          </cell>
          <cell r="E63">
            <v>2479</v>
          </cell>
          <cell r="F63">
            <v>0.129032258064516</v>
          </cell>
          <cell r="G63">
            <v>79.9677419354839</v>
          </cell>
          <cell r="H63">
            <v>2</v>
          </cell>
          <cell r="I63">
            <v>1994</v>
          </cell>
          <cell r="J63">
            <v>2</v>
          </cell>
          <cell r="K63">
            <v>485</v>
          </cell>
          <cell r="L63">
            <v>0</v>
          </cell>
        </row>
        <row r="64">
          <cell r="C64" t="str">
            <v>CA-Heliopolis BR</v>
          </cell>
          <cell r="D64">
            <v>4</v>
          </cell>
          <cell r="E64">
            <v>1770</v>
          </cell>
          <cell r="F64">
            <v>0.129032258064516</v>
          </cell>
          <cell r="G64">
            <v>57.0967741935484</v>
          </cell>
          <cell r="H64">
            <v>1</v>
          </cell>
          <cell r="I64">
            <v>480</v>
          </cell>
          <cell r="J64">
            <v>3</v>
          </cell>
          <cell r="K64">
            <v>1290</v>
          </cell>
          <cell r="L64">
            <v>0</v>
          </cell>
        </row>
        <row r="65">
          <cell r="C65" t="str">
            <v>GI-Imbaba BR</v>
          </cell>
          <cell r="D65">
            <v>4</v>
          </cell>
          <cell r="E65">
            <v>1425</v>
          </cell>
          <cell r="F65">
            <v>0.129032258064516</v>
          </cell>
          <cell r="G65">
            <v>45.9677419354839</v>
          </cell>
          <cell r="H65">
            <v>3</v>
          </cell>
          <cell r="I65">
            <v>1200</v>
          </cell>
          <cell r="J65">
            <v>1</v>
          </cell>
          <cell r="K65">
            <v>225</v>
          </cell>
          <cell r="L65">
            <v>0</v>
          </cell>
        </row>
        <row r="66">
          <cell r="C66" t="str">
            <v>CA-Old cairo BR</v>
          </cell>
          <cell r="D66">
            <v>4</v>
          </cell>
          <cell r="E66">
            <v>3124</v>
          </cell>
          <cell r="F66">
            <v>0.129032258064516</v>
          </cell>
          <cell r="G66">
            <v>100.774193548387</v>
          </cell>
          <cell r="H66">
            <v>2</v>
          </cell>
          <cell r="I66">
            <v>1224</v>
          </cell>
          <cell r="J66">
            <v>2</v>
          </cell>
          <cell r="K66">
            <v>1900</v>
          </cell>
          <cell r="L66">
            <v>0</v>
          </cell>
        </row>
        <row r="67">
          <cell r="C67" t="str">
            <v>AL-Agamy BR</v>
          </cell>
          <cell r="D67">
            <v>4</v>
          </cell>
          <cell r="E67">
            <v>9848</v>
          </cell>
          <cell r="F67">
            <v>0.129032258064516</v>
          </cell>
          <cell r="G67">
            <v>317.677419354839</v>
          </cell>
          <cell r="H67">
            <v>0</v>
          </cell>
          <cell r="I67">
            <v>0</v>
          </cell>
          <cell r="J67">
            <v>4</v>
          </cell>
          <cell r="K67">
            <v>9848</v>
          </cell>
          <cell r="L67">
            <v>0</v>
          </cell>
        </row>
        <row r="68">
          <cell r="C68" t="str">
            <v>CA-Tagamoa BR</v>
          </cell>
          <cell r="D68">
            <v>4</v>
          </cell>
          <cell r="E68">
            <v>2280</v>
          </cell>
          <cell r="F68">
            <v>0.129032258064516</v>
          </cell>
          <cell r="G68">
            <v>73.5483870967742</v>
          </cell>
          <cell r="H68">
            <v>0</v>
          </cell>
          <cell r="I68">
            <v>0</v>
          </cell>
          <cell r="J68">
            <v>4</v>
          </cell>
          <cell r="K68">
            <v>2280</v>
          </cell>
          <cell r="L68">
            <v>0</v>
          </cell>
        </row>
        <row r="69">
          <cell r="C69" t="str">
            <v>TA-Tanta DC</v>
          </cell>
          <cell r="D69">
            <v>3</v>
          </cell>
          <cell r="E69">
            <v>3074</v>
          </cell>
          <cell r="F69">
            <v>0.0967741935483871</v>
          </cell>
          <cell r="G69">
            <v>99.1612903225806</v>
          </cell>
          <cell r="H69">
            <v>3</v>
          </cell>
          <cell r="I69">
            <v>3074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CA-Ain ShamsBR</v>
          </cell>
          <cell r="D70">
            <v>3</v>
          </cell>
          <cell r="E70">
            <v>775</v>
          </cell>
          <cell r="F70">
            <v>0.0967741935483871</v>
          </cell>
          <cell r="G70">
            <v>25</v>
          </cell>
          <cell r="H70">
            <v>2</v>
          </cell>
          <cell r="I70">
            <v>485</v>
          </cell>
          <cell r="J70">
            <v>1</v>
          </cell>
          <cell r="K70">
            <v>290</v>
          </cell>
          <cell r="L70">
            <v>0</v>
          </cell>
        </row>
        <row r="71">
          <cell r="C71" t="str">
            <v>BE-Etay Elbaroud BR</v>
          </cell>
          <cell r="D71">
            <v>3</v>
          </cell>
          <cell r="E71">
            <v>2049</v>
          </cell>
          <cell r="F71">
            <v>0.0967741935483871</v>
          </cell>
          <cell r="G71">
            <v>66.0967741935484</v>
          </cell>
          <cell r="H71">
            <v>1</v>
          </cell>
          <cell r="I71">
            <v>789</v>
          </cell>
          <cell r="J71">
            <v>2</v>
          </cell>
          <cell r="K71">
            <v>1260</v>
          </cell>
          <cell r="L71">
            <v>0</v>
          </cell>
        </row>
        <row r="72">
          <cell r="C72" t="str">
            <v>GI-Almuasasa BR</v>
          </cell>
          <cell r="D72">
            <v>3</v>
          </cell>
          <cell r="E72">
            <v>1260</v>
          </cell>
          <cell r="F72">
            <v>0.0967741935483871</v>
          </cell>
          <cell r="G72">
            <v>40.6451612903226</v>
          </cell>
          <cell r="H72">
            <v>2</v>
          </cell>
          <cell r="I72">
            <v>735</v>
          </cell>
          <cell r="J72">
            <v>1</v>
          </cell>
          <cell r="K72">
            <v>525</v>
          </cell>
          <cell r="L72">
            <v>0</v>
          </cell>
        </row>
        <row r="73">
          <cell r="C73" t="str">
            <v>GI-EL Ayat BR</v>
          </cell>
          <cell r="D73">
            <v>3</v>
          </cell>
          <cell r="E73">
            <v>4920</v>
          </cell>
          <cell r="F73">
            <v>0.0967741935483871</v>
          </cell>
          <cell r="G73">
            <v>158.709677419355</v>
          </cell>
          <cell r="H73">
            <v>2</v>
          </cell>
          <cell r="I73">
            <v>4171</v>
          </cell>
          <cell r="J73">
            <v>1</v>
          </cell>
          <cell r="K73">
            <v>749</v>
          </cell>
          <cell r="L73">
            <v>0</v>
          </cell>
        </row>
        <row r="74">
          <cell r="C74" t="str">
            <v>CA-Shobra BR</v>
          </cell>
          <cell r="D74">
            <v>3</v>
          </cell>
          <cell r="E74">
            <v>970</v>
          </cell>
          <cell r="F74">
            <v>0.0967741935483871</v>
          </cell>
          <cell r="G74">
            <v>31.2903225806452</v>
          </cell>
          <cell r="H74">
            <v>3</v>
          </cell>
          <cell r="I74">
            <v>970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MA-Minet elnasr BR</v>
          </cell>
          <cell r="D75">
            <v>3</v>
          </cell>
          <cell r="E75">
            <v>1650</v>
          </cell>
          <cell r="F75">
            <v>0.0967741935483871</v>
          </cell>
          <cell r="G75">
            <v>53.2258064516129</v>
          </cell>
          <cell r="H75">
            <v>0</v>
          </cell>
          <cell r="I75">
            <v>0</v>
          </cell>
          <cell r="J75">
            <v>3</v>
          </cell>
          <cell r="K75">
            <v>1650</v>
          </cell>
          <cell r="L75">
            <v>0</v>
          </cell>
        </row>
        <row r="76">
          <cell r="C76" t="str">
            <v>GI-Tokh  BR</v>
          </cell>
          <cell r="D76">
            <v>3</v>
          </cell>
          <cell r="E76">
            <v>1605</v>
          </cell>
          <cell r="F76">
            <v>0.0967741935483871</v>
          </cell>
          <cell r="G76">
            <v>51.7741935483871</v>
          </cell>
          <cell r="H76">
            <v>1</v>
          </cell>
          <cell r="I76">
            <v>170</v>
          </cell>
          <cell r="J76">
            <v>2</v>
          </cell>
          <cell r="K76">
            <v>1435</v>
          </cell>
          <cell r="L76">
            <v>0</v>
          </cell>
        </row>
        <row r="77">
          <cell r="C77" t="str">
            <v>AS-Luxor BR</v>
          </cell>
          <cell r="D77">
            <v>2</v>
          </cell>
          <cell r="E77">
            <v>1860</v>
          </cell>
          <cell r="F77">
            <v>0.0645161290322581</v>
          </cell>
          <cell r="G77">
            <v>60</v>
          </cell>
          <cell r="H77">
            <v>0</v>
          </cell>
          <cell r="I77">
            <v>0</v>
          </cell>
          <cell r="J77">
            <v>2</v>
          </cell>
          <cell r="K77">
            <v>1860</v>
          </cell>
          <cell r="L77">
            <v>0</v>
          </cell>
        </row>
        <row r="78">
          <cell r="C78" t="str">
            <v>AS-Tahta BR</v>
          </cell>
          <cell r="D78">
            <v>2</v>
          </cell>
          <cell r="E78">
            <v>2730</v>
          </cell>
          <cell r="F78">
            <v>0.0645161290322581</v>
          </cell>
          <cell r="G78">
            <v>88.0645161290323</v>
          </cell>
          <cell r="H78">
            <v>2</v>
          </cell>
          <cell r="I78">
            <v>2730</v>
          </cell>
          <cell r="J78">
            <v>0</v>
          </cell>
          <cell r="K78">
            <v>0</v>
          </cell>
          <cell r="L78">
            <v>0</v>
          </cell>
        </row>
        <row r="79">
          <cell r="C79" t="str">
            <v>AS-El Qusiya BR</v>
          </cell>
          <cell r="D79">
            <v>2</v>
          </cell>
          <cell r="E79">
            <v>1090</v>
          </cell>
          <cell r="F79">
            <v>0.0645161290322581</v>
          </cell>
          <cell r="G79">
            <v>35.1612903225806</v>
          </cell>
          <cell r="H79">
            <v>0</v>
          </cell>
          <cell r="I79">
            <v>0</v>
          </cell>
          <cell r="J79">
            <v>2</v>
          </cell>
          <cell r="K79">
            <v>1090</v>
          </cell>
          <cell r="L79">
            <v>0</v>
          </cell>
        </row>
        <row r="80">
          <cell r="C80" t="str">
            <v>CA-Helwan BR</v>
          </cell>
          <cell r="D80">
            <v>2</v>
          </cell>
          <cell r="E80">
            <v>945</v>
          </cell>
          <cell r="F80">
            <v>0.0645161290322581</v>
          </cell>
          <cell r="G80">
            <v>30.4838709677419</v>
          </cell>
          <cell r="H80">
            <v>0</v>
          </cell>
          <cell r="I80">
            <v>0</v>
          </cell>
          <cell r="J80">
            <v>2</v>
          </cell>
          <cell r="K80">
            <v>945</v>
          </cell>
          <cell r="L80">
            <v>0</v>
          </cell>
        </row>
        <row r="81">
          <cell r="C81" t="str">
            <v>GI-Hawamdia BR</v>
          </cell>
          <cell r="D81">
            <v>2</v>
          </cell>
          <cell r="E81">
            <v>6690.66</v>
          </cell>
          <cell r="F81">
            <v>0.0645161290322581</v>
          </cell>
          <cell r="G81">
            <v>215.827741935484</v>
          </cell>
          <cell r="H81">
            <v>2</v>
          </cell>
          <cell r="I81">
            <v>6690.66</v>
          </cell>
          <cell r="J81">
            <v>0</v>
          </cell>
          <cell r="K81">
            <v>0</v>
          </cell>
          <cell r="L81">
            <v>0</v>
          </cell>
        </row>
        <row r="82">
          <cell r="C82" t="str">
            <v>TA-Menouf  BR</v>
          </cell>
          <cell r="D82">
            <v>2</v>
          </cell>
          <cell r="E82">
            <v>1344</v>
          </cell>
          <cell r="F82">
            <v>0.0645161290322581</v>
          </cell>
          <cell r="G82">
            <v>43.3548387096774</v>
          </cell>
          <cell r="H82">
            <v>2</v>
          </cell>
          <cell r="I82">
            <v>1344</v>
          </cell>
          <cell r="J82">
            <v>0</v>
          </cell>
          <cell r="K82">
            <v>0</v>
          </cell>
          <cell r="L82">
            <v>0</v>
          </cell>
        </row>
        <row r="83">
          <cell r="C83" t="str">
            <v>BE-Desouk BR</v>
          </cell>
          <cell r="D83">
            <v>2</v>
          </cell>
          <cell r="E83">
            <v>6060</v>
          </cell>
          <cell r="F83">
            <v>0.0645161290322581</v>
          </cell>
          <cell r="G83">
            <v>195.483870967742</v>
          </cell>
          <cell r="H83">
            <v>0</v>
          </cell>
          <cell r="I83">
            <v>0</v>
          </cell>
          <cell r="J83">
            <v>2</v>
          </cell>
          <cell r="K83">
            <v>6060</v>
          </cell>
          <cell r="L83">
            <v>0</v>
          </cell>
        </row>
        <row r="84">
          <cell r="C84" t="str">
            <v>AS-Kom ombo BR</v>
          </cell>
          <cell r="D84">
            <v>2</v>
          </cell>
          <cell r="E84">
            <v>1690</v>
          </cell>
          <cell r="F84">
            <v>0.0645161290322581</v>
          </cell>
          <cell r="G84">
            <v>54.5161290322581</v>
          </cell>
          <cell r="H84">
            <v>1</v>
          </cell>
          <cell r="I84">
            <v>400</v>
          </cell>
          <cell r="J84">
            <v>1</v>
          </cell>
          <cell r="K84">
            <v>1290</v>
          </cell>
          <cell r="L84">
            <v>0</v>
          </cell>
        </row>
        <row r="85">
          <cell r="C85" t="str">
            <v>IS-Sharm Elsheikh BR</v>
          </cell>
          <cell r="D85">
            <v>1</v>
          </cell>
          <cell r="E85">
            <v>400</v>
          </cell>
          <cell r="F85">
            <v>0.032258064516129</v>
          </cell>
          <cell r="G85">
            <v>12.9032258064516</v>
          </cell>
          <cell r="H85">
            <v>0</v>
          </cell>
          <cell r="I85">
            <v>0</v>
          </cell>
          <cell r="J85">
            <v>1</v>
          </cell>
          <cell r="K85">
            <v>400</v>
          </cell>
          <cell r="L85">
            <v>0</v>
          </cell>
        </row>
        <row r="86">
          <cell r="C86" t="str">
            <v>AL-Siouf BR</v>
          </cell>
          <cell r="D86">
            <v>1</v>
          </cell>
          <cell r="E86">
            <v>285</v>
          </cell>
          <cell r="F86">
            <v>0.032258064516129</v>
          </cell>
          <cell r="G86">
            <v>9.19354838709677</v>
          </cell>
          <cell r="H86">
            <v>0</v>
          </cell>
          <cell r="I86">
            <v>0</v>
          </cell>
          <cell r="J86">
            <v>1</v>
          </cell>
          <cell r="K86">
            <v>285</v>
          </cell>
          <cell r="L86">
            <v>0</v>
          </cell>
        </row>
        <row r="87">
          <cell r="C87" t="str">
            <v>CA-elbasateen BR</v>
          </cell>
          <cell r="D87">
            <v>1</v>
          </cell>
          <cell r="E87">
            <v>420</v>
          </cell>
          <cell r="F87">
            <v>0.032258064516129</v>
          </cell>
          <cell r="G87">
            <v>13.5483870967742</v>
          </cell>
          <cell r="H87">
            <v>0</v>
          </cell>
          <cell r="I87">
            <v>0</v>
          </cell>
          <cell r="J87">
            <v>1</v>
          </cell>
          <cell r="K87">
            <v>420</v>
          </cell>
          <cell r="L87">
            <v>0</v>
          </cell>
        </row>
        <row r="88">
          <cell r="C88" t="str">
            <v>GI-Qalyup  BR</v>
          </cell>
          <cell r="D88">
            <v>1</v>
          </cell>
          <cell r="E88">
            <v>745</v>
          </cell>
          <cell r="F88">
            <v>0.032258064516129</v>
          </cell>
          <cell r="G88">
            <v>24.0322580645161</v>
          </cell>
          <cell r="H88">
            <v>1</v>
          </cell>
          <cell r="I88">
            <v>745</v>
          </cell>
          <cell r="J88">
            <v>0</v>
          </cell>
          <cell r="K88">
            <v>0</v>
          </cell>
          <cell r="L88">
            <v>0</v>
          </cell>
        </row>
        <row r="89">
          <cell r="C89" t="str">
            <v>CA-Al Zaytoun BR</v>
          </cell>
          <cell r="D89">
            <v>1</v>
          </cell>
          <cell r="E89">
            <v>240</v>
          </cell>
          <cell r="F89">
            <v>0.032258064516129</v>
          </cell>
          <cell r="G89">
            <v>7.74193548387097</v>
          </cell>
          <cell r="H89">
            <v>0</v>
          </cell>
          <cell r="I89">
            <v>0</v>
          </cell>
          <cell r="J89">
            <v>1</v>
          </cell>
          <cell r="K89">
            <v>240</v>
          </cell>
          <cell r="L89">
            <v>0</v>
          </cell>
        </row>
        <row r="90">
          <cell r="C90" t="str">
            <v>CA-Abaasia BR</v>
          </cell>
          <cell r="D90">
            <v>1</v>
          </cell>
          <cell r="E90">
            <v>450</v>
          </cell>
          <cell r="F90">
            <v>0.032258064516129</v>
          </cell>
          <cell r="G90">
            <v>14.5161290322581</v>
          </cell>
          <cell r="H90">
            <v>1</v>
          </cell>
          <cell r="I90">
            <v>450</v>
          </cell>
          <cell r="J90">
            <v>0</v>
          </cell>
          <cell r="K90">
            <v>0</v>
          </cell>
          <cell r="L90">
            <v>0</v>
          </cell>
        </row>
        <row r="91">
          <cell r="C91" t="str">
            <v>CA-Badr BR</v>
          </cell>
          <cell r="D91">
            <v>1</v>
          </cell>
          <cell r="E91">
            <v>750</v>
          </cell>
          <cell r="F91">
            <v>0.032258064516129</v>
          </cell>
          <cell r="G91">
            <v>24.1935483870968</v>
          </cell>
          <cell r="H91">
            <v>1</v>
          </cell>
          <cell r="I91">
            <v>750</v>
          </cell>
          <cell r="J91">
            <v>0</v>
          </cell>
          <cell r="K91">
            <v>0</v>
          </cell>
          <cell r="L91">
            <v>0</v>
          </cell>
        </row>
        <row r="92">
          <cell r="C92" t="str">
            <v>SH-Hehya BR</v>
          </cell>
          <cell r="D92">
            <v>1</v>
          </cell>
          <cell r="E92">
            <v>140</v>
          </cell>
          <cell r="F92">
            <v>0.032258064516129</v>
          </cell>
          <cell r="G92">
            <v>4.51612903225806</v>
          </cell>
          <cell r="H92">
            <v>0</v>
          </cell>
          <cell r="I92">
            <v>0</v>
          </cell>
          <cell r="J92">
            <v>1</v>
          </cell>
          <cell r="K92">
            <v>140</v>
          </cell>
          <cell r="L92">
            <v>0</v>
          </cell>
        </row>
        <row r="93">
          <cell r="C93" t="str">
            <v>CA-Shorouk BR</v>
          </cell>
          <cell r="D93">
            <v>1</v>
          </cell>
          <cell r="E93">
            <v>955</v>
          </cell>
          <cell r="F93">
            <v>0.032258064516129</v>
          </cell>
          <cell r="G93">
            <v>30.8064516129032</v>
          </cell>
          <cell r="H93">
            <v>1</v>
          </cell>
          <cell r="I93">
            <v>955</v>
          </cell>
          <cell r="J93">
            <v>0</v>
          </cell>
          <cell r="K93">
            <v>0</v>
          </cell>
          <cell r="L93">
            <v>0</v>
          </cell>
        </row>
        <row r="94">
          <cell r="C94" t="str">
            <v>AL-Mandara BR</v>
          </cell>
          <cell r="D94">
            <v>1</v>
          </cell>
          <cell r="E94">
            <v>380</v>
          </cell>
          <cell r="F94">
            <v>0.032258064516129</v>
          </cell>
          <cell r="G94">
            <v>12.258064516129</v>
          </cell>
          <cell r="H94">
            <v>1</v>
          </cell>
          <cell r="I94">
            <v>380</v>
          </cell>
          <cell r="J94">
            <v>0</v>
          </cell>
          <cell r="K94">
            <v>0</v>
          </cell>
          <cell r="L94">
            <v>0</v>
          </cell>
        </row>
        <row r="95">
          <cell r="C95" t="str">
            <v>TA-Kafr El-Zayat BR</v>
          </cell>
          <cell r="D95">
            <v>1</v>
          </cell>
          <cell r="E95">
            <v>533</v>
          </cell>
          <cell r="F95">
            <v>0.032258064516129</v>
          </cell>
          <cell r="G95">
            <v>17.1935483870968</v>
          </cell>
          <cell r="H95">
            <v>1</v>
          </cell>
          <cell r="I95">
            <v>533</v>
          </cell>
          <cell r="J95">
            <v>0</v>
          </cell>
          <cell r="K95">
            <v>0</v>
          </cell>
          <cell r="L95">
            <v>0</v>
          </cell>
        </row>
        <row r="96">
          <cell r="C96" t="str">
            <v>AL-Matrouh BR</v>
          </cell>
          <cell r="D96">
            <v>1</v>
          </cell>
          <cell r="E96">
            <v>350</v>
          </cell>
          <cell r="F96">
            <v>0.032258064516129</v>
          </cell>
          <cell r="G96">
            <v>11.2903225806452</v>
          </cell>
          <cell r="H96">
            <v>0</v>
          </cell>
          <cell r="I96">
            <v>0</v>
          </cell>
          <cell r="J96">
            <v>1</v>
          </cell>
          <cell r="K96">
            <v>350</v>
          </cell>
          <cell r="L96">
            <v>0</v>
          </cell>
        </row>
        <row r="97">
          <cell r="C97" t="str">
            <v>CA-Al Nozha BR</v>
          </cell>
          <cell r="D97">
            <v>1</v>
          </cell>
          <cell r="E97">
            <v>575</v>
          </cell>
          <cell r="F97">
            <v>0.032258064516129</v>
          </cell>
          <cell r="G97">
            <v>18.5483870967742</v>
          </cell>
          <cell r="H97">
            <v>0</v>
          </cell>
          <cell r="I97">
            <v>0</v>
          </cell>
          <cell r="J97">
            <v>1</v>
          </cell>
          <cell r="K97">
            <v>575</v>
          </cell>
          <cell r="L97">
            <v>0</v>
          </cell>
        </row>
        <row r="98">
          <cell r="C98" t="str">
            <v>CA-Al Mokattam BR</v>
          </cell>
          <cell r="D98">
            <v>1</v>
          </cell>
          <cell r="E98">
            <v>550</v>
          </cell>
          <cell r="F98">
            <v>0.032258064516129</v>
          </cell>
          <cell r="G98">
            <v>17.741935483871</v>
          </cell>
          <cell r="H98">
            <v>1</v>
          </cell>
          <cell r="I98">
            <v>550</v>
          </cell>
          <cell r="J98">
            <v>0</v>
          </cell>
          <cell r="K98">
            <v>0</v>
          </cell>
          <cell r="L98">
            <v>0</v>
          </cell>
        </row>
        <row r="99">
          <cell r="C99" t="str">
            <v>IS-Suez DC</v>
          </cell>
          <cell r="D99">
            <v>1</v>
          </cell>
          <cell r="E99">
            <v>799</v>
          </cell>
          <cell r="F99">
            <v>0.032258064516129</v>
          </cell>
          <cell r="G99">
            <v>25.7741935483871</v>
          </cell>
          <cell r="H99">
            <v>0</v>
          </cell>
          <cell r="I99">
            <v>0</v>
          </cell>
          <cell r="J99">
            <v>1</v>
          </cell>
          <cell r="K99">
            <v>799</v>
          </cell>
          <cell r="L99">
            <v>0</v>
          </cell>
        </row>
        <row r="100">
          <cell r="C100" t="str">
            <v>CA-Maasra BR</v>
          </cell>
          <cell r="D100">
            <v>1</v>
          </cell>
          <cell r="E100">
            <v>550</v>
          </cell>
          <cell r="F100">
            <v>0.032258064516129</v>
          </cell>
          <cell r="G100">
            <v>17.741935483871</v>
          </cell>
          <cell r="H100">
            <v>1</v>
          </cell>
          <cell r="I100">
            <v>550</v>
          </cell>
          <cell r="J100">
            <v>0</v>
          </cell>
          <cell r="K100">
            <v>0</v>
          </cell>
          <cell r="L100">
            <v>0</v>
          </cell>
        </row>
        <row r="101">
          <cell r="C101" t="str">
            <v>MA-Damietta BR</v>
          </cell>
          <cell r="D101">
            <v>1</v>
          </cell>
          <cell r="E101">
            <v>1600</v>
          </cell>
          <cell r="F101">
            <v>0.032258064516129</v>
          </cell>
          <cell r="G101">
            <v>51.6129032258064</v>
          </cell>
          <cell r="H101">
            <v>1</v>
          </cell>
          <cell r="I101">
            <v>1600</v>
          </cell>
          <cell r="J101">
            <v>0</v>
          </cell>
          <cell r="K101">
            <v>0</v>
          </cell>
          <cell r="L101">
            <v>0</v>
          </cell>
        </row>
        <row r="102">
          <cell r="C102" t="str">
            <v>TA-Quweisna BR</v>
          </cell>
          <cell r="D102">
            <v>1</v>
          </cell>
          <cell r="E102">
            <v>555</v>
          </cell>
          <cell r="F102">
            <v>0.032258064516129</v>
          </cell>
          <cell r="G102">
            <v>17.9032258064516</v>
          </cell>
          <cell r="H102">
            <v>1</v>
          </cell>
          <cell r="I102">
            <v>555</v>
          </cell>
          <cell r="J102">
            <v>0</v>
          </cell>
          <cell r="K102">
            <v>0</v>
          </cell>
          <cell r="L102">
            <v>0</v>
          </cell>
        </row>
        <row r="103">
          <cell r="C103" t="str">
            <v>IS-Ismailia DC</v>
          </cell>
          <cell r="D103">
            <v>1</v>
          </cell>
          <cell r="E103">
            <v>250</v>
          </cell>
          <cell r="F103">
            <v>0.032258064516129</v>
          </cell>
          <cell r="G103">
            <v>8.06451612903226</v>
          </cell>
          <cell r="H103">
            <v>1</v>
          </cell>
          <cell r="I103">
            <v>250</v>
          </cell>
          <cell r="J103">
            <v>0</v>
          </cell>
          <cell r="K103">
            <v>0</v>
          </cell>
          <cell r="L103">
            <v>0</v>
          </cell>
        </row>
        <row r="104">
          <cell r="C104" t="str">
            <v>SH-Hay El Zohor BR</v>
          </cell>
          <cell r="D104">
            <v>1</v>
          </cell>
          <cell r="E104">
            <v>1470</v>
          </cell>
          <cell r="F104">
            <v>0.032258064516129</v>
          </cell>
          <cell r="G104">
            <v>47.4193548387097</v>
          </cell>
          <cell r="H104">
            <v>0</v>
          </cell>
          <cell r="I104">
            <v>0</v>
          </cell>
          <cell r="J104">
            <v>1</v>
          </cell>
          <cell r="K104">
            <v>1470</v>
          </cell>
          <cell r="L104">
            <v>0</v>
          </cell>
        </row>
        <row r="105">
          <cell r="C105" t="str">
            <v>SH-Fakous BR</v>
          </cell>
          <cell r="D105">
            <v>1</v>
          </cell>
          <cell r="E105">
            <v>660</v>
          </cell>
          <cell r="F105">
            <v>0.032258064516129</v>
          </cell>
          <cell r="G105">
            <v>21.2903225806452</v>
          </cell>
          <cell r="H105">
            <v>0</v>
          </cell>
          <cell r="I105">
            <v>0</v>
          </cell>
          <cell r="J105">
            <v>1</v>
          </cell>
          <cell r="K105">
            <v>660</v>
          </cell>
          <cell r="L105">
            <v>0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HQ</v>
          </cell>
          <cell r="I2">
            <v>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H3" t="str">
            <v>SH-Hay El Zohor BR</v>
          </cell>
          <cell r="I3">
            <v>3354</v>
          </cell>
          <cell r="J3">
            <v>6630</v>
          </cell>
          <cell r="K3">
            <v>9900</v>
          </cell>
          <cell r="L3">
            <v>11919</v>
          </cell>
          <cell r="M3">
            <v>6885</v>
          </cell>
        </row>
        <row r="4">
          <cell r="H4" t="str">
            <v>SH-Zagazig DC</v>
          </cell>
          <cell r="I4">
            <v>17370</v>
          </cell>
          <cell r="J4">
            <v>28654</v>
          </cell>
          <cell r="K4">
            <v>61464</v>
          </cell>
          <cell r="L4">
            <v>24483</v>
          </cell>
          <cell r="M4">
            <v>16063</v>
          </cell>
        </row>
        <row r="5">
          <cell r="H5" t="str">
            <v>SH-Hehya BR</v>
          </cell>
          <cell r="I5">
            <v>872</v>
          </cell>
          <cell r="J5">
            <v>3938</v>
          </cell>
          <cell r="K5">
            <v>9222</v>
          </cell>
          <cell r="L5">
            <v>11262</v>
          </cell>
          <cell r="M5">
            <v>6200</v>
          </cell>
        </row>
        <row r="6">
          <cell r="H6" t="str">
            <v>SH-Belbeis BR</v>
          </cell>
          <cell r="I6">
            <v>2430</v>
          </cell>
          <cell r="J6">
            <v>4836</v>
          </cell>
          <cell r="K6">
            <v>6340</v>
          </cell>
          <cell r="L6">
            <v>6922</v>
          </cell>
          <cell r="M6">
            <v>4065</v>
          </cell>
        </row>
        <row r="7">
          <cell r="H7" t="str">
            <v>SH-Fakous BR</v>
          </cell>
          <cell r="I7">
            <v>1504</v>
          </cell>
          <cell r="J7">
            <v>4776</v>
          </cell>
          <cell r="K7">
            <v>8693</v>
          </cell>
          <cell r="L7">
            <v>8834</v>
          </cell>
          <cell r="M7">
            <v>5452</v>
          </cell>
        </row>
        <row r="8">
          <cell r="H8" t="str">
            <v>SH-Menya EL Qamh BR</v>
          </cell>
          <cell r="I8">
            <v>949</v>
          </cell>
          <cell r="J8">
            <v>3514</v>
          </cell>
          <cell r="K8">
            <v>7671</v>
          </cell>
          <cell r="L8">
            <v>8307</v>
          </cell>
          <cell r="M8">
            <v>5191</v>
          </cell>
        </row>
        <row r="9">
          <cell r="H9" t="str">
            <v>HQ BR</v>
          </cell>
          <cell r="I9">
            <v>60850</v>
          </cell>
          <cell r="J9">
            <v>61076</v>
          </cell>
          <cell r="K9">
            <v>0</v>
          </cell>
          <cell r="L9">
            <v>13899</v>
          </cell>
          <cell r="M9">
            <v>11795</v>
          </cell>
        </row>
        <row r="10">
          <cell r="H10" t="str">
            <v>CIB BR</v>
          </cell>
          <cell r="I10">
            <v>168</v>
          </cell>
          <cell r="J10">
            <v>0</v>
          </cell>
          <cell r="K10">
            <v>14</v>
          </cell>
          <cell r="L10">
            <v>0</v>
          </cell>
          <cell r="M10">
            <v>0</v>
          </cell>
        </row>
        <row r="11">
          <cell r="H11" t="str">
            <v>SH-10th ofRamadan BR</v>
          </cell>
          <cell r="I11">
            <v>4458</v>
          </cell>
          <cell r="J11">
            <v>9273</v>
          </cell>
          <cell r="K11">
            <v>12770</v>
          </cell>
          <cell r="L11">
            <v>12382</v>
          </cell>
          <cell r="M11">
            <v>8118</v>
          </cell>
        </row>
        <row r="12">
          <cell r="H12" t="str">
            <v>GI-October BR</v>
          </cell>
          <cell r="I12">
            <v>4671</v>
          </cell>
          <cell r="J12">
            <v>10135</v>
          </cell>
          <cell r="K12">
            <v>15927</v>
          </cell>
          <cell r="L12">
            <v>20965</v>
          </cell>
          <cell r="M12">
            <v>9996</v>
          </cell>
        </row>
        <row r="13">
          <cell r="H13" t="str">
            <v>GI-OctoberGardens BR</v>
          </cell>
          <cell r="I13">
            <v>569</v>
          </cell>
          <cell r="J13">
            <v>3802</v>
          </cell>
          <cell r="K13">
            <v>8828</v>
          </cell>
          <cell r="L13">
            <v>15710</v>
          </cell>
          <cell r="M13">
            <v>5216</v>
          </cell>
        </row>
        <row r="14">
          <cell r="H14" t="str">
            <v>GI-El-sheikh Zaid BR</v>
          </cell>
          <cell r="I14">
            <v>13529</v>
          </cell>
          <cell r="J14">
            <v>16885</v>
          </cell>
          <cell r="K14">
            <v>13454</v>
          </cell>
          <cell r="L14">
            <v>16384</v>
          </cell>
          <cell r="M14">
            <v>10198</v>
          </cell>
        </row>
        <row r="15">
          <cell r="H15" t="str">
            <v>GI-EL Ayat BR</v>
          </cell>
          <cell r="I15">
            <v>6380</v>
          </cell>
          <cell r="J15">
            <v>11773</v>
          </cell>
          <cell r="K15">
            <v>13888</v>
          </cell>
          <cell r="L15">
            <v>17623</v>
          </cell>
          <cell r="M15">
            <v>8755</v>
          </cell>
        </row>
        <row r="16">
          <cell r="H16" t="str">
            <v>GI-Hawamdia BR</v>
          </cell>
          <cell r="I16">
            <v>219</v>
          </cell>
          <cell r="J16">
            <v>145</v>
          </cell>
          <cell r="K16">
            <v>0</v>
          </cell>
          <cell r="L16">
            <v>257</v>
          </cell>
          <cell r="M16">
            <v>173</v>
          </cell>
        </row>
        <row r="17">
          <cell r="H17" t="str">
            <v>GI-EL-Monib BR</v>
          </cell>
          <cell r="I17">
            <v>8780</v>
          </cell>
          <cell r="J17">
            <v>13268</v>
          </cell>
          <cell r="K17">
            <v>12576</v>
          </cell>
          <cell r="L17">
            <v>15253</v>
          </cell>
          <cell r="M17">
            <v>8344</v>
          </cell>
        </row>
        <row r="18">
          <cell r="H18" t="str">
            <v>GI-Pyramid garden BR</v>
          </cell>
          <cell r="I18">
            <v>60</v>
          </cell>
          <cell r="J18">
            <v>5704</v>
          </cell>
          <cell r="K18">
            <v>12131</v>
          </cell>
          <cell r="L18">
            <v>13829</v>
          </cell>
          <cell r="M18">
            <v>5642</v>
          </cell>
        </row>
        <row r="19">
          <cell r="H19" t="str">
            <v>GI-Faisal BR</v>
          </cell>
          <cell r="I19">
            <v>11</v>
          </cell>
          <cell r="J19">
            <v>1310</v>
          </cell>
          <cell r="K19">
            <v>1848</v>
          </cell>
          <cell r="L19">
            <v>2395</v>
          </cell>
          <cell r="M19">
            <v>784</v>
          </cell>
        </row>
        <row r="20">
          <cell r="H20" t="str">
            <v>GI-Eltalbia BR</v>
          </cell>
          <cell r="I20">
            <v>45</v>
          </cell>
          <cell r="J20">
            <v>3678</v>
          </cell>
          <cell r="K20">
            <v>7130</v>
          </cell>
          <cell r="L20">
            <v>8852</v>
          </cell>
          <cell r="M20">
            <v>3614</v>
          </cell>
        </row>
        <row r="21">
          <cell r="H21" t="str">
            <v>GI-Haram BR</v>
          </cell>
          <cell r="I21">
            <v>21819</v>
          </cell>
          <cell r="J21">
            <v>26071</v>
          </cell>
          <cell r="K21">
            <v>18725</v>
          </cell>
          <cell r="L21">
            <v>23999</v>
          </cell>
          <cell r="M21">
            <v>15248</v>
          </cell>
        </row>
        <row r="22">
          <cell r="H22" t="str">
            <v>GI-Mohandessen BR</v>
          </cell>
          <cell r="I22">
            <v>4556</v>
          </cell>
          <cell r="J22">
            <v>11741</v>
          </cell>
          <cell r="K22">
            <v>19318</v>
          </cell>
          <cell r="L22">
            <v>21614</v>
          </cell>
          <cell r="M22">
            <v>11928</v>
          </cell>
        </row>
        <row r="23">
          <cell r="H23" t="str">
            <v>GI-Imbaba BR</v>
          </cell>
          <cell r="I23">
            <v>4564</v>
          </cell>
          <cell r="J23">
            <v>8570</v>
          </cell>
          <cell r="K23">
            <v>11709</v>
          </cell>
          <cell r="L23">
            <v>13959</v>
          </cell>
          <cell r="M23">
            <v>7933</v>
          </cell>
        </row>
        <row r="24">
          <cell r="H24" t="str">
            <v>GI-Tanash BR</v>
          </cell>
          <cell r="I24">
            <v>2341</v>
          </cell>
          <cell r="J24">
            <v>4959</v>
          </cell>
          <cell r="K24">
            <v>6910</v>
          </cell>
          <cell r="L24">
            <v>8773</v>
          </cell>
          <cell r="M24">
            <v>4378</v>
          </cell>
        </row>
        <row r="25">
          <cell r="H25" t="str">
            <v>TA-Kafr El-Zayat BR</v>
          </cell>
          <cell r="I25">
            <v>3567</v>
          </cell>
          <cell r="J25">
            <v>4952</v>
          </cell>
          <cell r="K25">
            <v>5535</v>
          </cell>
          <cell r="L25">
            <v>6313</v>
          </cell>
          <cell r="M25">
            <v>4334</v>
          </cell>
        </row>
        <row r="26">
          <cell r="H26" t="str">
            <v>TA-Mahallah BR</v>
          </cell>
          <cell r="I26">
            <v>8257</v>
          </cell>
          <cell r="J26">
            <v>11420</v>
          </cell>
          <cell r="K26">
            <v>15501</v>
          </cell>
          <cell r="L26">
            <v>16860</v>
          </cell>
          <cell r="M26">
            <v>12197</v>
          </cell>
        </row>
        <row r="27">
          <cell r="H27" t="str">
            <v>TA-Santah BR</v>
          </cell>
          <cell r="I27">
            <v>2163</v>
          </cell>
          <cell r="J27">
            <v>3392</v>
          </cell>
          <cell r="K27">
            <v>5841</v>
          </cell>
          <cell r="L27">
            <v>6630</v>
          </cell>
          <cell r="M27">
            <v>4592</v>
          </cell>
        </row>
        <row r="28">
          <cell r="H28" t="str">
            <v>TA-Tanta DC</v>
          </cell>
          <cell r="I28">
            <v>12622</v>
          </cell>
          <cell r="J28">
            <v>14978</v>
          </cell>
          <cell r="K28">
            <v>36152</v>
          </cell>
          <cell r="L28">
            <v>18588</v>
          </cell>
          <cell r="M28">
            <v>12564</v>
          </cell>
        </row>
        <row r="29">
          <cell r="H29" t="str">
            <v>MA-Mansoura DC</v>
          </cell>
          <cell r="I29">
            <v>0</v>
          </cell>
          <cell r="J29">
            <v>54539</v>
          </cell>
          <cell r="K29">
            <v>105892</v>
          </cell>
          <cell r="L29">
            <v>28597</v>
          </cell>
          <cell r="M29">
            <v>0</v>
          </cell>
        </row>
        <row r="30">
          <cell r="H30" t="str">
            <v>MA-Mansoura DC</v>
          </cell>
          <cell r="I30">
            <v>32375</v>
          </cell>
          <cell r="J30">
            <v>0</v>
          </cell>
          <cell r="K30">
            <v>0</v>
          </cell>
          <cell r="L30">
            <v>0</v>
          </cell>
          <cell r="M30">
            <v>21970</v>
          </cell>
        </row>
        <row r="31">
          <cell r="H31" t="str">
            <v>MA-Senbellawein BR</v>
          </cell>
          <cell r="I31">
            <v>15675</v>
          </cell>
          <cell r="J31">
            <v>18917</v>
          </cell>
          <cell r="K31">
            <v>14520</v>
          </cell>
          <cell r="L31">
            <v>15270</v>
          </cell>
          <cell r="M31">
            <v>11475</v>
          </cell>
        </row>
        <row r="32">
          <cell r="H32" t="str">
            <v>MA-Mit ghamr BR</v>
          </cell>
          <cell r="I32">
            <v>0</v>
          </cell>
          <cell r="J32">
            <v>3123</v>
          </cell>
          <cell r="K32">
            <v>6311</v>
          </cell>
          <cell r="L32">
            <v>7278</v>
          </cell>
          <cell r="M32">
            <v>0</v>
          </cell>
        </row>
        <row r="33">
          <cell r="H33" t="str">
            <v>MA-Mit ghamr BR</v>
          </cell>
          <cell r="I33">
            <v>1222</v>
          </cell>
          <cell r="J33">
            <v>0</v>
          </cell>
          <cell r="K33">
            <v>0</v>
          </cell>
          <cell r="L33">
            <v>0</v>
          </cell>
          <cell r="M33">
            <v>4518</v>
          </cell>
        </row>
        <row r="34">
          <cell r="H34" t="str">
            <v>MA-Shirbin BR</v>
          </cell>
          <cell r="I34">
            <v>5180</v>
          </cell>
          <cell r="J34">
            <v>7276</v>
          </cell>
          <cell r="K34">
            <v>8737</v>
          </cell>
          <cell r="L34">
            <v>10710</v>
          </cell>
          <cell r="M34">
            <v>6646</v>
          </cell>
        </row>
        <row r="35">
          <cell r="H35" t="str">
            <v>MA-Talkha BR</v>
          </cell>
          <cell r="I35">
            <v>2420</v>
          </cell>
          <cell r="J35">
            <v>3788</v>
          </cell>
          <cell r="K35">
            <v>5457</v>
          </cell>
          <cell r="L35">
            <v>6430</v>
          </cell>
          <cell r="M35">
            <v>4150</v>
          </cell>
        </row>
        <row r="36">
          <cell r="H36" t="str">
            <v>MA-Minet elnasr BR</v>
          </cell>
          <cell r="I36">
            <v>6646</v>
          </cell>
          <cell r="J36">
            <v>9607</v>
          </cell>
          <cell r="K36">
            <v>11804</v>
          </cell>
          <cell r="L36">
            <v>13745</v>
          </cell>
          <cell r="M36">
            <v>8893</v>
          </cell>
        </row>
        <row r="37">
          <cell r="H37" t="str">
            <v>AL-Agamy BR</v>
          </cell>
          <cell r="I37">
            <v>9930</v>
          </cell>
          <cell r="J37">
            <v>16924</v>
          </cell>
          <cell r="K37">
            <v>16781</v>
          </cell>
          <cell r="L37">
            <v>20368</v>
          </cell>
          <cell r="M37">
            <v>10588</v>
          </cell>
        </row>
        <row r="38">
          <cell r="H38" t="str">
            <v>AL-ABIS DC</v>
          </cell>
          <cell r="I38">
            <v>19416</v>
          </cell>
          <cell r="J38">
            <v>52877</v>
          </cell>
          <cell r="K38">
            <v>107617</v>
          </cell>
          <cell r="L38">
            <v>24634</v>
          </cell>
          <cell r="M38">
            <v>13834</v>
          </cell>
        </row>
        <row r="39">
          <cell r="H39" t="str">
            <v>AL-GExpress BR</v>
          </cell>
          <cell r="I39">
            <v>9</v>
          </cell>
          <cell r="J39">
            <v>833</v>
          </cell>
          <cell r="K39">
            <v>4</v>
          </cell>
          <cell r="L39">
            <v>385</v>
          </cell>
          <cell r="M39">
            <v>98</v>
          </cell>
        </row>
        <row r="40">
          <cell r="H40" t="str">
            <v>AL-Siouf BR</v>
          </cell>
          <cell r="I40">
            <v>8080</v>
          </cell>
          <cell r="J40">
            <v>13699</v>
          </cell>
          <cell r="K40">
            <v>13533</v>
          </cell>
          <cell r="L40">
            <v>15368</v>
          </cell>
          <cell r="M40">
            <v>8049</v>
          </cell>
        </row>
        <row r="41">
          <cell r="H41" t="str">
            <v>AL-Mandara BR</v>
          </cell>
          <cell r="I41">
            <v>5976</v>
          </cell>
          <cell r="J41">
            <v>11352</v>
          </cell>
          <cell r="K41">
            <v>12303</v>
          </cell>
          <cell r="L41">
            <v>15154</v>
          </cell>
          <cell r="M41">
            <v>8339</v>
          </cell>
        </row>
        <row r="42">
          <cell r="H42" t="str">
            <v>AS-El Qusiya BR</v>
          </cell>
          <cell r="I42">
            <v>190</v>
          </cell>
          <cell r="J42">
            <v>2279</v>
          </cell>
          <cell r="K42">
            <v>5322</v>
          </cell>
          <cell r="L42">
            <v>6769</v>
          </cell>
          <cell r="M42">
            <v>3149</v>
          </cell>
        </row>
        <row r="43">
          <cell r="H43" t="str">
            <v>AS-Asyut DC</v>
          </cell>
          <cell r="I43">
            <v>1253</v>
          </cell>
          <cell r="J43">
            <v>8860</v>
          </cell>
          <cell r="K43">
            <v>28760</v>
          </cell>
          <cell r="L43">
            <v>21871</v>
          </cell>
          <cell r="M43">
            <v>10847</v>
          </cell>
        </row>
        <row r="44">
          <cell r="H44" t="str">
            <v>AS-Aswan DC</v>
          </cell>
          <cell r="I44">
            <v>686</v>
          </cell>
          <cell r="J44">
            <v>5818</v>
          </cell>
          <cell r="K44">
            <v>18222</v>
          </cell>
          <cell r="L44">
            <v>11639</v>
          </cell>
          <cell r="M44">
            <v>7056</v>
          </cell>
        </row>
        <row r="45">
          <cell r="H45" t="str">
            <v>AS-Kom ombo BR</v>
          </cell>
          <cell r="I45">
            <v>572</v>
          </cell>
          <cell r="J45">
            <v>2990</v>
          </cell>
          <cell r="K45">
            <v>8844</v>
          </cell>
          <cell r="L45">
            <v>10629</v>
          </cell>
          <cell r="M45">
            <v>6755</v>
          </cell>
        </row>
        <row r="46">
          <cell r="H46" t="str">
            <v>BS-Beni Suef DC</v>
          </cell>
          <cell r="I46">
            <v>10330</v>
          </cell>
          <cell r="J46">
            <v>7648</v>
          </cell>
          <cell r="K46">
            <v>14413</v>
          </cell>
          <cell r="L46">
            <v>17422</v>
          </cell>
          <cell r="M46">
            <v>9845</v>
          </cell>
        </row>
        <row r="47">
          <cell r="H47" t="str">
            <v>GI-Benha BR</v>
          </cell>
          <cell r="I47">
            <v>1431</v>
          </cell>
          <cell r="J47">
            <v>3860</v>
          </cell>
          <cell r="K47">
            <v>8433</v>
          </cell>
          <cell r="L47">
            <v>9890</v>
          </cell>
          <cell r="M47">
            <v>6024</v>
          </cell>
        </row>
        <row r="48">
          <cell r="H48" t="str">
            <v>GI-Shubra Khaymah BR</v>
          </cell>
          <cell r="I48">
            <v>1066</v>
          </cell>
          <cell r="J48">
            <v>11357</v>
          </cell>
          <cell r="K48">
            <v>20468</v>
          </cell>
          <cell r="L48">
            <v>22779</v>
          </cell>
          <cell r="M48">
            <v>11297</v>
          </cell>
        </row>
        <row r="49">
          <cell r="H49" t="str">
            <v>GI-Obour BR</v>
          </cell>
          <cell r="I49">
            <v>1234</v>
          </cell>
          <cell r="J49">
            <v>4709</v>
          </cell>
          <cell r="K49">
            <v>12811</v>
          </cell>
          <cell r="L49">
            <v>15951</v>
          </cell>
          <cell r="M49">
            <v>9329</v>
          </cell>
        </row>
        <row r="50">
          <cell r="H50" t="str">
            <v>GI-Tokh  BR</v>
          </cell>
          <cell r="I50">
            <v>5879</v>
          </cell>
          <cell r="J50">
            <v>8318</v>
          </cell>
          <cell r="K50">
            <v>10008</v>
          </cell>
          <cell r="L50">
            <v>11334</v>
          </cell>
          <cell r="M50">
            <v>7661</v>
          </cell>
        </row>
        <row r="51">
          <cell r="H51" t="str">
            <v>GI-Almuasasa BR</v>
          </cell>
          <cell r="I51">
            <v>638</v>
          </cell>
          <cell r="J51">
            <v>2467</v>
          </cell>
          <cell r="K51">
            <v>3632</v>
          </cell>
          <cell r="L51">
            <v>4071</v>
          </cell>
          <cell r="M51">
            <v>2227</v>
          </cell>
        </row>
        <row r="52">
          <cell r="H52" t="str">
            <v>GI-Qalyup  BR</v>
          </cell>
          <cell r="I52">
            <v>3659</v>
          </cell>
          <cell r="J52">
            <v>6859</v>
          </cell>
          <cell r="K52">
            <v>9634</v>
          </cell>
          <cell r="L52">
            <v>10981</v>
          </cell>
          <cell r="M52">
            <v>6485</v>
          </cell>
        </row>
        <row r="53">
          <cell r="H53" t="str">
            <v>GI-Project BR</v>
          </cell>
          <cell r="I53">
            <v>136285</v>
          </cell>
          <cell r="J53">
            <v>136655</v>
          </cell>
          <cell r="K53">
            <v>43861</v>
          </cell>
          <cell r="L53">
            <v>43004</v>
          </cell>
          <cell r="M53">
            <v>42304</v>
          </cell>
        </row>
        <row r="54">
          <cell r="H54" t="str">
            <v>GI-Giza DC</v>
          </cell>
          <cell r="I54">
            <v>62</v>
          </cell>
          <cell r="J54">
            <v>143015</v>
          </cell>
          <cell r="K54">
            <v>303987</v>
          </cell>
          <cell r="L54">
            <v>0</v>
          </cell>
          <cell r="M54">
            <v>0</v>
          </cell>
        </row>
        <row r="55">
          <cell r="H55" t="str">
            <v>CA-Abaasia BR</v>
          </cell>
          <cell r="I55">
            <v>1514</v>
          </cell>
          <cell r="J55">
            <v>5400</v>
          </cell>
          <cell r="K55">
            <v>9082</v>
          </cell>
          <cell r="L55">
            <v>12750</v>
          </cell>
          <cell r="M55">
            <v>5492</v>
          </cell>
        </row>
        <row r="56">
          <cell r="H56" t="str">
            <v>CA-Cairo DC</v>
          </cell>
          <cell r="I56">
            <v>202</v>
          </cell>
          <cell r="J56">
            <v>165508</v>
          </cell>
          <cell r="K56">
            <v>350789</v>
          </cell>
          <cell r="L56">
            <v>20</v>
          </cell>
          <cell r="M56">
            <v>11</v>
          </cell>
        </row>
        <row r="57">
          <cell r="H57" t="str">
            <v>CA-CWH BR</v>
          </cell>
          <cell r="I57">
            <v>6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H58" t="str">
            <v>CA-Al Mokattam BR</v>
          </cell>
          <cell r="I58">
            <v>3209</v>
          </cell>
          <cell r="J58">
            <v>5774</v>
          </cell>
          <cell r="K58">
            <v>8732</v>
          </cell>
          <cell r="L58">
            <v>11472</v>
          </cell>
          <cell r="M58">
            <v>6418</v>
          </cell>
        </row>
        <row r="59">
          <cell r="H59" t="str">
            <v>CA-elbasateen BR</v>
          </cell>
          <cell r="I59">
            <v>1514</v>
          </cell>
          <cell r="J59">
            <v>4592</v>
          </cell>
          <cell r="K59">
            <v>10637</v>
          </cell>
          <cell r="L59">
            <v>13130</v>
          </cell>
          <cell r="M59">
            <v>7718</v>
          </cell>
        </row>
        <row r="60">
          <cell r="H60" t="str">
            <v>CA-Maasra BR</v>
          </cell>
          <cell r="I60">
            <v>5421</v>
          </cell>
          <cell r="J60">
            <v>8082</v>
          </cell>
          <cell r="K60">
            <v>9422</v>
          </cell>
          <cell r="L60">
            <v>11756</v>
          </cell>
          <cell r="M60">
            <v>7033</v>
          </cell>
        </row>
        <row r="61">
          <cell r="H61" t="str">
            <v>CA-Helwan BR</v>
          </cell>
          <cell r="I61">
            <v>15643</v>
          </cell>
          <cell r="J61">
            <v>23692</v>
          </cell>
          <cell r="K61">
            <v>17247</v>
          </cell>
          <cell r="L61">
            <v>14786</v>
          </cell>
          <cell r="M61">
            <v>10457</v>
          </cell>
        </row>
        <row r="62">
          <cell r="H62" t="str">
            <v>CA-AL Zahraa BR</v>
          </cell>
          <cell r="I62">
            <v>2774</v>
          </cell>
          <cell r="J62">
            <v>4627</v>
          </cell>
          <cell r="K62">
            <v>8170</v>
          </cell>
          <cell r="L62">
            <v>10886</v>
          </cell>
          <cell r="M62">
            <v>6273</v>
          </cell>
        </row>
        <row r="63">
          <cell r="H63" t="str">
            <v>CA-Old cairo BR</v>
          </cell>
          <cell r="I63">
            <v>836</v>
          </cell>
          <cell r="J63">
            <v>3873</v>
          </cell>
          <cell r="K63">
            <v>9458</v>
          </cell>
          <cell r="L63">
            <v>11551</v>
          </cell>
          <cell r="M63">
            <v>6539</v>
          </cell>
        </row>
        <row r="64">
          <cell r="H64" t="str">
            <v>CA-Shorouk BR</v>
          </cell>
          <cell r="I64">
            <v>651</v>
          </cell>
          <cell r="J64">
            <v>2184</v>
          </cell>
          <cell r="K64">
            <v>6471</v>
          </cell>
          <cell r="L64">
            <v>8053</v>
          </cell>
          <cell r="M64">
            <v>4938</v>
          </cell>
        </row>
        <row r="65">
          <cell r="H65" t="str">
            <v>CA-Badr BR</v>
          </cell>
          <cell r="I65">
            <v>1039</v>
          </cell>
          <cell r="J65">
            <v>3668</v>
          </cell>
          <cell r="K65">
            <v>9708</v>
          </cell>
          <cell r="L65">
            <v>12826</v>
          </cell>
          <cell r="M65">
            <v>7201</v>
          </cell>
        </row>
        <row r="66">
          <cell r="H66" t="str">
            <v>CA-El Marg</v>
          </cell>
          <cell r="I66">
            <v>315</v>
          </cell>
          <cell r="J66">
            <v>3278</v>
          </cell>
          <cell r="K66">
            <v>6499</v>
          </cell>
          <cell r="L66">
            <v>10098</v>
          </cell>
          <cell r="M66">
            <v>3630</v>
          </cell>
        </row>
        <row r="67">
          <cell r="H67" t="str">
            <v>CA-Ain ShamsBR</v>
          </cell>
          <cell r="I67">
            <v>1243</v>
          </cell>
          <cell r="J67">
            <v>6113</v>
          </cell>
          <cell r="K67">
            <v>11760</v>
          </cell>
          <cell r="L67">
            <v>15376</v>
          </cell>
          <cell r="M67">
            <v>6916</v>
          </cell>
        </row>
        <row r="68">
          <cell r="H68" t="str">
            <v>CA-Al Zaytoun BR</v>
          </cell>
          <cell r="I68">
            <v>745</v>
          </cell>
          <cell r="J68">
            <v>4855</v>
          </cell>
          <cell r="K68">
            <v>12823</v>
          </cell>
          <cell r="L68">
            <v>16369</v>
          </cell>
          <cell r="M68">
            <v>8735</v>
          </cell>
        </row>
        <row r="69">
          <cell r="H69" t="str">
            <v>CA- Zakr BR</v>
          </cell>
          <cell r="I69">
            <v>609</v>
          </cell>
          <cell r="J69">
            <v>4349</v>
          </cell>
          <cell r="K69">
            <v>12441</v>
          </cell>
          <cell r="L69">
            <v>17803</v>
          </cell>
          <cell r="M69">
            <v>8631</v>
          </cell>
        </row>
        <row r="70">
          <cell r="H70" t="str">
            <v>CA-Nasr city BR</v>
          </cell>
          <cell r="I70">
            <v>17304</v>
          </cell>
          <cell r="J70">
            <v>20793</v>
          </cell>
          <cell r="K70">
            <v>18212</v>
          </cell>
          <cell r="L70">
            <v>21975</v>
          </cell>
          <cell r="M70">
            <v>14549</v>
          </cell>
        </row>
        <row r="71">
          <cell r="H71" t="str">
            <v>CA-Tagamoa BR</v>
          </cell>
          <cell r="I71">
            <v>3400</v>
          </cell>
          <cell r="J71">
            <v>10075</v>
          </cell>
          <cell r="K71">
            <v>17462</v>
          </cell>
          <cell r="L71">
            <v>22287</v>
          </cell>
          <cell r="M71">
            <v>12013</v>
          </cell>
        </row>
        <row r="72">
          <cell r="H72" t="str">
            <v>CA-Kattamya BR</v>
          </cell>
          <cell r="I72">
            <v>173540</v>
          </cell>
          <cell r="J72">
            <v>173587</v>
          </cell>
          <cell r="K72">
            <v>58292</v>
          </cell>
          <cell r="L72">
            <v>62728</v>
          </cell>
          <cell r="M72">
            <v>57424</v>
          </cell>
        </row>
        <row r="73">
          <cell r="H73" t="str">
            <v>CA-New Cairo BR</v>
          </cell>
          <cell r="I73">
            <v>874</v>
          </cell>
          <cell r="J73">
            <v>4497</v>
          </cell>
          <cell r="K73">
            <v>16117</v>
          </cell>
          <cell r="L73">
            <v>23260</v>
          </cell>
          <cell r="M73">
            <v>12493</v>
          </cell>
        </row>
        <row r="74">
          <cell r="H74" t="str">
            <v>CA-Heliopolis BR</v>
          </cell>
          <cell r="I74">
            <v>1407</v>
          </cell>
          <cell r="J74">
            <v>3644</v>
          </cell>
          <cell r="K74">
            <v>8580</v>
          </cell>
          <cell r="L74">
            <v>11182</v>
          </cell>
          <cell r="M74">
            <v>6474</v>
          </cell>
        </row>
        <row r="75">
          <cell r="H75" t="str">
            <v>CA-Salam BR</v>
          </cell>
          <cell r="I75">
            <v>1382</v>
          </cell>
          <cell r="J75">
            <v>3616</v>
          </cell>
          <cell r="K75">
            <v>6332</v>
          </cell>
          <cell r="L75">
            <v>8126</v>
          </cell>
          <cell r="M75">
            <v>4135</v>
          </cell>
        </row>
        <row r="76">
          <cell r="H76" t="str">
            <v>CA-Al Nozha BR</v>
          </cell>
          <cell r="I76">
            <v>1957</v>
          </cell>
          <cell r="J76">
            <v>4934</v>
          </cell>
          <cell r="K76">
            <v>9659</v>
          </cell>
          <cell r="L76">
            <v>13106</v>
          </cell>
          <cell r="M76">
            <v>6552</v>
          </cell>
        </row>
        <row r="77">
          <cell r="H77" t="str">
            <v>CA-Shobra BR</v>
          </cell>
          <cell r="I77">
            <v>2886</v>
          </cell>
          <cell r="J77">
            <v>7350</v>
          </cell>
          <cell r="K77">
            <v>10492</v>
          </cell>
          <cell r="L77">
            <v>15057</v>
          </cell>
          <cell r="M77">
            <v>7022</v>
          </cell>
        </row>
        <row r="78">
          <cell r="H78" t="str">
            <v>BE-Damanhur DC</v>
          </cell>
          <cell r="I78">
            <v>50316</v>
          </cell>
          <cell r="J78">
            <v>47300</v>
          </cell>
          <cell r="K78">
            <v>85739</v>
          </cell>
          <cell r="L78">
            <v>39243</v>
          </cell>
          <cell r="M78">
            <v>33665</v>
          </cell>
        </row>
        <row r="79">
          <cell r="H79" t="str">
            <v>BE-Kafr Eldwar BR</v>
          </cell>
          <cell r="I79">
            <v>233</v>
          </cell>
          <cell r="J79">
            <v>3350</v>
          </cell>
          <cell r="K79">
            <v>7968</v>
          </cell>
          <cell r="L79">
            <v>9744</v>
          </cell>
          <cell r="M79">
            <v>4901</v>
          </cell>
        </row>
        <row r="80">
          <cell r="H80" t="str">
            <v>BE-Abu Elmatamier BR</v>
          </cell>
          <cell r="I80">
            <v>322</v>
          </cell>
          <cell r="J80">
            <v>3967</v>
          </cell>
          <cell r="K80">
            <v>8592</v>
          </cell>
          <cell r="L80">
            <v>10128</v>
          </cell>
          <cell r="M80">
            <v>4959</v>
          </cell>
        </row>
        <row r="81">
          <cell r="H81" t="str">
            <v>BE-Etay Elbaroud BR</v>
          </cell>
          <cell r="I81">
            <v>824</v>
          </cell>
          <cell r="J81">
            <v>5879</v>
          </cell>
          <cell r="K81">
            <v>13724</v>
          </cell>
          <cell r="L81">
            <v>15526</v>
          </cell>
          <cell r="M81">
            <v>8868</v>
          </cell>
        </row>
        <row r="82">
          <cell r="H82" t="str">
            <v>BE-Rashid BR</v>
          </cell>
          <cell r="I82">
            <v>262</v>
          </cell>
          <cell r="J82">
            <v>2362</v>
          </cell>
          <cell r="K82">
            <v>5720</v>
          </cell>
          <cell r="L82">
            <v>6922</v>
          </cell>
          <cell r="M82">
            <v>3665</v>
          </cell>
        </row>
        <row r="83">
          <cell r="H83" t="str">
            <v>MA-Damietta BR</v>
          </cell>
          <cell r="I83">
            <v>7148</v>
          </cell>
          <cell r="J83">
            <v>10609</v>
          </cell>
          <cell r="K83">
            <v>15302</v>
          </cell>
          <cell r="L83">
            <v>18870</v>
          </cell>
          <cell r="M83">
            <v>11891</v>
          </cell>
        </row>
        <row r="84">
          <cell r="H84" t="str">
            <v>AS-New Valley BR</v>
          </cell>
          <cell r="I84">
            <v>58</v>
          </cell>
          <cell r="J84">
            <v>1215</v>
          </cell>
          <cell r="K84">
            <v>3234</v>
          </cell>
          <cell r="L84">
            <v>4540</v>
          </cell>
          <cell r="M84">
            <v>2654</v>
          </cell>
        </row>
        <row r="85">
          <cell r="H85" t="str">
            <v>BS-Faiyum DC</v>
          </cell>
          <cell r="I85">
            <v>29084</v>
          </cell>
          <cell r="J85">
            <v>14851</v>
          </cell>
          <cell r="K85">
            <v>17985</v>
          </cell>
          <cell r="L85">
            <v>19754</v>
          </cell>
          <cell r="M85">
            <v>13778</v>
          </cell>
        </row>
        <row r="86">
          <cell r="H86" t="str">
            <v>AS-Red Sea BR</v>
          </cell>
          <cell r="I86">
            <v>776</v>
          </cell>
          <cell r="J86">
            <v>5238</v>
          </cell>
          <cell r="K86">
            <v>14523</v>
          </cell>
          <cell r="L86">
            <v>17535</v>
          </cell>
          <cell r="M86">
            <v>10181</v>
          </cell>
        </row>
        <row r="87">
          <cell r="H87" t="str">
            <v>IS-Ismailia DC</v>
          </cell>
          <cell r="I87">
            <v>6030</v>
          </cell>
          <cell r="J87">
            <v>5818</v>
          </cell>
          <cell r="K87">
            <v>16719</v>
          </cell>
          <cell r="L87">
            <v>20837</v>
          </cell>
          <cell r="M87">
            <v>11715</v>
          </cell>
        </row>
        <row r="88">
          <cell r="H88" t="str">
            <v>BE-Desouk BR</v>
          </cell>
          <cell r="I88">
            <v>4190</v>
          </cell>
          <cell r="J88">
            <v>7290</v>
          </cell>
          <cell r="K88">
            <v>8910</v>
          </cell>
          <cell r="L88">
            <v>11678</v>
          </cell>
          <cell r="M88">
            <v>6238</v>
          </cell>
        </row>
        <row r="89">
          <cell r="H89" t="str">
            <v>BE-Kafr Al-Sheikh DC</v>
          </cell>
          <cell r="I89">
            <v>9441</v>
          </cell>
          <cell r="J89">
            <v>16069</v>
          </cell>
          <cell r="K89">
            <v>33908</v>
          </cell>
          <cell r="L89">
            <v>19674</v>
          </cell>
          <cell r="M89">
            <v>10377</v>
          </cell>
        </row>
        <row r="90">
          <cell r="H90" t="str">
            <v>BE-Hamaoul BR</v>
          </cell>
          <cell r="I90">
            <v>100</v>
          </cell>
          <cell r="J90">
            <v>1000</v>
          </cell>
          <cell r="K90">
            <v>2170</v>
          </cell>
          <cell r="L90">
            <v>2732</v>
          </cell>
          <cell r="M90">
            <v>1295</v>
          </cell>
        </row>
        <row r="91">
          <cell r="H91" t="str">
            <v>AS-Luxor BR</v>
          </cell>
          <cell r="I91">
            <v>644</v>
          </cell>
          <cell r="J91">
            <v>3142</v>
          </cell>
          <cell r="K91">
            <v>8763</v>
          </cell>
          <cell r="L91">
            <v>11166</v>
          </cell>
          <cell r="M91">
            <v>6379</v>
          </cell>
        </row>
        <row r="92">
          <cell r="H92" t="str">
            <v>AL-Matrouh BR</v>
          </cell>
          <cell r="I92">
            <v>206</v>
          </cell>
          <cell r="J92">
            <v>2148</v>
          </cell>
          <cell r="K92">
            <v>6064</v>
          </cell>
          <cell r="L92">
            <v>6501</v>
          </cell>
          <cell r="M92">
            <v>4098</v>
          </cell>
        </row>
        <row r="93">
          <cell r="H93" t="str">
            <v>BS-Bani mazarBR</v>
          </cell>
          <cell r="I93">
            <v>6</v>
          </cell>
          <cell r="J93">
            <v>821</v>
          </cell>
          <cell r="K93">
            <v>225</v>
          </cell>
          <cell r="L93">
            <v>257</v>
          </cell>
          <cell r="M93">
            <v>89</v>
          </cell>
        </row>
        <row r="94">
          <cell r="H94" t="str">
            <v>BS-Minya DC</v>
          </cell>
          <cell r="I94">
            <v>6768</v>
          </cell>
          <cell r="J94">
            <v>9701</v>
          </cell>
          <cell r="K94">
            <v>23513</v>
          </cell>
          <cell r="L94">
            <v>25079</v>
          </cell>
          <cell r="M94">
            <v>12884</v>
          </cell>
        </row>
        <row r="95">
          <cell r="H95" t="str">
            <v>IS-Port Said BR</v>
          </cell>
          <cell r="I95">
            <v>4935</v>
          </cell>
          <cell r="J95">
            <v>7844</v>
          </cell>
          <cell r="K95">
            <v>15202</v>
          </cell>
          <cell r="L95">
            <v>17295</v>
          </cell>
          <cell r="M95">
            <v>12259</v>
          </cell>
        </row>
        <row r="96">
          <cell r="H96" t="str">
            <v>AS-Qena DC</v>
          </cell>
          <cell r="I96">
            <v>732</v>
          </cell>
          <cell r="J96">
            <v>11087</v>
          </cell>
          <cell r="K96">
            <v>29178</v>
          </cell>
          <cell r="L96">
            <v>12891</v>
          </cell>
          <cell r="M96">
            <v>6762</v>
          </cell>
        </row>
        <row r="97">
          <cell r="H97" t="str">
            <v>AS-Nag Hammadi BR</v>
          </cell>
          <cell r="I97">
            <v>144</v>
          </cell>
          <cell r="J97">
            <v>1983</v>
          </cell>
          <cell r="K97">
            <v>6126</v>
          </cell>
          <cell r="L97">
            <v>7559</v>
          </cell>
          <cell r="M97">
            <v>4053</v>
          </cell>
        </row>
        <row r="98">
          <cell r="H98" t="str">
            <v>TA-Quweisna BR</v>
          </cell>
          <cell r="I98">
            <v>11722</v>
          </cell>
          <cell r="J98">
            <v>13050</v>
          </cell>
          <cell r="K98">
            <v>10237</v>
          </cell>
          <cell r="L98">
            <v>10510</v>
          </cell>
          <cell r="M98">
            <v>8897</v>
          </cell>
        </row>
        <row r="99">
          <cell r="H99" t="str">
            <v>TA-Sadate BR</v>
          </cell>
          <cell r="I99">
            <v>131</v>
          </cell>
          <cell r="J99">
            <v>1858</v>
          </cell>
          <cell r="K99">
            <v>4897</v>
          </cell>
          <cell r="L99">
            <v>6377</v>
          </cell>
          <cell r="M99">
            <v>3240</v>
          </cell>
        </row>
        <row r="100">
          <cell r="H100" t="str">
            <v>TA-Shebeen El-Kom DC</v>
          </cell>
          <cell r="I100">
            <v>13462</v>
          </cell>
          <cell r="J100">
            <v>0</v>
          </cell>
          <cell r="K100">
            <v>0</v>
          </cell>
          <cell r="L100">
            <v>0</v>
          </cell>
          <cell r="M100">
            <v>12290</v>
          </cell>
        </row>
        <row r="101">
          <cell r="H101" t="str">
            <v>TA-Shebeen El-Kom DC</v>
          </cell>
          <cell r="I101">
            <v>0</v>
          </cell>
          <cell r="J101">
            <v>18950</v>
          </cell>
          <cell r="K101">
            <v>38825</v>
          </cell>
          <cell r="L101">
            <v>19144</v>
          </cell>
          <cell r="M101">
            <v>0</v>
          </cell>
        </row>
        <row r="102">
          <cell r="H102" t="str">
            <v>TA-Menouf  BR</v>
          </cell>
          <cell r="I102">
            <v>4435</v>
          </cell>
          <cell r="J102">
            <v>6937</v>
          </cell>
          <cell r="K102">
            <v>8363</v>
          </cell>
          <cell r="L102">
            <v>10076</v>
          </cell>
          <cell r="M102">
            <v>6013</v>
          </cell>
        </row>
        <row r="103">
          <cell r="H103" t="str">
            <v>IS-Sharm Elsheikh BR</v>
          </cell>
          <cell r="I103">
            <v>75</v>
          </cell>
          <cell r="J103">
            <v>826</v>
          </cell>
          <cell r="K103">
            <v>3093</v>
          </cell>
          <cell r="L103">
            <v>4287</v>
          </cell>
          <cell r="M103">
            <v>2306</v>
          </cell>
        </row>
        <row r="104">
          <cell r="H104" t="str">
            <v>IS-El Tor BR</v>
          </cell>
          <cell r="I104">
            <v>252</v>
          </cell>
          <cell r="J104">
            <v>5241</v>
          </cell>
          <cell r="K104">
            <v>10764</v>
          </cell>
          <cell r="L104">
            <v>7992</v>
          </cell>
          <cell r="M104">
            <v>5712</v>
          </cell>
        </row>
        <row r="105">
          <cell r="H105" t="str">
            <v>AS-Tahta BR</v>
          </cell>
          <cell r="I105">
            <v>82</v>
          </cell>
          <cell r="J105">
            <v>1331</v>
          </cell>
          <cell r="K105">
            <v>3132</v>
          </cell>
          <cell r="L105">
            <v>3841</v>
          </cell>
          <cell r="M105">
            <v>2013</v>
          </cell>
        </row>
        <row r="106">
          <cell r="H106" t="str">
            <v>AS-Sohag DC</v>
          </cell>
          <cell r="I106">
            <v>448</v>
          </cell>
          <cell r="J106">
            <v>4968</v>
          </cell>
          <cell r="K106">
            <v>21322</v>
          </cell>
          <cell r="L106">
            <v>24280</v>
          </cell>
          <cell r="M106">
            <v>10232</v>
          </cell>
        </row>
        <row r="107">
          <cell r="H107" t="str">
            <v>IS-Suez DC</v>
          </cell>
          <cell r="I107">
            <v>2593</v>
          </cell>
          <cell r="J107">
            <v>3449</v>
          </cell>
          <cell r="K107">
            <v>15552</v>
          </cell>
          <cell r="L107">
            <v>18253</v>
          </cell>
          <cell r="M107">
            <v>11658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HQ</v>
          </cell>
          <cell r="I2">
            <v>44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H3" t="str">
            <v>SH-Hay El Zohor BR</v>
          </cell>
          <cell r="I3">
            <v>4708</v>
          </cell>
          <cell r="J3">
            <v>8318</v>
          </cell>
          <cell r="K3">
            <v>11993</v>
          </cell>
          <cell r="L3">
            <v>14212</v>
          </cell>
          <cell r="M3">
            <v>8231</v>
          </cell>
        </row>
        <row r="4">
          <cell r="H4" t="str">
            <v>SH-Zagazig DC</v>
          </cell>
          <cell r="I4">
            <v>19477</v>
          </cell>
          <cell r="J4">
            <v>0</v>
          </cell>
          <cell r="K4">
            <v>63515</v>
          </cell>
          <cell r="L4">
            <v>18697</v>
          </cell>
          <cell r="M4">
            <v>12435</v>
          </cell>
        </row>
        <row r="5">
          <cell r="H5" t="str">
            <v>SH-Hehya BR</v>
          </cell>
          <cell r="I5">
            <v>791</v>
          </cell>
          <cell r="J5">
            <v>4883</v>
          </cell>
          <cell r="K5">
            <v>9519</v>
          </cell>
          <cell r="L5">
            <v>10892</v>
          </cell>
          <cell r="M5">
            <v>5500</v>
          </cell>
        </row>
        <row r="6">
          <cell r="H6" t="str">
            <v>SH-Belbeis BR</v>
          </cell>
          <cell r="I6">
            <v>3852</v>
          </cell>
          <cell r="J6">
            <v>6562</v>
          </cell>
          <cell r="K6">
            <v>7249</v>
          </cell>
          <cell r="L6">
            <v>7926</v>
          </cell>
          <cell r="M6">
            <v>4646</v>
          </cell>
        </row>
        <row r="7">
          <cell r="H7" t="str">
            <v>SH-Fakous BR</v>
          </cell>
          <cell r="I7">
            <v>2259</v>
          </cell>
          <cell r="J7">
            <v>6211</v>
          </cell>
          <cell r="K7">
            <v>10160</v>
          </cell>
          <cell r="L7">
            <v>10092</v>
          </cell>
          <cell r="M7">
            <v>6165</v>
          </cell>
        </row>
        <row r="8">
          <cell r="H8" t="str">
            <v>SH-Menya EL Qamh BR</v>
          </cell>
          <cell r="I8">
            <v>837</v>
          </cell>
          <cell r="J8">
            <v>3210</v>
          </cell>
          <cell r="K8">
            <v>6412</v>
          </cell>
          <cell r="L8">
            <v>6869</v>
          </cell>
          <cell r="M8">
            <v>4116</v>
          </cell>
        </row>
        <row r="9">
          <cell r="H9" t="str">
            <v>HQ BR</v>
          </cell>
          <cell r="I9">
            <v>46301</v>
          </cell>
          <cell r="J9">
            <v>45386</v>
          </cell>
          <cell r="K9">
            <v>32</v>
          </cell>
          <cell r="L9">
            <v>7528</v>
          </cell>
          <cell r="M9">
            <v>7376</v>
          </cell>
        </row>
        <row r="10">
          <cell r="H10" t="str">
            <v>CIB BR</v>
          </cell>
          <cell r="I10">
            <v>9036</v>
          </cell>
          <cell r="J10">
            <v>0</v>
          </cell>
          <cell r="K10">
            <v>6</v>
          </cell>
          <cell r="L10">
            <v>11</v>
          </cell>
          <cell r="M10">
            <v>1</v>
          </cell>
        </row>
        <row r="11">
          <cell r="H11" t="str">
            <v>SH-10th ofRamadan BR</v>
          </cell>
          <cell r="I11">
            <v>4987</v>
          </cell>
          <cell r="J11">
            <v>9923</v>
          </cell>
          <cell r="K11">
            <v>14592</v>
          </cell>
          <cell r="L11">
            <v>14755</v>
          </cell>
          <cell r="M11">
            <v>9657</v>
          </cell>
        </row>
        <row r="12">
          <cell r="H12" t="str">
            <v>GI-October BR</v>
          </cell>
          <cell r="I12">
            <v>4355</v>
          </cell>
          <cell r="J12">
            <v>11330</v>
          </cell>
          <cell r="K12">
            <v>17074</v>
          </cell>
          <cell r="L12">
            <v>24044</v>
          </cell>
          <cell r="M12">
            <v>11175</v>
          </cell>
        </row>
        <row r="13">
          <cell r="H13" t="str">
            <v>GI-OctoberGardens BR</v>
          </cell>
          <cell r="I13">
            <v>642</v>
          </cell>
          <cell r="J13">
            <v>4357</v>
          </cell>
          <cell r="K13">
            <v>9443</v>
          </cell>
          <cell r="L13">
            <v>16136</v>
          </cell>
          <cell r="M13">
            <v>6102</v>
          </cell>
        </row>
        <row r="14">
          <cell r="H14" t="str">
            <v>GI-El-sheikh Zaid BR</v>
          </cell>
          <cell r="I14">
            <v>2962</v>
          </cell>
          <cell r="J14">
            <v>7081</v>
          </cell>
          <cell r="K14">
            <v>13605</v>
          </cell>
          <cell r="L14">
            <v>18181</v>
          </cell>
          <cell r="M14">
            <v>9615</v>
          </cell>
        </row>
        <row r="15">
          <cell r="H15" t="str">
            <v>GI-EL Ayat BR</v>
          </cell>
          <cell r="I15">
            <v>6578</v>
          </cell>
          <cell r="J15">
            <v>11131</v>
          </cell>
          <cell r="K15">
            <v>14587</v>
          </cell>
          <cell r="L15">
            <v>17798</v>
          </cell>
          <cell r="M15">
            <v>9962</v>
          </cell>
        </row>
        <row r="16">
          <cell r="H16" t="str">
            <v>GI-Hawamdia BR</v>
          </cell>
          <cell r="I16">
            <v>3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H17" t="str">
            <v>GI-EL-Monib BR</v>
          </cell>
          <cell r="I17">
            <v>9323</v>
          </cell>
          <cell r="J17">
            <v>14280</v>
          </cell>
          <cell r="K17">
            <v>12971</v>
          </cell>
          <cell r="L17">
            <v>15081</v>
          </cell>
          <cell r="M17">
            <v>8846</v>
          </cell>
        </row>
        <row r="18">
          <cell r="H18" t="str">
            <v>GI-Pyramid garden BR</v>
          </cell>
          <cell r="I18">
            <v>74</v>
          </cell>
          <cell r="J18">
            <v>7078</v>
          </cell>
          <cell r="K18">
            <v>8824</v>
          </cell>
          <cell r="L18">
            <v>10207</v>
          </cell>
          <cell r="M18">
            <v>3829</v>
          </cell>
        </row>
        <row r="19">
          <cell r="H19" t="str">
            <v>GI-Eltalbia BR</v>
          </cell>
          <cell r="I19">
            <v>115</v>
          </cell>
          <cell r="J19">
            <v>4383</v>
          </cell>
          <cell r="K19">
            <v>8476</v>
          </cell>
          <cell r="L19">
            <v>10489</v>
          </cell>
          <cell r="M19">
            <v>3691</v>
          </cell>
        </row>
        <row r="20">
          <cell r="H20" t="str">
            <v>GI-Haram BR</v>
          </cell>
          <cell r="I20">
            <v>21605</v>
          </cell>
          <cell r="J20">
            <v>27883</v>
          </cell>
          <cell r="K20">
            <v>25961</v>
          </cell>
          <cell r="L20">
            <v>23930</v>
          </cell>
          <cell r="M20">
            <v>14067</v>
          </cell>
        </row>
        <row r="21">
          <cell r="H21" t="str">
            <v>GI-Mohandessen BR</v>
          </cell>
          <cell r="I21">
            <v>7026</v>
          </cell>
          <cell r="J21">
            <v>15780</v>
          </cell>
          <cell r="K21">
            <v>22007</v>
          </cell>
          <cell r="L21">
            <v>25014</v>
          </cell>
          <cell r="M21">
            <v>14098</v>
          </cell>
        </row>
        <row r="22">
          <cell r="H22" t="str">
            <v>GI-Imbaba BR</v>
          </cell>
          <cell r="I22">
            <v>4305</v>
          </cell>
          <cell r="J22">
            <v>8226</v>
          </cell>
          <cell r="K22">
            <v>11329</v>
          </cell>
          <cell r="L22">
            <v>13956</v>
          </cell>
          <cell r="M22">
            <v>7327</v>
          </cell>
        </row>
        <row r="23">
          <cell r="H23" t="str">
            <v>GI-Tanash BR</v>
          </cell>
          <cell r="I23">
            <v>4310</v>
          </cell>
          <cell r="J23">
            <v>7343</v>
          </cell>
          <cell r="K23">
            <v>8755</v>
          </cell>
          <cell r="L23">
            <v>11623</v>
          </cell>
          <cell r="M23">
            <v>5551</v>
          </cell>
        </row>
        <row r="24">
          <cell r="H24" t="str">
            <v>TA-Kafr El-Zayat BR</v>
          </cell>
          <cell r="I24">
            <v>7125</v>
          </cell>
          <cell r="J24">
            <v>8461</v>
          </cell>
          <cell r="K24">
            <v>6599</v>
          </cell>
          <cell r="L24">
            <v>7524</v>
          </cell>
          <cell r="M24">
            <v>5260</v>
          </cell>
        </row>
        <row r="25">
          <cell r="H25" t="str">
            <v>TA-Mahallah BR</v>
          </cell>
          <cell r="I25">
            <v>7254</v>
          </cell>
          <cell r="J25">
            <v>10671</v>
          </cell>
          <cell r="K25">
            <v>15786</v>
          </cell>
          <cell r="L25">
            <v>17561</v>
          </cell>
          <cell r="M25">
            <v>12195</v>
          </cell>
        </row>
        <row r="26">
          <cell r="H26" t="str">
            <v>TA-Santah BR</v>
          </cell>
          <cell r="I26">
            <v>4481</v>
          </cell>
          <cell r="J26">
            <v>5867</v>
          </cell>
          <cell r="K26">
            <v>7155</v>
          </cell>
          <cell r="L26">
            <v>8025</v>
          </cell>
          <cell r="M26">
            <v>5749</v>
          </cell>
        </row>
        <row r="27">
          <cell r="H27" t="str">
            <v>TA-Tanta DC</v>
          </cell>
          <cell r="I27">
            <v>19614</v>
          </cell>
          <cell r="J27">
            <v>0</v>
          </cell>
          <cell r="K27">
            <v>48794</v>
          </cell>
          <cell r="L27">
            <v>23801</v>
          </cell>
          <cell r="M27">
            <v>16301</v>
          </cell>
        </row>
        <row r="28">
          <cell r="H28" t="str">
            <v>MA-Mansoura DC</v>
          </cell>
          <cell r="I28">
            <v>0</v>
          </cell>
          <cell r="J28">
            <v>0</v>
          </cell>
          <cell r="K28">
            <v>118626</v>
          </cell>
          <cell r="L28">
            <v>25956</v>
          </cell>
          <cell r="M28">
            <v>0</v>
          </cell>
        </row>
        <row r="29">
          <cell r="H29" t="str">
            <v>MA-Mansoura DC</v>
          </cell>
          <cell r="I29">
            <v>34126</v>
          </cell>
          <cell r="J29">
            <v>0</v>
          </cell>
          <cell r="K29">
            <v>0</v>
          </cell>
          <cell r="L29">
            <v>0</v>
          </cell>
          <cell r="M29">
            <v>21551</v>
          </cell>
        </row>
        <row r="30">
          <cell r="H30" t="str">
            <v>MA-Saad zaghloul BR</v>
          </cell>
          <cell r="I30">
            <v>300</v>
          </cell>
          <cell r="J30">
            <v>1742</v>
          </cell>
          <cell r="K30">
            <v>6008</v>
          </cell>
          <cell r="L30">
            <v>7761</v>
          </cell>
          <cell r="M30">
            <v>4650</v>
          </cell>
        </row>
        <row r="31">
          <cell r="H31" t="str">
            <v>MA-Senbellawein BR</v>
          </cell>
          <cell r="I31">
            <v>13785</v>
          </cell>
          <cell r="J31">
            <v>16921</v>
          </cell>
          <cell r="K31">
            <v>13472</v>
          </cell>
          <cell r="L31">
            <v>14945</v>
          </cell>
          <cell r="M31">
            <v>10874</v>
          </cell>
        </row>
        <row r="32">
          <cell r="H32" t="str">
            <v>MA-Mit ghamr BR</v>
          </cell>
          <cell r="I32">
            <v>0</v>
          </cell>
          <cell r="J32">
            <v>133</v>
          </cell>
          <cell r="K32">
            <v>255</v>
          </cell>
          <cell r="L32">
            <v>285</v>
          </cell>
          <cell r="M32">
            <v>0</v>
          </cell>
        </row>
        <row r="33">
          <cell r="H33" t="str">
            <v>MA-Mit ghamr BR</v>
          </cell>
          <cell r="I33">
            <v>4611</v>
          </cell>
          <cell r="J33">
            <v>6226</v>
          </cell>
          <cell r="K33">
            <v>6860</v>
          </cell>
          <cell r="L33">
            <v>7786</v>
          </cell>
          <cell r="M33">
            <v>5345</v>
          </cell>
        </row>
        <row r="34">
          <cell r="H34" t="str">
            <v>MA-Shirbin BR</v>
          </cell>
          <cell r="I34">
            <v>3948</v>
          </cell>
          <cell r="J34">
            <v>6186</v>
          </cell>
          <cell r="K34">
            <v>9584</v>
          </cell>
          <cell r="L34">
            <v>11620</v>
          </cell>
          <cell r="M34">
            <v>7281</v>
          </cell>
        </row>
        <row r="35">
          <cell r="H35" t="str">
            <v>MA-Talkha BR</v>
          </cell>
          <cell r="I35">
            <v>2528</v>
          </cell>
          <cell r="J35">
            <v>4004</v>
          </cell>
          <cell r="K35">
            <v>6128</v>
          </cell>
          <cell r="L35">
            <v>7216</v>
          </cell>
          <cell r="M35">
            <v>4664</v>
          </cell>
        </row>
        <row r="36">
          <cell r="H36" t="str">
            <v>MA-Minet elnasr BR</v>
          </cell>
          <cell r="I36">
            <v>9324</v>
          </cell>
          <cell r="J36">
            <v>12918</v>
          </cell>
          <cell r="K36">
            <v>13172</v>
          </cell>
          <cell r="L36">
            <v>15409</v>
          </cell>
          <cell r="M36">
            <v>9834</v>
          </cell>
        </row>
        <row r="37">
          <cell r="H37" t="str">
            <v>AL-Agamy BR</v>
          </cell>
          <cell r="I37">
            <v>11229</v>
          </cell>
          <cell r="J37">
            <v>18177</v>
          </cell>
          <cell r="K37">
            <v>20183</v>
          </cell>
          <cell r="L37">
            <v>24865</v>
          </cell>
          <cell r="M37">
            <v>12499</v>
          </cell>
        </row>
        <row r="38">
          <cell r="H38" t="str">
            <v>AL-ABIS DC</v>
          </cell>
          <cell r="I38">
            <v>31801</v>
          </cell>
          <cell r="J38">
            <v>0</v>
          </cell>
          <cell r="K38">
            <v>121146</v>
          </cell>
          <cell r="L38">
            <v>34051</v>
          </cell>
          <cell r="M38">
            <v>18819</v>
          </cell>
        </row>
        <row r="39">
          <cell r="H39" t="str">
            <v>AL-GExpress BR</v>
          </cell>
          <cell r="I39">
            <v>0</v>
          </cell>
          <cell r="J39">
            <v>0</v>
          </cell>
          <cell r="K39">
            <v>0</v>
          </cell>
          <cell r="L39">
            <v>16</v>
          </cell>
          <cell r="M39">
            <v>16</v>
          </cell>
        </row>
        <row r="40">
          <cell r="H40" t="str">
            <v>AL-Siouf BR</v>
          </cell>
          <cell r="I40">
            <v>7771</v>
          </cell>
          <cell r="J40">
            <v>12554</v>
          </cell>
          <cell r="K40">
            <v>13570</v>
          </cell>
          <cell r="L40">
            <v>16573</v>
          </cell>
          <cell r="M40">
            <v>8756</v>
          </cell>
        </row>
        <row r="41">
          <cell r="H41" t="str">
            <v>AL-Mandara BR</v>
          </cell>
          <cell r="I41">
            <v>5939</v>
          </cell>
          <cell r="J41">
            <v>10628</v>
          </cell>
          <cell r="K41">
            <v>14357</v>
          </cell>
          <cell r="L41">
            <v>17585</v>
          </cell>
          <cell r="M41">
            <v>9806</v>
          </cell>
        </row>
        <row r="42">
          <cell r="H42" t="str">
            <v>AS-El Qusiya BR</v>
          </cell>
          <cell r="I42">
            <v>218</v>
          </cell>
          <cell r="J42">
            <v>2633</v>
          </cell>
          <cell r="K42">
            <v>5471</v>
          </cell>
          <cell r="L42">
            <v>7141</v>
          </cell>
          <cell r="M42">
            <v>3275</v>
          </cell>
        </row>
        <row r="43">
          <cell r="H43" t="str">
            <v>AS-Asyut DC</v>
          </cell>
          <cell r="I43">
            <v>1366</v>
          </cell>
          <cell r="J43">
            <v>0</v>
          </cell>
          <cell r="K43">
            <v>29794</v>
          </cell>
          <cell r="L43">
            <v>21824</v>
          </cell>
          <cell r="M43">
            <v>10606</v>
          </cell>
        </row>
        <row r="44">
          <cell r="H44" t="str">
            <v>AS-Aswan DC</v>
          </cell>
          <cell r="I44">
            <v>615</v>
          </cell>
          <cell r="J44">
            <v>0</v>
          </cell>
          <cell r="K44">
            <v>20146</v>
          </cell>
          <cell r="L44">
            <v>12775</v>
          </cell>
          <cell r="M44">
            <v>7866</v>
          </cell>
        </row>
        <row r="45">
          <cell r="H45" t="str">
            <v>AS-Kom ombo BR</v>
          </cell>
          <cell r="I45">
            <v>598</v>
          </cell>
          <cell r="J45">
            <v>2920</v>
          </cell>
          <cell r="K45">
            <v>9419</v>
          </cell>
          <cell r="L45">
            <v>11428</v>
          </cell>
          <cell r="M45">
            <v>6991</v>
          </cell>
        </row>
        <row r="46">
          <cell r="H46" t="str">
            <v>BS-Beni Suef DC</v>
          </cell>
          <cell r="I46">
            <v>10358</v>
          </cell>
          <cell r="J46">
            <v>0</v>
          </cell>
          <cell r="K46">
            <v>15818</v>
          </cell>
          <cell r="L46">
            <v>19674</v>
          </cell>
          <cell r="M46">
            <v>11269</v>
          </cell>
        </row>
        <row r="47">
          <cell r="H47" t="str">
            <v>GI-Benha BR</v>
          </cell>
          <cell r="I47">
            <v>2158</v>
          </cell>
          <cell r="J47">
            <v>4826</v>
          </cell>
          <cell r="K47">
            <v>9161</v>
          </cell>
          <cell r="L47">
            <v>10831</v>
          </cell>
          <cell r="M47">
            <v>6435</v>
          </cell>
        </row>
        <row r="48">
          <cell r="H48" t="str">
            <v>GI-Shubra Khaymah BR</v>
          </cell>
          <cell r="I48">
            <v>1346</v>
          </cell>
          <cell r="J48">
            <v>13918</v>
          </cell>
          <cell r="K48">
            <v>27113</v>
          </cell>
          <cell r="L48">
            <v>29493</v>
          </cell>
          <cell r="M48">
            <v>14724</v>
          </cell>
        </row>
        <row r="49">
          <cell r="H49" t="str">
            <v>GI-Obour BR</v>
          </cell>
          <cell r="I49">
            <v>1523</v>
          </cell>
          <cell r="J49">
            <v>5727</v>
          </cell>
          <cell r="K49">
            <v>14706</v>
          </cell>
          <cell r="L49">
            <v>17829</v>
          </cell>
          <cell r="M49">
            <v>10519</v>
          </cell>
        </row>
        <row r="50">
          <cell r="H50" t="str">
            <v>GI-Tokh  BR</v>
          </cell>
          <cell r="I50">
            <v>6993</v>
          </cell>
          <cell r="J50">
            <v>9504</v>
          </cell>
          <cell r="K50">
            <v>10590</v>
          </cell>
          <cell r="L50">
            <v>12146</v>
          </cell>
          <cell r="M50">
            <v>7945</v>
          </cell>
        </row>
        <row r="51">
          <cell r="H51" t="str">
            <v>GI-Almuasasa BR</v>
          </cell>
          <cell r="I51">
            <v>0</v>
          </cell>
          <cell r="J51">
            <v>0</v>
          </cell>
          <cell r="K51">
            <v>0</v>
          </cell>
          <cell r="L51">
            <v>4</v>
          </cell>
          <cell r="M51">
            <v>2</v>
          </cell>
        </row>
        <row r="52">
          <cell r="H52" t="str">
            <v>GI-Qalyup  BR</v>
          </cell>
          <cell r="I52">
            <v>3669</v>
          </cell>
          <cell r="J52">
            <v>7342</v>
          </cell>
          <cell r="K52">
            <v>10626</v>
          </cell>
          <cell r="L52">
            <v>12299</v>
          </cell>
          <cell r="M52">
            <v>7074</v>
          </cell>
        </row>
        <row r="53">
          <cell r="H53" t="str">
            <v>GI-Project BR</v>
          </cell>
          <cell r="I53">
            <v>150955</v>
          </cell>
          <cell r="J53">
            <v>150904</v>
          </cell>
          <cell r="K53">
            <v>50324</v>
          </cell>
          <cell r="L53">
            <v>51508</v>
          </cell>
          <cell r="M53">
            <v>50780</v>
          </cell>
        </row>
        <row r="54">
          <cell r="H54" t="str">
            <v>GI-Giza DC</v>
          </cell>
          <cell r="I54">
            <v>48</v>
          </cell>
          <cell r="J54">
            <v>0</v>
          </cell>
          <cell r="K54">
            <v>329409</v>
          </cell>
          <cell r="L54">
            <v>0</v>
          </cell>
          <cell r="M54">
            <v>0</v>
          </cell>
        </row>
        <row r="55">
          <cell r="H55" t="str">
            <v>CA-Abaasia BR</v>
          </cell>
          <cell r="I55">
            <v>1210</v>
          </cell>
          <cell r="J55">
            <v>5129</v>
          </cell>
          <cell r="K55">
            <v>10916</v>
          </cell>
          <cell r="L55">
            <v>15540</v>
          </cell>
          <cell r="M55">
            <v>6721</v>
          </cell>
        </row>
        <row r="56">
          <cell r="H56" t="str">
            <v>CA-Cairo DC</v>
          </cell>
          <cell r="I56">
            <v>316</v>
          </cell>
          <cell r="J56">
            <v>0</v>
          </cell>
          <cell r="K56">
            <v>393189</v>
          </cell>
          <cell r="L56">
            <v>33</v>
          </cell>
          <cell r="M56">
            <v>26</v>
          </cell>
        </row>
        <row r="57">
          <cell r="H57" t="str">
            <v>CA-Al Mokattam BR</v>
          </cell>
          <cell r="I57">
            <v>3477</v>
          </cell>
          <cell r="J57">
            <v>6591</v>
          </cell>
          <cell r="K57">
            <v>11361</v>
          </cell>
          <cell r="L57">
            <v>14841</v>
          </cell>
          <cell r="M57">
            <v>8253</v>
          </cell>
        </row>
        <row r="58">
          <cell r="H58" t="str">
            <v>CA-elbasateen BR</v>
          </cell>
          <cell r="I58">
            <v>1618</v>
          </cell>
          <cell r="J58">
            <v>6247</v>
          </cell>
          <cell r="K58">
            <v>15055</v>
          </cell>
          <cell r="L58">
            <v>18384</v>
          </cell>
          <cell r="M58">
            <v>10226</v>
          </cell>
        </row>
        <row r="59">
          <cell r="H59" t="str">
            <v>CA-Maasra BR</v>
          </cell>
          <cell r="I59">
            <v>7947</v>
          </cell>
          <cell r="J59">
            <v>10655</v>
          </cell>
          <cell r="K59">
            <v>10842</v>
          </cell>
          <cell r="L59">
            <v>13600</v>
          </cell>
          <cell r="M59">
            <v>7986</v>
          </cell>
        </row>
        <row r="60">
          <cell r="H60" t="str">
            <v>CA-Helwan BR</v>
          </cell>
          <cell r="I60">
            <v>16329</v>
          </cell>
          <cell r="J60">
            <v>29668</v>
          </cell>
          <cell r="K60">
            <v>24992</v>
          </cell>
          <cell r="L60">
            <v>16315</v>
          </cell>
          <cell r="M60">
            <v>11771</v>
          </cell>
        </row>
        <row r="61">
          <cell r="H61" t="str">
            <v>CA-AL Zahraa BR</v>
          </cell>
          <cell r="I61">
            <v>2463</v>
          </cell>
          <cell r="J61">
            <v>4162</v>
          </cell>
          <cell r="K61">
            <v>6506</v>
          </cell>
          <cell r="L61">
            <v>8267</v>
          </cell>
          <cell r="M61">
            <v>4992</v>
          </cell>
        </row>
        <row r="62">
          <cell r="H62" t="str">
            <v>CA-Old cairo BR</v>
          </cell>
          <cell r="I62">
            <v>1969</v>
          </cell>
          <cell r="J62">
            <v>5149</v>
          </cell>
          <cell r="K62">
            <v>10977</v>
          </cell>
          <cell r="L62">
            <v>14446</v>
          </cell>
          <cell r="M62">
            <v>7584</v>
          </cell>
        </row>
        <row r="63">
          <cell r="H63" t="str">
            <v>CA-Shorouk BR</v>
          </cell>
          <cell r="I63">
            <v>710</v>
          </cell>
          <cell r="J63">
            <v>2592</v>
          </cell>
          <cell r="K63">
            <v>8118</v>
          </cell>
          <cell r="L63">
            <v>10536</v>
          </cell>
          <cell r="M63">
            <v>6095</v>
          </cell>
        </row>
        <row r="64">
          <cell r="H64" t="str">
            <v>CA-Badr BR</v>
          </cell>
          <cell r="I64">
            <v>1283</v>
          </cell>
          <cell r="J64">
            <v>4682</v>
          </cell>
          <cell r="K64">
            <v>11873</v>
          </cell>
          <cell r="L64">
            <v>15805</v>
          </cell>
          <cell r="M64">
            <v>8219</v>
          </cell>
        </row>
        <row r="65">
          <cell r="H65" t="str">
            <v>CA-El Marg</v>
          </cell>
          <cell r="I65">
            <v>438</v>
          </cell>
          <cell r="J65">
            <v>3569</v>
          </cell>
          <cell r="K65">
            <v>7110</v>
          </cell>
          <cell r="L65">
            <v>11154</v>
          </cell>
          <cell r="M65">
            <v>4050</v>
          </cell>
        </row>
        <row r="66">
          <cell r="H66" t="str">
            <v>CA-Ain ShamsBR</v>
          </cell>
          <cell r="I66">
            <v>1630</v>
          </cell>
          <cell r="J66">
            <v>6897</v>
          </cell>
          <cell r="K66">
            <v>12586</v>
          </cell>
          <cell r="L66">
            <v>17925</v>
          </cell>
          <cell r="M66">
            <v>7618</v>
          </cell>
        </row>
        <row r="67">
          <cell r="H67" t="str">
            <v>CA-Al Zaytoun BR</v>
          </cell>
          <cell r="I67">
            <v>1057</v>
          </cell>
          <cell r="J67">
            <v>5484</v>
          </cell>
          <cell r="K67">
            <v>14006</v>
          </cell>
          <cell r="L67">
            <v>18166</v>
          </cell>
          <cell r="M67">
            <v>9444</v>
          </cell>
        </row>
        <row r="68">
          <cell r="H68" t="str">
            <v>CA- Zakr BR</v>
          </cell>
          <cell r="I68">
            <v>580</v>
          </cell>
          <cell r="J68">
            <v>5045</v>
          </cell>
          <cell r="K68">
            <v>14246</v>
          </cell>
          <cell r="L68">
            <v>20280</v>
          </cell>
          <cell r="M68">
            <v>9974</v>
          </cell>
        </row>
        <row r="69">
          <cell r="H69" t="str">
            <v>CA-Nasr city BR</v>
          </cell>
          <cell r="I69">
            <v>16967</v>
          </cell>
          <cell r="J69">
            <v>21784</v>
          </cell>
          <cell r="K69">
            <v>20850</v>
          </cell>
          <cell r="L69">
            <v>25150</v>
          </cell>
          <cell r="M69">
            <v>16363</v>
          </cell>
        </row>
        <row r="70">
          <cell r="H70" t="str">
            <v>CA-Tagamoa BR</v>
          </cell>
          <cell r="I70">
            <v>3615</v>
          </cell>
          <cell r="J70">
            <v>11933</v>
          </cell>
          <cell r="K70">
            <v>22150</v>
          </cell>
          <cell r="L70">
            <v>28369</v>
          </cell>
          <cell r="M70">
            <v>15061</v>
          </cell>
        </row>
        <row r="71">
          <cell r="H71" t="str">
            <v>CA-Kattamya BR</v>
          </cell>
          <cell r="I71">
            <v>181390</v>
          </cell>
          <cell r="J71">
            <v>181223</v>
          </cell>
          <cell r="K71">
            <v>62959</v>
          </cell>
          <cell r="L71">
            <v>60896</v>
          </cell>
          <cell r="M71">
            <v>62844</v>
          </cell>
        </row>
        <row r="72">
          <cell r="H72" t="str">
            <v>CA-New Cairo BR</v>
          </cell>
          <cell r="I72">
            <v>1790</v>
          </cell>
          <cell r="J72">
            <v>6256</v>
          </cell>
          <cell r="K72">
            <v>20767</v>
          </cell>
          <cell r="L72">
            <v>28836</v>
          </cell>
          <cell r="M72">
            <v>15541</v>
          </cell>
        </row>
        <row r="73">
          <cell r="H73" t="str">
            <v>CA-Heliopolis BR</v>
          </cell>
          <cell r="I73">
            <v>6860</v>
          </cell>
          <cell r="J73">
            <v>9995</v>
          </cell>
          <cell r="K73">
            <v>11608</v>
          </cell>
          <cell r="L73">
            <v>15432</v>
          </cell>
          <cell r="M73">
            <v>8529</v>
          </cell>
        </row>
        <row r="74">
          <cell r="H74" t="str">
            <v>CA-Salam BR</v>
          </cell>
          <cell r="I74">
            <v>2011</v>
          </cell>
          <cell r="J74">
            <v>4729</v>
          </cell>
          <cell r="K74">
            <v>7827</v>
          </cell>
          <cell r="L74">
            <v>10024</v>
          </cell>
          <cell r="M74">
            <v>5234</v>
          </cell>
        </row>
        <row r="75">
          <cell r="H75" t="str">
            <v>CA-Al Nozha BR</v>
          </cell>
          <cell r="I75">
            <v>4058</v>
          </cell>
          <cell r="J75">
            <v>7871</v>
          </cell>
          <cell r="K75">
            <v>12498</v>
          </cell>
          <cell r="L75">
            <v>18490</v>
          </cell>
          <cell r="M75">
            <v>8537</v>
          </cell>
        </row>
        <row r="76">
          <cell r="H76" t="str">
            <v>CA-Shobra BR</v>
          </cell>
          <cell r="I76">
            <v>3342</v>
          </cell>
          <cell r="J76">
            <v>7098</v>
          </cell>
          <cell r="K76">
            <v>11492</v>
          </cell>
          <cell r="L76">
            <v>16352</v>
          </cell>
          <cell r="M76">
            <v>7677</v>
          </cell>
        </row>
        <row r="77">
          <cell r="H77" t="str">
            <v>BE-Damanhur DC</v>
          </cell>
          <cell r="I77">
            <v>74486</v>
          </cell>
          <cell r="J77">
            <v>0</v>
          </cell>
          <cell r="K77">
            <v>101312</v>
          </cell>
          <cell r="L77">
            <v>50452</v>
          </cell>
          <cell r="M77">
            <v>44107</v>
          </cell>
        </row>
        <row r="78">
          <cell r="H78" t="str">
            <v>BE-Kafr Eldwar BR</v>
          </cell>
          <cell r="I78">
            <v>224</v>
          </cell>
          <cell r="J78">
            <v>3731</v>
          </cell>
          <cell r="K78">
            <v>9092</v>
          </cell>
          <cell r="L78">
            <v>10787</v>
          </cell>
          <cell r="M78">
            <v>5726</v>
          </cell>
        </row>
        <row r="79">
          <cell r="H79" t="str">
            <v>BE-Abu Elmatamier BR</v>
          </cell>
          <cell r="I79">
            <v>349</v>
          </cell>
          <cell r="J79">
            <v>4655</v>
          </cell>
          <cell r="K79">
            <v>10212</v>
          </cell>
          <cell r="L79">
            <v>12024</v>
          </cell>
          <cell r="M79">
            <v>5686</v>
          </cell>
        </row>
        <row r="80">
          <cell r="H80" t="str">
            <v>BE-Etay Elbaroud BR</v>
          </cell>
          <cell r="I80">
            <v>717</v>
          </cell>
          <cell r="J80">
            <v>5942</v>
          </cell>
          <cell r="K80">
            <v>14504</v>
          </cell>
          <cell r="L80">
            <v>16793</v>
          </cell>
          <cell r="M80">
            <v>9297</v>
          </cell>
        </row>
        <row r="81">
          <cell r="H81" t="str">
            <v>BE-Rashid BR</v>
          </cell>
          <cell r="I81">
            <v>439</v>
          </cell>
          <cell r="J81">
            <v>2654</v>
          </cell>
          <cell r="K81">
            <v>6128</v>
          </cell>
          <cell r="L81">
            <v>7337</v>
          </cell>
          <cell r="M81">
            <v>4116</v>
          </cell>
        </row>
        <row r="82">
          <cell r="H82" t="str">
            <v>MA-Damietta BR</v>
          </cell>
          <cell r="I82">
            <v>11622</v>
          </cell>
          <cell r="J82">
            <v>15839</v>
          </cell>
          <cell r="K82">
            <v>19833</v>
          </cell>
          <cell r="L82">
            <v>24159</v>
          </cell>
          <cell r="M82">
            <v>15589</v>
          </cell>
        </row>
        <row r="83">
          <cell r="H83" t="str">
            <v>AS-New Valley BR</v>
          </cell>
          <cell r="I83">
            <v>63</v>
          </cell>
          <cell r="J83">
            <v>926</v>
          </cell>
          <cell r="K83">
            <v>3344</v>
          </cell>
          <cell r="L83">
            <v>4523</v>
          </cell>
          <cell r="M83">
            <v>2531</v>
          </cell>
        </row>
        <row r="84">
          <cell r="H84" t="str">
            <v>BS-Faiyum DC</v>
          </cell>
          <cell r="I84">
            <v>26545</v>
          </cell>
          <cell r="J84">
            <v>0</v>
          </cell>
          <cell r="K84">
            <v>20954</v>
          </cell>
          <cell r="L84">
            <v>23772</v>
          </cell>
          <cell r="M84">
            <v>15758</v>
          </cell>
        </row>
        <row r="85">
          <cell r="H85" t="str">
            <v>AS-Red Sea BR</v>
          </cell>
          <cell r="I85">
            <v>950</v>
          </cell>
          <cell r="J85">
            <v>5568</v>
          </cell>
          <cell r="K85">
            <v>16687</v>
          </cell>
          <cell r="L85">
            <v>22076</v>
          </cell>
          <cell r="M85">
            <v>12276</v>
          </cell>
        </row>
        <row r="86">
          <cell r="H86" t="str">
            <v>IS-Ismailia DC</v>
          </cell>
          <cell r="I86">
            <v>7121</v>
          </cell>
          <cell r="J86">
            <v>0</v>
          </cell>
          <cell r="K86">
            <v>19261</v>
          </cell>
          <cell r="L86">
            <v>24013</v>
          </cell>
          <cell r="M86">
            <v>13613</v>
          </cell>
        </row>
        <row r="87">
          <cell r="H87" t="str">
            <v>BE-Desouk BR</v>
          </cell>
          <cell r="I87">
            <v>5183</v>
          </cell>
          <cell r="J87">
            <v>8841</v>
          </cell>
          <cell r="K87">
            <v>10483</v>
          </cell>
          <cell r="L87">
            <v>13464</v>
          </cell>
          <cell r="M87">
            <v>7109</v>
          </cell>
        </row>
        <row r="88">
          <cell r="H88" t="str">
            <v>BE-Kafr Al-Sheikh DC</v>
          </cell>
          <cell r="I88">
            <v>9990</v>
          </cell>
          <cell r="J88">
            <v>0</v>
          </cell>
          <cell r="K88">
            <v>40209</v>
          </cell>
          <cell r="L88">
            <v>19116</v>
          </cell>
          <cell r="M88">
            <v>11314</v>
          </cell>
        </row>
        <row r="89">
          <cell r="H89" t="str">
            <v>BE-Hamaoul BR</v>
          </cell>
          <cell r="I89">
            <v>383</v>
          </cell>
          <cell r="J89">
            <v>1715</v>
          </cell>
          <cell r="K89">
            <v>3750</v>
          </cell>
          <cell r="L89">
            <v>4498</v>
          </cell>
          <cell r="M89">
            <v>2362</v>
          </cell>
        </row>
        <row r="90">
          <cell r="H90" t="str">
            <v>AS-Luxor BR</v>
          </cell>
          <cell r="I90">
            <v>796</v>
          </cell>
          <cell r="J90">
            <v>3411</v>
          </cell>
          <cell r="K90">
            <v>9836</v>
          </cell>
          <cell r="L90">
            <v>12135</v>
          </cell>
          <cell r="M90">
            <v>6862</v>
          </cell>
        </row>
        <row r="91">
          <cell r="H91" t="str">
            <v>AL-Matrouh BR</v>
          </cell>
          <cell r="I91">
            <v>230</v>
          </cell>
          <cell r="J91">
            <v>2702</v>
          </cell>
          <cell r="K91">
            <v>7529</v>
          </cell>
          <cell r="L91">
            <v>8457</v>
          </cell>
          <cell r="M91">
            <v>4968</v>
          </cell>
        </row>
        <row r="92">
          <cell r="H92" t="str">
            <v>BS-Bani mazarBR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H93" t="str">
            <v>BS-Minya DC</v>
          </cell>
          <cell r="I93">
            <v>5780</v>
          </cell>
          <cell r="J93">
            <v>0</v>
          </cell>
          <cell r="K93">
            <v>20941</v>
          </cell>
          <cell r="L93">
            <v>26011</v>
          </cell>
          <cell r="M93">
            <v>12880</v>
          </cell>
        </row>
        <row r="94">
          <cell r="H94" t="str">
            <v>IS-Port Said BR</v>
          </cell>
          <cell r="I94">
            <v>5936</v>
          </cell>
          <cell r="J94">
            <v>8821</v>
          </cell>
          <cell r="K94">
            <v>16000</v>
          </cell>
          <cell r="L94">
            <v>18303</v>
          </cell>
          <cell r="M94">
            <v>13177</v>
          </cell>
        </row>
        <row r="95">
          <cell r="H95" t="str">
            <v>AS-Qena DC</v>
          </cell>
          <cell r="I95">
            <v>671</v>
          </cell>
          <cell r="J95">
            <v>0</v>
          </cell>
          <cell r="K95">
            <v>30134</v>
          </cell>
          <cell r="L95">
            <v>13284</v>
          </cell>
          <cell r="M95">
            <v>6762</v>
          </cell>
        </row>
        <row r="96">
          <cell r="H96" t="str">
            <v>AS-Nag Hammadi BR</v>
          </cell>
          <cell r="I96">
            <v>179</v>
          </cell>
          <cell r="J96">
            <v>2130</v>
          </cell>
          <cell r="K96">
            <v>5361</v>
          </cell>
          <cell r="L96">
            <v>7240</v>
          </cell>
          <cell r="M96">
            <v>3794</v>
          </cell>
        </row>
        <row r="97">
          <cell r="H97" t="str">
            <v>TA-Quweisna BR</v>
          </cell>
          <cell r="I97">
            <v>12162</v>
          </cell>
          <cell r="J97">
            <v>13765</v>
          </cell>
          <cell r="K97">
            <v>8881</v>
          </cell>
          <cell r="L97">
            <v>9425</v>
          </cell>
          <cell r="M97">
            <v>7369</v>
          </cell>
        </row>
        <row r="98">
          <cell r="H98" t="str">
            <v>TA-Sadate BR</v>
          </cell>
          <cell r="I98">
            <v>183</v>
          </cell>
          <cell r="J98">
            <v>2145</v>
          </cell>
          <cell r="K98">
            <v>5826</v>
          </cell>
          <cell r="L98">
            <v>7476</v>
          </cell>
          <cell r="M98">
            <v>3853</v>
          </cell>
        </row>
        <row r="99">
          <cell r="H99" t="str">
            <v>TA-Shebeen El-Kom DC</v>
          </cell>
          <cell r="I99">
            <v>12747</v>
          </cell>
          <cell r="J99">
            <v>0</v>
          </cell>
          <cell r="K99">
            <v>0</v>
          </cell>
          <cell r="L99">
            <v>0</v>
          </cell>
          <cell r="M99">
            <v>12973</v>
          </cell>
        </row>
        <row r="100">
          <cell r="H100" t="str">
            <v>TA-Shebeen El-Kom DC</v>
          </cell>
          <cell r="I100">
            <v>0</v>
          </cell>
          <cell r="J100">
            <v>0</v>
          </cell>
          <cell r="K100">
            <v>41495</v>
          </cell>
          <cell r="L100">
            <v>19238</v>
          </cell>
          <cell r="M100">
            <v>0</v>
          </cell>
        </row>
        <row r="101">
          <cell r="H101" t="str">
            <v>TA-Menouf  BR</v>
          </cell>
          <cell r="I101">
            <v>5085</v>
          </cell>
          <cell r="J101">
            <v>7604</v>
          </cell>
          <cell r="K101">
            <v>9282</v>
          </cell>
          <cell r="L101">
            <v>10784</v>
          </cell>
          <cell r="M101">
            <v>6744</v>
          </cell>
        </row>
        <row r="102">
          <cell r="H102" t="str">
            <v>IS-Sharm Elsheikh BR</v>
          </cell>
          <cell r="I102">
            <v>84</v>
          </cell>
          <cell r="J102">
            <v>1287</v>
          </cell>
          <cell r="K102">
            <v>3081</v>
          </cell>
          <cell r="L102">
            <v>4479</v>
          </cell>
          <cell r="M102">
            <v>2188</v>
          </cell>
        </row>
        <row r="103">
          <cell r="H103" t="str">
            <v>IS-El Tor BR</v>
          </cell>
          <cell r="I103">
            <v>339</v>
          </cell>
          <cell r="J103">
            <v>5977</v>
          </cell>
          <cell r="K103">
            <v>13090</v>
          </cell>
          <cell r="L103">
            <v>10935</v>
          </cell>
          <cell r="M103">
            <v>7178</v>
          </cell>
        </row>
        <row r="104">
          <cell r="H104" t="str">
            <v>AS-Tahta BR</v>
          </cell>
          <cell r="I104">
            <v>89</v>
          </cell>
          <cell r="J104">
            <v>1312</v>
          </cell>
          <cell r="K104">
            <v>3206</v>
          </cell>
          <cell r="L104">
            <v>4077</v>
          </cell>
          <cell r="M104">
            <v>2116</v>
          </cell>
        </row>
        <row r="105">
          <cell r="H105" t="str">
            <v>AS-Sohag DC</v>
          </cell>
          <cell r="I105">
            <v>478</v>
          </cell>
          <cell r="J105">
            <v>0</v>
          </cell>
          <cell r="K105">
            <v>22868</v>
          </cell>
          <cell r="L105">
            <v>26203</v>
          </cell>
          <cell r="M105">
            <v>11186</v>
          </cell>
        </row>
        <row r="106">
          <cell r="H106" t="str">
            <v>IS-Suez DC</v>
          </cell>
          <cell r="I106">
            <v>3748</v>
          </cell>
          <cell r="J106">
            <v>0</v>
          </cell>
          <cell r="K106">
            <v>17787</v>
          </cell>
          <cell r="L106">
            <v>21388</v>
          </cell>
          <cell r="M106">
            <v>13944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>
        <row r="1">
          <cell r="H1" t="str">
            <v>Branch Name</v>
          </cell>
          <cell r="I1" t="str">
            <v>Pickup Amount</v>
          </cell>
          <cell r="J1" t="str">
            <v>Sending Amount</v>
          </cell>
          <cell r="K1" t="str">
            <v>Arrival Amount</v>
          </cell>
          <cell r="L1" t="str">
            <v>Delivery Amount</v>
          </cell>
          <cell r="M1" t="str">
            <v>Signing amount</v>
          </cell>
        </row>
        <row r="2">
          <cell r="H2" t="str">
            <v>HQ</v>
          </cell>
          <cell r="I2">
            <v>15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H3" t="str">
            <v>SH-Hay El Zohor BR</v>
          </cell>
          <cell r="I3">
            <v>4669</v>
          </cell>
          <cell r="J3">
            <v>8291</v>
          </cell>
          <cell r="K3">
            <v>11285</v>
          </cell>
          <cell r="L3">
            <v>12672</v>
          </cell>
          <cell r="M3">
            <v>7524</v>
          </cell>
        </row>
        <row r="4">
          <cell r="H4" t="str">
            <v>SH-Hay El Zohor BR</v>
          </cell>
          <cell r="I4">
            <v>0</v>
          </cell>
          <cell r="J4">
            <v>275</v>
          </cell>
          <cell r="K4">
            <v>473</v>
          </cell>
          <cell r="L4">
            <v>633</v>
          </cell>
          <cell r="M4">
            <v>0</v>
          </cell>
        </row>
        <row r="5">
          <cell r="H5" t="str">
            <v>SH-Zagazig DC</v>
          </cell>
          <cell r="I5">
            <v>16063</v>
          </cell>
          <cell r="J5">
            <v>0</v>
          </cell>
          <cell r="K5">
            <v>57325</v>
          </cell>
          <cell r="L5">
            <v>16306</v>
          </cell>
          <cell r="M5">
            <v>11468</v>
          </cell>
        </row>
        <row r="6">
          <cell r="H6" t="str">
            <v>SH-Zagazig DC</v>
          </cell>
          <cell r="I6">
            <v>0</v>
          </cell>
          <cell r="J6">
            <v>0</v>
          </cell>
          <cell r="K6">
            <v>2018</v>
          </cell>
          <cell r="L6">
            <v>501</v>
          </cell>
          <cell r="M6">
            <v>0</v>
          </cell>
        </row>
        <row r="7">
          <cell r="H7" t="str">
            <v>SH-Hehya BR</v>
          </cell>
          <cell r="I7">
            <v>1318</v>
          </cell>
          <cell r="J7">
            <v>4587</v>
          </cell>
          <cell r="K7">
            <v>8355</v>
          </cell>
          <cell r="L7">
            <v>10244</v>
          </cell>
          <cell r="M7">
            <v>5406</v>
          </cell>
        </row>
        <row r="8">
          <cell r="H8" t="str">
            <v>SH-Hehya BR</v>
          </cell>
          <cell r="I8">
            <v>0</v>
          </cell>
          <cell r="J8">
            <v>98</v>
          </cell>
          <cell r="K8">
            <v>391</v>
          </cell>
          <cell r="L8">
            <v>423</v>
          </cell>
          <cell r="M8">
            <v>0</v>
          </cell>
        </row>
        <row r="9">
          <cell r="H9" t="str">
            <v>SH-Belbeis BR</v>
          </cell>
          <cell r="I9">
            <v>3126</v>
          </cell>
          <cell r="J9">
            <v>5814</v>
          </cell>
          <cell r="K9">
            <v>6278</v>
          </cell>
          <cell r="L9">
            <v>6972</v>
          </cell>
          <cell r="M9">
            <v>4094</v>
          </cell>
        </row>
        <row r="10">
          <cell r="H10" t="str">
            <v>SH-Belbeis BR</v>
          </cell>
          <cell r="I10">
            <v>0</v>
          </cell>
          <cell r="J10">
            <v>163</v>
          </cell>
          <cell r="K10">
            <v>252</v>
          </cell>
          <cell r="L10">
            <v>261</v>
          </cell>
          <cell r="M10">
            <v>0</v>
          </cell>
        </row>
        <row r="11">
          <cell r="H11" t="str">
            <v>SH-Fakous BR</v>
          </cell>
          <cell r="I11">
            <v>1886</v>
          </cell>
          <cell r="J11">
            <v>5070</v>
          </cell>
          <cell r="K11">
            <v>8503</v>
          </cell>
          <cell r="L11">
            <v>8325</v>
          </cell>
          <cell r="M11">
            <v>5509</v>
          </cell>
        </row>
        <row r="12">
          <cell r="H12" t="str">
            <v>SH-Fakous BR</v>
          </cell>
          <cell r="I12">
            <v>0</v>
          </cell>
          <cell r="J12">
            <v>234</v>
          </cell>
          <cell r="K12">
            <v>350</v>
          </cell>
          <cell r="L12">
            <v>345</v>
          </cell>
          <cell r="M12">
            <v>0</v>
          </cell>
        </row>
        <row r="13">
          <cell r="H13" t="str">
            <v>SH-Menya EL Qamh BR</v>
          </cell>
          <cell r="I13">
            <v>598</v>
          </cell>
          <cell r="J13">
            <v>2642</v>
          </cell>
          <cell r="K13">
            <v>5377</v>
          </cell>
          <cell r="L13">
            <v>5614</v>
          </cell>
          <cell r="M13">
            <v>3448</v>
          </cell>
        </row>
        <row r="14">
          <cell r="H14" t="str">
            <v>SH-Menya EL Qamh BR</v>
          </cell>
          <cell r="I14">
            <v>0</v>
          </cell>
          <cell r="J14">
            <v>113</v>
          </cell>
          <cell r="K14">
            <v>282</v>
          </cell>
          <cell r="L14">
            <v>270</v>
          </cell>
          <cell r="M14">
            <v>0</v>
          </cell>
        </row>
        <row r="15">
          <cell r="H15" t="str">
            <v>HQ BR</v>
          </cell>
          <cell r="I15">
            <v>45558</v>
          </cell>
          <cell r="J15">
            <v>45490</v>
          </cell>
          <cell r="K15">
            <v>9</v>
          </cell>
          <cell r="L15">
            <v>6902</v>
          </cell>
          <cell r="M15">
            <v>6688</v>
          </cell>
        </row>
        <row r="16">
          <cell r="H16" t="str">
            <v>CIB BR</v>
          </cell>
          <cell r="I16">
            <v>7626</v>
          </cell>
          <cell r="J16">
            <v>0</v>
          </cell>
          <cell r="K16">
            <v>7</v>
          </cell>
          <cell r="L16">
            <v>196</v>
          </cell>
          <cell r="M16">
            <v>172</v>
          </cell>
        </row>
        <row r="17">
          <cell r="H17" t="str">
            <v>SH-10th ofRamadan BR</v>
          </cell>
          <cell r="I17">
            <v>3914</v>
          </cell>
          <cell r="J17">
            <v>8282</v>
          </cell>
          <cell r="K17">
            <v>12384</v>
          </cell>
          <cell r="L17">
            <v>12386</v>
          </cell>
          <cell r="M17">
            <v>8470</v>
          </cell>
        </row>
        <row r="18">
          <cell r="H18" t="str">
            <v>SH-10th ofRamadan BR</v>
          </cell>
          <cell r="I18">
            <v>0</v>
          </cell>
          <cell r="J18">
            <v>158</v>
          </cell>
          <cell r="K18">
            <v>653</v>
          </cell>
          <cell r="L18">
            <v>576</v>
          </cell>
          <cell r="M18">
            <v>0</v>
          </cell>
        </row>
        <row r="19">
          <cell r="H19" t="str">
            <v>GI-October BR</v>
          </cell>
          <cell r="I19">
            <v>0</v>
          </cell>
          <cell r="J19">
            <v>279</v>
          </cell>
          <cell r="K19">
            <v>701</v>
          </cell>
          <cell r="L19">
            <v>862</v>
          </cell>
          <cell r="M19">
            <v>0</v>
          </cell>
        </row>
        <row r="20">
          <cell r="H20" t="str">
            <v>GI-October BR</v>
          </cell>
          <cell r="I20">
            <v>5425</v>
          </cell>
          <cell r="J20">
            <v>10132</v>
          </cell>
          <cell r="K20">
            <v>13138</v>
          </cell>
          <cell r="L20">
            <v>18131</v>
          </cell>
          <cell r="M20">
            <v>9239</v>
          </cell>
        </row>
        <row r="21">
          <cell r="H21" t="str">
            <v>GI-OctoberGardens BR</v>
          </cell>
          <cell r="I21">
            <v>0</v>
          </cell>
          <cell r="J21">
            <v>165</v>
          </cell>
          <cell r="K21">
            <v>429</v>
          </cell>
          <cell r="L21">
            <v>531</v>
          </cell>
          <cell r="M21">
            <v>0</v>
          </cell>
        </row>
        <row r="22">
          <cell r="H22" t="str">
            <v>GI-OctoberGardens BR</v>
          </cell>
          <cell r="I22">
            <v>652</v>
          </cell>
          <cell r="J22">
            <v>3544</v>
          </cell>
          <cell r="K22">
            <v>7956</v>
          </cell>
          <cell r="L22">
            <v>12106</v>
          </cell>
          <cell r="M22">
            <v>5201</v>
          </cell>
        </row>
        <row r="23">
          <cell r="H23" t="str">
            <v>GI-El-sheikh Zaid BR</v>
          </cell>
          <cell r="I23">
            <v>0</v>
          </cell>
          <cell r="J23">
            <v>428</v>
          </cell>
          <cell r="K23">
            <v>620</v>
          </cell>
          <cell r="L23">
            <v>773</v>
          </cell>
          <cell r="M23">
            <v>0</v>
          </cell>
        </row>
        <row r="24">
          <cell r="H24" t="str">
            <v>GI-El-sheikh Zaid BR</v>
          </cell>
          <cell r="I24">
            <v>14121</v>
          </cell>
          <cell r="J24">
            <v>16627</v>
          </cell>
          <cell r="K24">
            <v>12361</v>
          </cell>
          <cell r="L24">
            <v>15581</v>
          </cell>
          <cell r="M24">
            <v>9650</v>
          </cell>
        </row>
        <row r="25">
          <cell r="H25" t="str">
            <v>GI-EL Ayat BR</v>
          </cell>
          <cell r="I25">
            <v>0</v>
          </cell>
          <cell r="J25">
            <v>438</v>
          </cell>
          <cell r="K25">
            <v>417</v>
          </cell>
          <cell r="L25">
            <v>506</v>
          </cell>
          <cell r="M25">
            <v>0</v>
          </cell>
        </row>
        <row r="26">
          <cell r="H26" t="str">
            <v>GI-EL Ayat BR</v>
          </cell>
          <cell r="I26">
            <v>3889</v>
          </cell>
          <cell r="J26">
            <v>7601</v>
          </cell>
          <cell r="K26">
            <v>10963</v>
          </cell>
          <cell r="L26">
            <v>14761</v>
          </cell>
          <cell r="M26">
            <v>7921</v>
          </cell>
        </row>
        <row r="27">
          <cell r="H27" t="str">
            <v>GI-Hawamdia BR</v>
          </cell>
          <cell r="I27">
            <v>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H28" t="str">
            <v>GI-EL-Monib BR</v>
          </cell>
          <cell r="I28">
            <v>7</v>
          </cell>
          <cell r="J28">
            <v>0</v>
          </cell>
          <cell r="K28">
            <v>161</v>
          </cell>
          <cell r="L28">
            <v>614</v>
          </cell>
          <cell r="M28">
            <v>517</v>
          </cell>
        </row>
        <row r="29">
          <cell r="H29" t="str">
            <v>GI-Eltalbia BR</v>
          </cell>
          <cell r="I29">
            <v>0</v>
          </cell>
          <cell r="J29">
            <v>763</v>
          </cell>
          <cell r="K29">
            <v>652</v>
          </cell>
          <cell r="L29">
            <v>0</v>
          </cell>
          <cell r="M29">
            <v>15</v>
          </cell>
        </row>
        <row r="30">
          <cell r="H30" t="str">
            <v>GI-Haram BR</v>
          </cell>
          <cell r="I30">
            <v>0</v>
          </cell>
          <cell r="J30">
            <v>2338</v>
          </cell>
          <cell r="K30">
            <v>1607</v>
          </cell>
          <cell r="L30">
            <v>1849</v>
          </cell>
          <cell r="M30">
            <v>0</v>
          </cell>
        </row>
        <row r="31">
          <cell r="H31" t="str">
            <v>GI-Haram BR</v>
          </cell>
          <cell r="I31">
            <v>27383</v>
          </cell>
          <cell r="J31">
            <v>46102</v>
          </cell>
          <cell r="K31">
            <v>39020</v>
          </cell>
          <cell r="L31">
            <v>36966</v>
          </cell>
          <cell r="M31">
            <v>22428</v>
          </cell>
        </row>
        <row r="32">
          <cell r="H32" t="str">
            <v>GI-Mohandessen BR</v>
          </cell>
          <cell r="I32">
            <v>0</v>
          </cell>
          <cell r="J32">
            <v>412</v>
          </cell>
          <cell r="K32">
            <v>815</v>
          </cell>
          <cell r="L32">
            <v>870</v>
          </cell>
          <cell r="M32">
            <v>0</v>
          </cell>
        </row>
        <row r="33">
          <cell r="H33" t="str">
            <v>GI-Mohandessen BR</v>
          </cell>
          <cell r="I33">
            <v>5584</v>
          </cell>
          <cell r="J33">
            <v>12013</v>
          </cell>
          <cell r="K33">
            <v>17981</v>
          </cell>
          <cell r="L33">
            <v>19952</v>
          </cell>
          <cell r="M33">
            <v>12188</v>
          </cell>
        </row>
        <row r="34">
          <cell r="H34" t="str">
            <v>GI-Imbaba BR</v>
          </cell>
          <cell r="I34">
            <v>0</v>
          </cell>
          <cell r="J34">
            <v>401</v>
          </cell>
          <cell r="K34">
            <v>467</v>
          </cell>
          <cell r="L34">
            <v>536</v>
          </cell>
          <cell r="M34">
            <v>0</v>
          </cell>
        </row>
        <row r="35">
          <cell r="H35" t="str">
            <v>GI-Imbaba BR</v>
          </cell>
          <cell r="I35">
            <v>7449</v>
          </cell>
          <cell r="J35">
            <v>10737</v>
          </cell>
          <cell r="K35">
            <v>10316</v>
          </cell>
          <cell r="L35">
            <v>12629</v>
          </cell>
          <cell r="M35">
            <v>6986</v>
          </cell>
        </row>
        <row r="36">
          <cell r="H36" t="str">
            <v>GI-Tanash BR</v>
          </cell>
          <cell r="I36">
            <v>0</v>
          </cell>
          <cell r="J36">
            <v>165</v>
          </cell>
          <cell r="K36">
            <v>254</v>
          </cell>
          <cell r="L36">
            <v>290</v>
          </cell>
          <cell r="M36">
            <v>0</v>
          </cell>
        </row>
        <row r="37">
          <cell r="H37" t="str">
            <v>GI-Tanash BR</v>
          </cell>
          <cell r="I37">
            <v>3908</v>
          </cell>
          <cell r="J37">
            <v>6169</v>
          </cell>
          <cell r="K37">
            <v>6950</v>
          </cell>
          <cell r="L37">
            <v>8658</v>
          </cell>
          <cell r="M37">
            <v>4980</v>
          </cell>
        </row>
        <row r="38">
          <cell r="H38" t="str">
            <v>TA-Kafr El-Zayat BR</v>
          </cell>
          <cell r="I38">
            <v>4894</v>
          </cell>
          <cell r="J38">
            <v>6163</v>
          </cell>
          <cell r="K38">
            <v>7287</v>
          </cell>
          <cell r="L38">
            <v>8191</v>
          </cell>
          <cell r="M38">
            <v>5900</v>
          </cell>
        </row>
        <row r="39">
          <cell r="H39" t="str">
            <v>TA-Mahallah BR</v>
          </cell>
          <cell r="I39">
            <v>8960</v>
          </cell>
          <cell r="J39">
            <v>12711</v>
          </cell>
          <cell r="K39">
            <v>15575</v>
          </cell>
          <cell r="L39">
            <v>17080</v>
          </cell>
          <cell r="M39">
            <v>11953</v>
          </cell>
        </row>
        <row r="40">
          <cell r="H40" t="str">
            <v>TA-Santah BR</v>
          </cell>
          <cell r="I40">
            <v>3818</v>
          </cell>
          <cell r="J40">
            <v>5179</v>
          </cell>
          <cell r="K40">
            <v>6648</v>
          </cell>
          <cell r="L40">
            <v>7511</v>
          </cell>
          <cell r="M40">
            <v>5262</v>
          </cell>
        </row>
        <row r="41">
          <cell r="H41" t="str">
            <v>TA-Tanta DC</v>
          </cell>
          <cell r="I41">
            <v>14700</v>
          </cell>
          <cell r="J41">
            <v>0</v>
          </cell>
          <cell r="K41">
            <v>44186</v>
          </cell>
          <cell r="L41">
            <v>22217</v>
          </cell>
          <cell r="M41">
            <v>14927</v>
          </cell>
        </row>
        <row r="42">
          <cell r="H42" t="str">
            <v>MA-Mansoura DC</v>
          </cell>
          <cell r="I42">
            <v>0</v>
          </cell>
          <cell r="J42">
            <v>0</v>
          </cell>
          <cell r="K42">
            <v>120539</v>
          </cell>
          <cell r="L42">
            <v>4514</v>
          </cell>
          <cell r="M42">
            <v>0</v>
          </cell>
        </row>
        <row r="43">
          <cell r="H43" t="str">
            <v>MA-Mansoura DC</v>
          </cell>
          <cell r="I43">
            <v>3602</v>
          </cell>
          <cell r="J43">
            <v>0</v>
          </cell>
          <cell r="K43">
            <v>0</v>
          </cell>
          <cell r="L43">
            <v>0</v>
          </cell>
          <cell r="M43">
            <v>4239</v>
          </cell>
        </row>
        <row r="44">
          <cell r="H44" t="str">
            <v>MA-Saad zaghloul BR</v>
          </cell>
          <cell r="I44">
            <v>19450</v>
          </cell>
          <cell r="J44">
            <v>22712</v>
          </cell>
          <cell r="K44">
            <v>18774</v>
          </cell>
          <cell r="L44">
            <v>20908</v>
          </cell>
          <cell r="M44">
            <v>15760</v>
          </cell>
        </row>
        <row r="45">
          <cell r="H45" t="str">
            <v>MA-Senbellawein BR</v>
          </cell>
          <cell r="I45">
            <v>9105</v>
          </cell>
          <cell r="J45">
            <v>12043</v>
          </cell>
          <cell r="K45">
            <v>10871</v>
          </cell>
          <cell r="L45">
            <v>12046</v>
          </cell>
          <cell r="M45">
            <v>8618</v>
          </cell>
        </row>
        <row r="46">
          <cell r="H46" t="str">
            <v>MA-Mit ghamr BR</v>
          </cell>
          <cell r="I46">
            <v>4575</v>
          </cell>
          <cell r="J46">
            <v>6343</v>
          </cell>
          <cell r="K46">
            <v>7102</v>
          </cell>
          <cell r="L46">
            <v>7989</v>
          </cell>
          <cell r="M46">
            <v>5433</v>
          </cell>
        </row>
        <row r="47">
          <cell r="H47" t="str">
            <v>MA-Shirbin BR</v>
          </cell>
          <cell r="I47">
            <v>3045</v>
          </cell>
          <cell r="J47">
            <v>5304</v>
          </cell>
          <cell r="K47">
            <v>8159</v>
          </cell>
          <cell r="L47">
            <v>10082</v>
          </cell>
          <cell r="M47">
            <v>5853</v>
          </cell>
        </row>
        <row r="48">
          <cell r="H48" t="str">
            <v>MA-Talkha BR</v>
          </cell>
          <cell r="I48">
            <v>2160</v>
          </cell>
          <cell r="J48">
            <v>3485</v>
          </cell>
          <cell r="K48">
            <v>5511</v>
          </cell>
          <cell r="L48">
            <v>6487</v>
          </cell>
          <cell r="M48">
            <v>4206</v>
          </cell>
        </row>
        <row r="49">
          <cell r="H49" t="str">
            <v>MA-Minet elnasr BR</v>
          </cell>
          <cell r="I49">
            <v>7905</v>
          </cell>
          <cell r="J49">
            <v>10963</v>
          </cell>
          <cell r="K49">
            <v>12313</v>
          </cell>
          <cell r="L49">
            <v>14407</v>
          </cell>
          <cell r="M49">
            <v>9240</v>
          </cell>
        </row>
        <row r="50">
          <cell r="H50" t="str">
            <v>AL-Agamy BR</v>
          </cell>
          <cell r="I50">
            <v>12648</v>
          </cell>
          <cell r="J50">
            <v>20957</v>
          </cell>
          <cell r="K50">
            <v>19891</v>
          </cell>
          <cell r="L50">
            <v>24980</v>
          </cell>
          <cell r="M50">
            <v>12504</v>
          </cell>
        </row>
        <row r="51">
          <cell r="H51" t="str">
            <v>AL-ABIS DC</v>
          </cell>
          <cell r="I51">
            <v>21801</v>
          </cell>
          <cell r="J51">
            <v>0</v>
          </cell>
          <cell r="K51">
            <v>113302</v>
          </cell>
          <cell r="L51">
            <v>30198</v>
          </cell>
          <cell r="M51">
            <v>15722</v>
          </cell>
        </row>
        <row r="52">
          <cell r="H52" t="str">
            <v>AL-Siouf BR</v>
          </cell>
          <cell r="I52">
            <v>7140</v>
          </cell>
          <cell r="J52">
            <v>12069</v>
          </cell>
          <cell r="K52">
            <v>12657</v>
          </cell>
          <cell r="L52">
            <v>15683</v>
          </cell>
          <cell r="M52">
            <v>7641</v>
          </cell>
        </row>
        <row r="53">
          <cell r="H53" t="str">
            <v>AL-Mandara BR</v>
          </cell>
          <cell r="I53">
            <v>4394</v>
          </cell>
          <cell r="J53">
            <v>9600</v>
          </cell>
          <cell r="K53">
            <v>12480</v>
          </cell>
          <cell r="L53">
            <v>16024</v>
          </cell>
          <cell r="M53">
            <v>8611</v>
          </cell>
        </row>
        <row r="54">
          <cell r="H54" t="str">
            <v>AS-El Qusiya BR</v>
          </cell>
          <cell r="I54">
            <v>271</v>
          </cell>
          <cell r="J54">
            <v>2097</v>
          </cell>
          <cell r="K54">
            <v>4486</v>
          </cell>
          <cell r="L54">
            <v>6190</v>
          </cell>
          <cell r="M54">
            <v>2562</v>
          </cell>
        </row>
        <row r="55">
          <cell r="H55" t="str">
            <v>AS-Asyut DC</v>
          </cell>
          <cell r="I55">
            <v>1054</v>
          </cell>
          <cell r="J55">
            <v>0</v>
          </cell>
          <cell r="K55">
            <v>23661</v>
          </cell>
          <cell r="L55">
            <v>17870</v>
          </cell>
          <cell r="M55">
            <v>8705</v>
          </cell>
        </row>
        <row r="56">
          <cell r="H56" t="str">
            <v>AS-Aswan DC</v>
          </cell>
          <cell r="I56">
            <v>588</v>
          </cell>
          <cell r="J56">
            <v>0</v>
          </cell>
          <cell r="K56">
            <v>18253</v>
          </cell>
          <cell r="L56">
            <v>11236</v>
          </cell>
          <cell r="M56">
            <v>6915</v>
          </cell>
        </row>
        <row r="57">
          <cell r="H57" t="str">
            <v>AS-Kom ombo BR</v>
          </cell>
          <cell r="I57">
            <v>482</v>
          </cell>
          <cell r="J57">
            <v>2770</v>
          </cell>
          <cell r="K57">
            <v>8952</v>
          </cell>
          <cell r="L57">
            <v>10824</v>
          </cell>
          <cell r="M57">
            <v>6769</v>
          </cell>
        </row>
        <row r="58">
          <cell r="H58" t="str">
            <v>BS-Beni Suef DC</v>
          </cell>
          <cell r="I58">
            <v>9646</v>
          </cell>
          <cell r="J58">
            <v>0</v>
          </cell>
          <cell r="K58">
            <v>13058</v>
          </cell>
          <cell r="L58">
            <v>16478</v>
          </cell>
          <cell r="M58">
            <v>10039</v>
          </cell>
        </row>
        <row r="59">
          <cell r="H59" t="str">
            <v>BS-Beni Suef DC</v>
          </cell>
          <cell r="I59">
            <v>0</v>
          </cell>
          <cell r="J59">
            <v>0</v>
          </cell>
          <cell r="K59">
            <v>650</v>
          </cell>
          <cell r="L59">
            <v>629</v>
          </cell>
          <cell r="M59">
            <v>0</v>
          </cell>
        </row>
        <row r="60">
          <cell r="H60" t="str">
            <v>GI-Benha BR</v>
          </cell>
          <cell r="I60">
            <v>0</v>
          </cell>
          <cell r="J60">
            <v>119</v>
          </cell>
          <cell r="K60">
            <v>342</v>
          </cell>
          <cell r="L60">
            <v>375</v>
          </cell>
          <cell r="M60">
            <v>0</v>
          </cell>
        </row>
        <row r="61">
          <cell r="H61" t="str">
            <v>GI-Benha BR</v>
          </cell>
          <cell r="I61">
            <v>1878</v>
          </cell>
          <cell r="J61">
            <v>4033</v>
          </cell>
          <cell r="K61">
            <v>8038</v>
          </cell>
          <cell r="L61">
            <v>9445</v>
          </cell>
          <cell r="M61">
            <v>6206</v>
          </cell>
        </row>
        <row r="62">
          <cell r="H62" t="str">
            <v>GI-Shubra Khaymah BR</v>
          </cell>
          <cell r="I62">
            <v>0</v>
          </cell>
          <cell r="J62">
            <v>373</v>
          </cell>
          <cell r="K62">
            <v>952</v>
          </cell>
          <cell r="L62">
            <v>1006</v>
          </cell>
          <cell r="M62">
            <v>0</v>
          </cell>
        </row>
        <row r="63">
          <cell r="H63" t="str">
            <v>GI-Shubra Khaymah BR</v>
          </cell>
          <cell r="I63">
            <v>2642</v>
          </cell>
          <cell r="J63">
            <v>12784</v>
          </cell>
          <cell r="K63">
            <v>22338</v>
          </cell>
          <cell r="L63">
            <v>26190</v>
          </cell>
          <cell r="M63">
            <v>12849</v>
          </cell>
        </row>
        <row r="64">
          <cell r="H64" t="str">
            <v>GI-Obour BR</v>
          </cell>
          <cell r="I64">
            <v>0</v>
          </cell>
          <cell r="J64">
            <v>137</v>
          </cell>
          <cell r="K64">
            <v>502</v>
          </cell>
          <cell r="L64">
            <v>589</v>
          </cell>
          <cell r="M64">
            <v>0</v>
          </cell>
        </row>
        <row r="65">
          <cell r="H65" t="str">
            <v>GI-Obour BR</v>
          </cell>
          <cell r="I65">
            <v>1163</v>
          </cell>
          <cell r="J65">
            <v>4916</v>
          </cell>
          <cell r="K65">
            <v>13033</v>
          </cell>
          <cell r="L65">
            <v>15787</v>
          </cell>
          <cell r="M65">
            <v>9743</v>
          </cell>
        </row>
        <row r="66">
          <cell r="H66" t="str">
            <v>GI-Tokh  BR</v>
          </cell>
          <cell r="I66">
            <v>0</v>
          </cell>
          <cell r="J66">
            <v>195</v>
          </cell>
          <cell r="K66">
            <v>341</v>
          </cell>
          <cell r="L66">
            <v>386</v>
          </cell>
          <cell r="M66">
            <v>0</v>
          </cell>
        </row>
        <row r="67">
          <cell r="H67" t="str">
            <v>GI-Tokh  BR</v>
          </cell>
          <cell r="I67">
            <v>4559</v>
          </cell>
          <cell r="J67">
            <v>6596</v>
          </cell>
          <cell r="K67">
            <v>8976</v>
          </cell>
          <cell r="L67">
            <v>10422</v>
          </cell>
          <cell r="M67">
            <v>6929</v>
          </cell>
        </row>
        <row r="68">
          <cell r="H68" t="str">
            <v>GI-Qalyup  BR</v>
          </cell>
          <cell r="I68">
            <v>0</v>
          </cell>
          <cell r="J68">
            <v>253</v>
          </cell>
          <cell r="K68">
            <v>353</v>
          </cell>
          <cell r="L68">
            <v>374</v>
          </cell>
          <cell r="M68">
            <v>0</v>
          </cell>
        </row>
        <row r="69">
          <cell r="H69" t="str">
            <v>GI-Qalyup  BR</v>
          </cell>
          <cell r="I69">
            <v>2640</v>
          </cell>
          <cell r="J69">
            <v>5957</v>
          </cell>
          <cell r="K69">
            <v>8819</v>
          </cell>
          <cell r="L69">
            <v>9865</v>
          </cell>
          <cell r="M69">
            <v>5990</v>
          </cell>
        </row>
        <row r="70">
          <cell r="H70" t="str">
            <v>GI-Project BR</v>
          </cell>
          <cell r="I70">
            <v>0</v>
          </cell>
          <cell r="J70">
            <v>6064</v>
          </cell>
          <cell r="K70">
            <v>865</v>
          </cell>
          <cell r="L70">
            <v>804</v>
          </cell>
          <cell r="M70">
            <v>0</v>
          </cell>
        </row>
        <row r="71">
          <cell r="H71" t="str">
            <v>GI-Project BR</v>
          </cell>
          <cell r="I71">
            <v>144805</v>
          </cell>
          <cell r="J71">
            <v>139012</v>
          </cell>
          <cell r="K71">
            <v>49001</v>
          </cell>
          <cell r="L71">
            <v>49016</v>
          </cell>
          <cell r="M71">
            <v>49490</v>
          </cell>
        </row>
        <row r="72">
          <cell r="H72" t="str">
            <v>GI-Giza DC</v>
          </cell>
          <cell r="I72">
            <v>0</v>
          </cell>
          <cell r="J72">
            <v>0</v>
          </cell>
          <cell r="K72">
            <v>10566</v>
          </cell>
          <cell r="L72">
            <v>0</v>
          </cell>
          <cell r="M72">
            <v>0</v>
          </cell>
        </row>
        <row r="73">
          <cell r="H73" t="str">
            <v>GI-Giza DC</v>
          </cell>
          <cell r="I73">
            <v>5</v>
          </cell>
          <cell r="J73">
            <v>0</v>
          </cell>
          <cell r="K73">
            <v>281493</v>
          </cell>
          <cell r="L73">
            <v>0</v>
          </cell>
          <cell r="M73">
            <v>0</v>
          </cell>
        </row>
        <row r="74">
          <cell r="H74" t="str">
            <v>CA-Abaasia BR</v>
          </cell>
          <cell r="I74">
            <v>640</v>
          </cell>
          <cell r="J74">
            <v>5302</v>
          </cell>
          <cell r="K74">
            <v>9829</v>
          </cell>
          <cell r="L74">
            <v>15045</v>
          </cell>
          <cell r="M74">
            <v>5290</v>
          </cell>
        </row>
        <row r="75">
          <cell r="H75" t="str">
            <v>CA-Cairo DC</v>
          </cell>
          <cell r="I75">
            <v>230</v>
          </cell>
          <cell r="J75">
            <v>0</v>
          </cell>
          <cell r="K75">
            <v>364706</v>
          </cell>
          <cell r="L75">
            <v>33</v>
          </cell>
          <cell r="M75">
            <v>23</v>
          </cell>
        </row>
        <row r="76">
          <cell r="H76" t="str">
            <v>CA-CWH BR</v>
          </cell>
          <cell r="I76">
            <v>3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H77" t="str">
            <v>CA-Al Mokattam BR</v>
          </cell>
          <cell r="I77">
            <v>3544</v>
          </cell>
          <cell r="J77">
            <v>7041</v>
          </cell>
          <cell r="K77">
            <v>10719</v>
          </cell>
          <cell r="L77">
            <v>14079</v>
          </cell>
          <cell r="M77">
            <v>7714</v>
          </cell>
        </row>
        <row r="78">
          <cell r="H78" t="str">
            <v>CA-elbasateen BR</v>
          </cell>
          <cell r="I78">
            <v>7639</v>
          </cell>
          <cell r="J78">
            <v>12942</v>
          </cell>
          <cell r="K78">
            <v>20083</v>
          </cell>
          <cell r="L78">
            <v>25715</v>
          </cell>
          <cell r="M78">
            <v>14877</v>
          </cell>
        </row>
        <row r="79">
          <cell r="H79" t="str">
            <v>CA-Maasra BR</v>
          </cell>
          <cell r="I79">
            <v>6626</v>
          </cell>
          <cell r="J79">
            <v>9351</v>
          </cell>
          <cell r="K79">
            <v>9843</v>
          </cell>
          <cell r="L79">
            <v>12574</v>
          </cell>
          <cell r="M79">
            <v>7284</v>
          </cell>
        </row>
        <row r="80">
          <cell r="H80" t="str">
            <v>CA-Helwan BR</v>
          </cell>
          <cell r="I80">
            <v>17973</v>
          </cell>
          <cell r="J80">
            <v>30624</v>
          </cell>
          <cell r="K80">
            <v>21830</v>
          </cell>
          <cell r="L80">
            <v>14217</v>
          </cell>
          <cell r="M80">
            <v>9405</v>
          </cell>
        </row>
        <row r="81">
          <cell r="H81" t="str">
            <v>CA-AL Zahraa BR</v>
          </cell>
          <cell r="I81">
            <v>4</v>
          </cell>
          <cell r="J81">
            <v>0</v>
          </cell>
          <cell r="K81">
            <v>23</v>
          </cell>
          <cell r="L81">
            <v>25</v>
          </cell>
          <cell r="M81">
            <v>21</v>
          </cell>
        </row>
        <row r="82">
          <cell r="H82" t="str">
            <v>CA-Old cairo BR</v>
          </cell>
          <cell r="I82">
            <v>1460</v>
          </cell>
          <cell r="J82">
            <v>5219</v>
          </cell>
          <cell r="K82">
            <v>10345</v>
          </cell>
          <cell r="L82">
            <v>14937</v>
          </cell>
          <cell r="M82">
            <v>6887</v>
          </cell>
        </row>
        <row r="83">
          <cell r="H83" t="str">
            <v>CA-Shorouk BR</v>
          </cell>
          <cell r="I83">
            <v>605</v>
          </cell>
          <cell r="J83">
            <v>2664</v>
          </cell>
          <cell r="K83">
            <v>7124</v>
          </cell>
          <cell r="L83">
            <v>9818</v>
          </cell>
          <cell r="M83">
            <v>5065</v>
          </cell>
        </row>
        <row r="84">
          <cell r="H84" t="str">
            <v>CA-Badr BR</v>
          </cell>
          <cell r="I84">
            <v>895</v>
          </cell>
          <cell r="J84">
            <v>4216</v>
          </cell>
          <cell r="K84">
            <v>10071</v>
          </cell>
          <cell r="L84">
            <v>14624</v>
          </cell>
          <cell r="M84">
            <v>7349</v>
          </cell>
        </row>
        <row r="85">
          <cell r="H85" t="str">
            <v>CA-El Marg</v>
          </cell>
          <cell r="I85">
            <v>1137</v>
          </cell>
          <cell r="J85">
            <v>6292</v>
          </cell>
          <cell r="K85">
            <v>10420</v>
          </cell>
          <cell r="L85">
            <v>15492</v>
          </cell>
          <cell r="M85">
            <v>5496</v>
          </cell>
        </row>
        <row r="86">
          <cell r="H86" t="str">
            <v>CA-Ain ShamsBR</v>
          </cell>
          <cell r="I86">
            <v>750</v>
          </cell>
          <cell r="J86">
            <v>5348</v>
          </cell>
          <cell r="K86">
            <v>8292</v>
          </cell>
          <cell r="L86">
            <v>11531</v>
          </cell>
          <cell r="M86">
            <v>4988</v>
          </cell>
        </row>
        <row r="87">
          <cell r="H87" t="str">
            <v>CA-Al Zaytoun BR</v>
          </cell>
          <cell r="I87">
            <v>840</v>
          </cell>
          <cell r="J87">
            <v>5738</v>
          </cell>
          <cell r="K87">
            <v>13324</v>
          </cell>
          <cell r="L87">
            <v>17715</v>
          </cell>
          <cell r="M87">
            <v>8549</v>
          </cell>
        </row>
        <row r="88">
          <cell r="H88" t="str">
            <v>CA- Zakr BR</v>
          </cell>
          <cell r="I88">
            <v>990</v>
          </cell>
          <cell r="J88">
            <v>5625</v>
          </cell>
          <cell r="K88">
            <v>12522</v>
          </cell>
          <cell r="L88">
            <v>17095</v>
          </cell>
          <cell r="M88">
            <v>8299</v>
          </cell>
        </row>
        <row r="89">
          <cell r="H89" t="str">
            <v>CA-Nasr city BR</v>
          </cell>
          <cell r="I89">
            <v>19020</v>
          </cell>
          <cell r="J89">
            <v>23822</v>
          </cell>
          <cell r="K89">
            <v>19217</v>
          </cell>
          <cell r="L89">
            <v>22217</v>
          </cell>
          <cell r="M89">
            <v>15019</v>
          </cell>
        </row>
        <row r="90">
          <cell r="H90" t="str">
            <v>CA-Tagamoa BR</v>
          </cell>
          <cell r="I90">
            <v>3465</v>
          </cell>
          <cell r="J90">
            <v>9774</v>
          </cell>
          <cell r="K90">
            <v>18240</v>
          </cell>
          <cell r="L90">
            <v>23770</v>
          </cell>
          <cell r="M90">
            <v>12940</v>
          </cell>
        </row>
        <row r="91">
          <cell r="H91" t="str">
            <v>CA-Kattamya BR</v>
          </cell>
          <cell r="I91">
            <v>164881</v>
          </cell>
          <cell r="J91">
            <v>164546</v>
          </cell>
          <cell r="K91">
            <v>57649</v>
          </cell>
          <cell r="L91">
            <v>61440</v>
          </cell>
          <cell r="M91">
            <v>54127</v>
          </cell>
        </row>
        <row r="92">
          <cell r="H92" t="str">
            <v>CA-New Cairo BR</v>
          </cell>
          <cell r="I92">
            <v>2624</v>
          </cell>
          <cell r="J92">
            <v>6893</v>
          </cell>
          <cell r="K92">
            <v>17961</v>
          </cell>
          <cell r="L92">
            <v>25740</v>
          </cell>
          <cell r="M92">
            <v>12886</v>
          </cell>
        </row>
        <row r="93">
          <cell r="H93" t="str">
            <v>CA-Heliopolis BR</v>
          </cell>
          <cell r="I93">
            <v>4353</v>
          </cell>
          <cell r="J93">
            <v>7642</v>
          </cell>
          <cell r="K93">
            <v>10395</v>
          </cell>
          <cell r="L93">
            <v>13478</v>
          </cell>
          <cell r="M93">
            <v>7289</v>
          </cell>
        </row>
        <row r="94">
          <cell r="H94" t="str">
            <v>CA-Salam BR</v>
          </cell>
          <cell r="I94">
            <v>905</v>
          </cell>
          <cell r="J94">
            <v>4461</v>
          </cell>
          <cell r="K94">
            <v>9361</v>
          </cell>
          <cell r="L94">
            <v>12373</v>
          </cell>
          <cell r="M94">
            <v>5836</v>
          </cell>
        </row>
        <row r="95">
          <cell r="H95" t="str">
            <v>CA-Al Nozha BR</v>
          </cell>
          <cell r="I95">
            <v>9013</v>
          </cell>
          <cell r="J95">
            <v>12518</v>
          </cell>
          <cell r="K95">
            <v>10644</v>
          </cell>
          <cell r="L95">
            <v>14156</v>
          </cell>
          <cell r="M95">
            <v>7137</v>
          </cell>
        </row>
        <row r="96">
          <cell r="H96" t="str">
            <v>CA-Shobra BR</v>
          </cell>
          <cell r="I96">
            <v>3407</v>
          </cell>
          <cell r="J96">
            <v>7240</v>
          </cell>
          <cell r="K96">
            <v>10658</v>
          </cell>
          <cell r="L96">
            <v>16846</v>
          </cell>
          <cell r="M96">
            <v>6947</v>
          </cell>
        </row>
        <row r="97">
          <cell r="H97" t="str">
            <v>BE-Damanhur DC</v>
          </cell>
          <cell r="I97">
            <v>60779</v>
          </cell>
          <cell r="J97">
            <v>0</v>
          </cell>
          <cell r="K97">
            <v>91645</v>
          </cell>
          <cell r="L97">
            <v>44724</v>
          </cell>
          <cell r="M97">
            <v>38935</v>
          </cell>
        </row>
        <row r="98">
          <cell r="H98" t="str">
            <v>BE-Kafr Eldwar BR</v>
          </cell>
          <cell r="I98">
            <v>213</v>
          </cell>
          <cell r="J98">
            <v>3447</v>
          </cell>
          <cell r="K98">
            <v>7931</v>
          </cell>
          <cell r="L98">
            <v>9264</v>
          </cell>
          <cell r="M98">
            <v>4851</v>
          </cell>
        </row>
        <row r="99">
          <cell r="H99" t="str">
            <v>BE-Abu Elmatamier BR</v>
          </cell>
          <cell r="I99">
            <v>273</v>
          </cell>
          <cell r="J99">
            <v>4514</v>
          </cell>
          <cell r="K99">
            <v>9542</v>
          </cell>
          <cell r="L99">
            <v>11038</v>
          </cell>
          <cell r="M99">
            <v>5306</v>
          </cell>
        </row>
        <row r="100">
          <cell r="H100" t="str">
            <v>BE-Etay Elbaroud BR</v>
          </cell>
          <cell r="I100">
            <v>650</v>
          </cell>
          <cell r="J100">
            <v>5519</v>
          </cell>
          <cell r="K100">
            <v>13720</v>
          </cell>
          <cell r="L100">
            <v>15317</v>
          </cell>
          <cell r="M100">
            <v>8942</v>
          </cell>
        </row>
        <row r="101">
          <cell r="H101" t="str">
            <v>BE-Rashid BR</v>
          </cell>
          <cell r="I101">
            <v>463</v>
          </cell>
          <cell r="J101">
            <v>2377</v>
          </cell>
          <cell r="K101">
            <v>5543</v>
          </cell>
          <cell r="L101">
            <v>6189</v>
          </cell>
          <cell r="M101">
            <v>3630</v>
          </cell>
        </row>
        <row r="102">
          <cell r="H102" t="str">
            <v>MA-Damietta BR</v>
          </cell>
          <cell r="I102">
            <v>11671</v>
          </cell>
          <cell r="J102">
            <v>15617</v>
          </cell>
          <cell r="K102">
            <v>18779</v>
          </cell>
          <cell r="L102">
            <v>22922</v>
          </cell>
          <cell r="M102">
            <v>14938</v>
          </cell>
        </row>
        <row r="103">
          <cell r="H103" t="str">
            <v>AS-New Valley BR</v>
          </cell>
          <cell r="I103">
            <v>40</v>
          </cell>
          <cell r="J103">
            <v>962</v>
          </cell>
          <cell r="K103">
            <v>3252</v>
          </cell>
          <cell r="L103">
            <v>4069</v>
          </cell>
          <cell r="M103">
            <v>2280</v>
          </cell>
        </row>
        <row r="104">
          <cell r="H104" t="str">
            <v>BS-Faiyum DC</v>
          </cell>
          <cell r="I104">
            <v>27805</v>
          </cell>
          <cell r="J104">
            <v>0</v>
          </cell>
          <cell r="K104">
            <v>19532</v>
          </cell>
          <cell r="L104">
            <v>22093</v>
          </cell>
          <cell r="M104">
            <v>15950</v>
          </cell>
        </row>
        <row r="105">
          <cell r="H105" t="str">
            <v>BS-Faiyum DC</v>
          </cell>
          <cell r="I105">
            <v>0</v>
          </cell>
          <cell r="J105">
            <v>0</v>
          </cell>
          <cell r="K105">
            <v>709</v>
          </cell>
          <cell r="L105">
            <v>782</v>
          </cell>
          <cell r="M105">
            <v>0</v>
          </cell>
        </row>
        <row r="106">
          <cell r="H106" t="str">
            <v>AS-Red Sea BR</v>
          </cell>
          <cell r="I106">
            <v>832</v>
          </cell>
          <cell r="J106">
            <v>4880</v>
          </cell>
          <cell r="K106">
            <v>14901</v>
          </cell>
          <cell r="L106">
            <v>19766</v>
          </cell>
          <cell r="M106">
            <v>10644</v>
          </cell>
        </row>
        <row r="107">
          <cell r="H107" t="str">
            <v>IS-Ismailia DC</v>
          </cell>
          <cell r="I107">
            <v>7426</v>
          </cell>
          <cell r="J107">
            <v>0</v>
          </cell>
          <cell r="K107">
            <v>16564</v>
          </cell>
          <cell r="L107">
            <v>19948</v>
          </cell>
          <cell r="M107">
            <v>11869</v>
          </cell>
        </row>
        <row r="108">
          <cell r="H108" t="str">
            <v>BE-Desouk BR</v>
          </cell>
          <cell r="I108">
            <v>2690</v>
          </cell>
          <cell r="J108">
            <v>7843</v>
          </cell>
          <cell r="K108">
            <v>9178</v>
          </cell>
          <cell r="L108">
            <v>11922</v>
          </cell>
          <cell r="M108">
            <v>5927</v>
          </cell>
        </row>
        <row r="109">
          <cell r="H109" t="str">
            <v>BE-Kafr Al-Sheikh DC</v>
          </cell>
          <cell r="I109">
            <v>6956</v>
          </cell>
          <cell r="J109">
            <v>0</v>
          </cell>
          <cell r="K109">
            <v>35156</v>
          </cell>
          <cell r="L109">
            <v>17195</v>
          </cell>
          <cell r="M109">
            <v>10528</v>
          </cell>
        </row>
        <row r="110">
          <cell r="H110" t="str">
            <v>BE-Hamaoul BR</v>
          </cell>
          <cell r="I110">
            <v>311</v>
          </cell>
          <cell r="J110">
            <v>2387</v>
          </cell>
          <cell r="K110">
            <v>3433</v>
          </cell>
          <cell r="L110">
            <v>2871</v>
          </cell>
          <cell r="M110">
            <v>1232</v>
          </cell>
        </row>
        <row r="111">
          <cell r="H111" t="str">
            <v>AS-Luxor BR</v>
          </cell>
          <cell r="I111">
            <v>631</v>
          </cell>
          <cell r="J111">
            <v>3190</v>
          </cell>
          <cell r="K111">
            <v>8849</v>
          </cell>
          <cell r="L111">
            <v>10946</v>
          </cell>
          <cell r="M111">
            <v>6221</v>
          </cell>
        </row>
        <row r="112">
          <cell r="H112" t="str">
            <v>AL-Matrouh BR</v>
          </cell>
          <cell r="I112">
            <v>205</v>
          </cell>
          <cell r="J112">
            <v>3102</v>
          </cell>
          <cell r="K112">
            <v>7358</v>
          </cell>
          <cell r="L112">
            <v>8083</v>
          </cell>
          <cell r="M112">
            <v>4360</v>
          </cell>
        </row>
        <row r="113">
          <cell r="H113" t="str">
            <v>BS-Minya DC</v>
          </cell>
          <cell r="I113">
            <v>5006</v>
          </cell>
          <cell r="J113">
            <v>0</v>
          </cell>
          <cell r="K113">
            <v>16291</v>
          </cell>
          <cell r="L113">
            <v>20024</v>
          </cell>
          <cell r="M113">
            <v>10538</v>
          </cell>
        </row>
        <row r="114">
          <cell r="H114" t="str">
            <v>BS-Minya DC</v>
          </cell>
          <cell r="I114">
            <v>0</v>
          </cell>
          <cell r="J114">
            <v>0</v>
          </cell>
          <cell r="K114">
            <v>741</v>
          </cell>
          <cell r="L114">
            <v>831</v>
          </cell>
          <cell r="M114">
            <v>0</v>
          </cell>
        </row>
        <row r="115">
          <cell r="H115" t="str">
            <v>BS-Mallawy BR</v>
          </cell>
          <cell r="I115">
            <v>0</v>
          </cell>
          <cell r="J115">
            <v>0</v>
          </cell>
          <cell r="K115">
            <v>4</v>
          </cell>
          <cell r="L115">
            <v>4</v>
          </cell>
          <cell r="M115">
            <v>0</v>
          </cell>
        </row>
        <row r="116">
          <cell r="H116" t="str">
            <v>IS-Port Said BR</v>
          </cell>
          <cell r="I116">
            <v>4755</v>
          </cell>
          <cell r="J116">
            <v>7561</v>
          </cell>
          <cell r="K116">
            <v>15994</v>
          </cell>
          <cell r="L116">
            <v>18167</v>
          </cell>
          <cell r="M116">
            <v>12884</v>
          </cell>
        </row>
        <row r="117">
          <cell r="H117" t="str">
            <v>AS-Qena DC</v>
          </cell>
          <cell r="I117">
            <v>761</v>
          </cell>
          <cell r="J117">
            <v>0</v>
          </cell>
          <cell r="K117">
            <v>26856</v>
          </cell>
          <cell r="L117">
            <v>11968</v>
          </cell>
          <cell r="M117">
            <v>5903</v>
          </cell>
        </row>
        <row r="118">
          <cell r="H118" t="str">
            <v>AS-Nag Hammadi BR</v>
          </cell>
          <cell r="I118">
            <v>128</v>
          </cell>
          <cell r="J118">
            <v>1885</v>
          </cell>
          <cell r="K118">
            <v>5165</v>
          </cell>
          <cell r="L118">
            <v>6958</v>
          </cell>
          <cell r="M118">
            <v>3416</v>
          </cell>
        </row>
        <row r="119">
          <cell r="H119" t="str">
            <v>TA-Quweisna BR</v>
          </cell>
          <cell r="I119">
            <v>15322</v>
          </cell>
          <cell r="J119">
            <v>16827</v>
          </cell>
          <cell r="K119">
            <v>8995</v>
          </cell>
          <cell r="L119">
            <v>9543</v>
          </cell>
          <cell r="M119">
            <v>7680</v>
          </cell>
        </row>
        <row r="120">
          <cell r="H120" t="str">
            <v>TA-Sadate BR</v>
          </cell>
          <cell r="I120">
            <v>131</v>
          </cell>
          <cell r="J120">
            <v>2055</v>
          </cell>
          <cell r="K120">
            <v>5345</v>
          </cell>
          <cell r="L120">
            <v>6936</v>
          </cell>
          <cell r="M120">
            <v>3589</v>
          </cell>
        </row>
        <row r="121">
          <cell r="H121" t="str">
            <v>TA-Shebeen El-Kom DC</v>
          </cell>
          <cell r="I121">
            <v>9722</v>
          </cell>
          <cell r="J121">
            <v>0</v>
          </cell>
          <cell r="K121">
            <v>0</v>
          </cell>
          <cell r="L121">
            <v>0</v>
          </cell>
          <cell r="M121">
            <v>10741</v>
          </cell>
        </row>
        <row r="122">
          <cell r="H122" t="str">
            <v>TA-Shebeen El-Kom DC</v>
          </cell>
          <cell r="I122">
            <v>0</v>
          </cell>
          <cell r="J122">
            <v>0</v>
          </cell>
          <cell r="K122">
            <v>36619</v>
          </cell>
          <cell r="L122">
            <v>16286</v>
          </cell>
          <cell r="M122">
            <v>0</v>
          </cell>
        </row>
        <row r="123">
          <cell r="H123" t="str">
            <v>TA-Menouf  BR</v>
          </cell>
          <cell r="I123">
            <v>4262</v>
          </cell>
          <cell r="J123">
            <v>6635</v>
          </cell>
          <cell r="K123">
            <v>8512</v>
          </cell>
          <cell r="L123">
            <v>9764</v>
          </cell>
          <cell r="M123">
            <v>6335</v>
          </cell>
        </row>
        <row r="124">
          <cell r="H124" t="str">
            <v>IS-El Tor BR</v>
          </cell>
          <cell r="I124">
            <v>271</v>
          </cell>
          <cell r="J124">
            <v>2980</v>
          </cell>
          <cell r="K124">
            <v>9524</v>
          </cell>
          <cell r="L124">
            <v>11247</v>
          </cell>
          <cell r="M124">
            <v>7368</v>
          </cell>
        </row>
        <row r="125">
          <cell r="H125" t="str">
            <v>AS-Tahta BR</v>
          </cell>
          <cell r="I125">
            <v>83</v>
          </cell>
          <cell r="J125">
            <v>1235</v>
          </cell>
          <cell r="K125">
            <v>3070</v>
          </cell>
          <cell r="L125">
            <v>3964</v>
          </cell>
          <cell r="M125">
            <v>1903</v>
          </cell>
        </row>
        <row r="126">
          <cell r="H126" t="str">
            <v>AS-Sohag DC</v>
          </cell>
          <cell r="I126">
            <v>410</v>
          </cell>
          <cell r="J126">
            <v>0</v>
          </cell>
          <cell r="K126">
            <v>19049</v>
          </cell>
          <cell r="L126">
            <v>19390</v>
          </cell>
          <cell r="M126">
            <v>8460</v>
          </cell>
        </row>
        <row r="127">
          <cell r="H127" t="str">
            <v>IS-Suez DC</v>
          </cell>
          <cell r="I127">
            <v>2858</v>
          </cell>
          <cell r="J127">
            <v>0</v>
          </cell>
          <cell r="K127">
            <v>16252</v>
          </cell>
          <cell r="L127">
            <v>19117</v>
          </cell>
          <cell r="M127">
            <v>12462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  <sheetName val="Sheet2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延误Delay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1317</v>
          </cell>
          <cell r="E4">
            <v>1312906.82</v>
          </cell>
          <cell r="F4">
            <v>43.9</v>
          </cell>
          <cell r="G4">
            <v>43763.5606666666</v>
          </cell>
          <cell r="H4">
            <v>663</v>
          </cell>
          <cell r="I4">
            <v>1006222.62</v>
          </cell>
          <cell r="J4">
            <v>92</v>
          </cell>
          <cell r="K4">
            <v>80313.37</v>
          </cell>
          <cell r="L4">
            <v>562</v>
          </cell>
        </row>
        <row r="5">
          <cell r="D5">
            <v>787</v>
          </cell>
          <cell r="E5">
            <v>728390.06</v>
          </cell>
          <cell r="F5">
            <v>26.2333333333333</v>
          </cell>
          <cell r="G5">
            <v>24279.6686666667</v>
          </cell>
          <cell r="H5">
            <v>423</v>
          </cell>
          <cell r="I5">
            <v>515860.55</v>
          </cell>
          <cell r="J5">
            <v>47</v>
          </cell>
          <cell r="K5">
            <v>46239.68</v>
          </cell>
          <cell r="L5">
            <v>317</v>
          </cell>
        </row>
        <row r="6">
          <cell r="D6">
            <v>253</v>
          </cell>
          <cell r="E6">
            <v>92071.61</v>
          </cell>
          <cell r="F6">
            <v>8.43333333333333</v>
          </cell>
          <cell r="G6">
            <v>3069.05366666667</v>
          </cell>
          <cell r="H6">
            <v>37</v>
          </cell>
          <cell r="I6">
            <v>45465.11</v>
          </cell>
          <cell r="J6">
            <v>11</v>
          </cell>
          <cell r="K6">
            <v>9350</v>
          </cell>
          <cell r="L6">
            <v>205</v>
          </cell>
        </row>
        <row r="7">
          <cell r="D7">
            <v>133</v>
          </cell>
          <cell r="E7">
            <v>270908.62</v>
          </cell>
          <cell r="F7">
            <v>4.43333333333333</v>
          </cell>
          <cell r="G7">
            <v>9030.28733333334</v>
          </cell>
          <cell r="H7">
            <v>125</v>
          </cell>
          <cell r="I7">
            <v>268104.47</v>
          </cell>
          <cell r="J7">
            <v>5</v>
          </cell>
          <cell r="K7">
            <v>1561.15</v>
          </cell>
          <cell r="L7">
            <v>3</v>
          </cell>
        </row>
        <row r="8">
          <cell r="D8">
            <v>59</v>
          </cell>
          <cell r="E8">
            <v>110484.44</v>
          </cell>
          <cell r="F8">
            <v>1.96666666666667</v>
          </cell>
          <cell r="G8">
            <v>3682.81466666667</v>
          </cell>
          <cell r="H8">
            <v>37</v>
          </cell>
          <cell r="I8">
            <v>92190.94</v>
          </cell>
          <cell r="J8">
            <v>4</v>
          </cell>
          <cell r="K8">
            <v>3204</v>
          </cell>
          <cell r="L8">
            <v>18</v>
          </cell>
        </row>
        <row r="9">
          <cell r="D9">
            <v>57</v>
          </cell>
          <cell r="E9">
            <v>35305.49</v>
          </cell>
          <cell r="F9">
            <v>1.9</v>
          </cell>
          <cell r="G9">
            <v>1176.84966666667</v>
          </cell>
          <cell r="H9">
            <v>19</v>
          </cell>
          <cell r="I9">
            <v>13865.45</v>
          </cell>
          <cell r="J9">
            <v>22</v>
          </cell>
          <cell r="K9">
            <v>18636.04</v>
          </cell>
          <cell r="L9">
            <v>16</v>
          </cell>
        </row>
        <row r="10">
          <cell r="D10">
            <v>28</v>
          </cell>
          <cell r="E10">
            <v>75746.6</v>
          </cell>
          <cell r="F10">
            <v>0.933333333333333</v>
          </cell>
          <cell r="G10">
            <v>2524.88666666667</v>
          </cell>
          <cell r="H10">
            <v>22</v>
          </cell>
          <cell r="I10">
            <v>70736.1</v>
          </cell>
          <cell r="J10">
            <v>3</v>
          </cell>
          <cell r="K10">
            <v>1322.5</v>
          </cell>
          <cell r="L10">
            <v>3</v>
          </cell>
        </row>
        <row r="12">
          <cell r="C12" t="str">
            <v>网点
Branch</v>
          </cell>
          <cell r="D12" t="str">
            <v>月累计
Total month</v>
          </cell>
        </row>
        <row r="12">
          <cell r="F12" t="str">
            <v>月日均
Daily average</v>
          </cell>
        </row>
        <row r="12">
          <cell r="H12" t="str">
            <v>遗失Lost</v>
          </cell>
        </row>
        <row r="12">
          <cell r="J12" t="str">
            <v>破损Damaged</v>
          </cell>
        </row>
        <row r="12">
          <cell r="L12" t="str">
            <v>延误Delay</v>
          </cell>
        </row>
        <row r="13">
          <cell r="D13" t="str">
            <v>单量
QTY</v>
          </cell>
          <cell r="E13" t="str">
            <v>金额
 EGP</v>
          </cell>
          <cell r="F13" t="str">
            <v>单量
QTY</v>
          </cell>
          <cell r="G13" t="str">
            <v>金额
 EGP</v>
          </cell>
          <cell r="H13" t="str">
            <v>单量QTY</v>
          </cell>
          <cell r="I13" t="str">
            <v>金额EGP</v>
          </cell>
          <cell r="J13" t="str">
            <v>单量QTY</v>
          </cell>
          <cell r="K13" t="str">
            <v>金额EGP</v>
          </cell>
          <cell r="L13" t="str">
            <v>单量QTY</v>
          </cell>
        </row>
        <row r="14">
          <cell r="C14" t="str">
            <v>BS-Minya DC</v>
          </cell>
          <cell r="D14">
            <v>308</v>
          </cell>
          <cell r="E14">
            <v>329631.67</v>
          </cell>
          <cell r="F14">
            <v>10.2666666666667</v>
          </cell>
          <cell r="G14">
            <v>10987.7223333333</v>
          </cell>
          <cell r="H14">
            <v>218</v>
          </cell>
          <cell r="I14">
            <v>280680.67</v>
          </cell>
          <cell r="J14">
            <v>3</v>
          </cell>
          <cell r="K14">
            <v>17001</v>
          </cell>
          <cell r="L14">
            <v>87</v>
          </cell>
        </row>
        <row r="15">
          <cell r="C15" t="str">
            <v>BS-Beni Suef DC</v>
          </cell>
          <cell r="D15">
            <v>157</v>
          </cell>
          <cell r="E15">
            <v>109412</v>
          </cell>
          <cell r="F15">
            <v>5.23333333333333</v>
          </cell>
          <cell r="G15">
            <v>3647.06666666667</v>
          </cell>
          <cell r="H15">
            <v>63</v>
          </cell>
          <cell r="I15">
            <v>64095.5</v>
          </cell>
          <cell r="J15">
            <v>7</v>
          </cell>
          <cell r="K15">
            <v>2205</v>
          </cell>
          <cell r="L15">
            <v>87</v>
          </cell>
        </row>
        <row r="16">
          <cell r="C16" t="str">
            <v>AL-GExpress BR</v>
          </cell>
          <cell r="D16">
            <v>139</v>
          </cell>
          <cell r="E16">
            <v>35999.5</v>
          </cell>
          <cell r="F16">
            <v>4.63333333333333</v>
          </cell>
          <cell r="G16">
            <v>1199.98333333333</v>
          </cell>
          <cell r="H16">
            <v>22</v>
          </cell>
          <cell r="I16">
            <v>15631</v>
          </cell>
          <cell r="J16">
            <v>4</v>
          </cell>
          <cell r="K16">
            <v>6170</v>
          </cell>
          <cell r="L16">
            <v>113</v>
          </cell>
        </row>
        <row r="17">
          <cell r="C17" t="str">
            <v>AL-ABIS DC</v>
          </cell>
          <cell r="D17">
            <v>91</v>
          </cell>
          <cell r="E17">
            <v>36155</v>
          </cell>
          <cell r="F17">
            <v>3.03333333333333</v>
          </cell>
          <cell r="G17">
            <v>1205.16666666667</v>
          </cell>
          <cell r="H17">
            <v>7</v>
          </cell>
          <cell r="I17">
            <v>20910</v>
          </cell>
          <cell r="J17">
            <v>3</v>
          </cell>
          <cell r="K17">
            <v>2285</v>
          </cell>
          <cell r="L17">
            <v>81</v>
          </cell>
        </row>
        <row r="18">
          <cell r="C18" t="str">
            <v>GI-Pyramid garden BR</v>
          </cell>
          <cell r="D18">
            <v>82</v>
          </cell>
          <cell r="E18">
            <v>70416</v>
          </cell>
          <cell r="F18">
            <v>2.73333333333333</v>
          </cell>
          <cell r="G18">
            <v>2347.2</v>
          </cell>
          <cell r="H18">
            <v>8</v>
          </cell>
          <cell r="I18">
            <v>26179</v>
          </cell>
          <cell r="J18">
            <v>1</v>
          </cell>
          <cell r="K18">
            <v>385</v>
          </cell>
          <cell r="L18">
            <v>73</v>
          </cell>
        </row>
        <row r="19">
          <cell r="C19" t="str">
            <v>10thRamadanCityHub</v>
          </cell>
          <cell r="D19">
            <v>70</v>
          </cell>
          <cell r="E19">
            <v>184397.27</v>
          </cell>
          <cell r="F19">
            <v>2.33333333333333</v>
          </cell>
          <cell r="G19">
            <v>6146.57566666667</v>
          </cell>
          <cell r="H19">
            <v>65</v>
          </cell>
          <cell r="I19">
            <v>182836.12</v>
          </cell>
          <cell r="J19">
            <v>5</v>
          </cell>
          <cell r="K19">
            <v>1561.15</v>
          </cell>
          <cell r="L19">
            <v>0</v>
          </cell>
        </row>
        <row r="20">
          <cell r="C20" t="str">
            <v>HQ BR</v>
          </cell>
          <cell r="D20">
            <v>63</v>
          </cell>
          <cell r="E20">
            <v>86511.35</v>
          </cell>
          <cell r="F20">
            <v>2.1</v>
          </cell>
          <cell r="G20">
            <v>2883.71166666667</v>
          </cell>
          <cell r="H20">
            <v>60</v>
          </cell>
          <cell r="I20">
            <v>85268.35</v>
          </cell>
          <cell r="J20">
            <v>0</v>
          </cell>
          <cell r="K20">
            <v>0</v>
          </cell>
          <cell r="L20">
            <v>3</v>
          </cell>
        </row>
        <row r="21">
          <cell r="C21" t="str">
            <v>GI-Giza DC</v>
          </cell>
          <cell r="D21">
            <v>48</v>
          </cell>
          <cell r="E21">
            <v>72088.27</v>
          </cell>
          <cell r="F21">
            <v>1.6</v>
          </cell>
          <cell r="G21">
            <v>2402.94233333333</v>
          </cell>
          <cell r="H21">
            <v>40</v>
          </cell>
          <cell r="I21">
            <v>69980.27</v>
          </cell>
          <cell r="J21">
            <v>4</v>
          </cell>
          <cell r="K21">
            <v>1198</v>
          </cell>
          <cell r="L21">
            <v>4</v>
          </cell>
        </row>
        <row r="22">
          <cell r="C22" t="str">
            <v>BS-Bani mazarBR</v>
          </cell>
          <cell r="D22">
            <v>45</v>
          </cell>
          <cell r="E22">
            <v>45432.11</v>
          </cell>
          <cell r="F22">
            <v>1.5</v>
          </cell>
          <cell r="G22">
            <v>1514.40366666667</v>
          </cell>
          <cell r="H22">
            <v>32</v>
          </cell>
          <cell r="I22">
            <v>33035.11</v>
          </cell>
          <cell r="J22">
            <v>0</v>
          </cell>
          <cell r="K22">
            <v>0</v>
          </cell>
          <cell r="L22">
            <v>13</v>
          </cell>
        </row>
        <row r="23">
          <cell r="C23" t="str">
            <v>GI-Mohandessen BR</v>
          </cell>
          <cell r="D23">
            <v>30</v>
          </cell>
          <cell r="E23">
            <v>16438.38</v>
          </cell>
          <cell r="F23">
            <v>1</v>
          </cell>
          <cell r="G23">
            <v>547.946</v>
          </cell>
          <cell r="H23">
            <v>8</v>
          </cell>
          <cell r="I23">
            <v>4957</v>
          </cell>
          <cell r="J23">
            <v>1</v>
          </cell>
          <cell r="K23">
            <v>1000</v>
          </cell>
          <cell r="L23">
            <v>21</v>
          </cell>
        </row>
        <row r="24">
          <cell r="C24" t="str">
            <v>GI-Faisal BR</v>
          </cell>
          <cell r="D24">
            <v>27</v>
          </cell>
          <cell r="E24">
            <v>12773</v>
          </cell>
          <cell r="F24">
            <v>0.9</v>
          </cell>
          <cell r="G24">
            <v>425.766666666667</v>
          </cell>
          <cell r="H24">
            <v>14</v>
          </cell>
          <cell r="I24">
            <v>6889</v>
          </cell>
          <cell r="J24">
            <v>11</v>
          </cell>
          <cell r="K24">
            <v>5164</v>
          </cell>
          <cell r="L24">
            <v>2</v>
          </cell>
        </row>
        <row r="25">
          <cell r="C25" t="str">
            <v>GI-October BR</v>
          </cell>
          <cell r="D25">
            <v>20</v>
          </cell>
          <cell r="E25">
            <v>15171</v>
          </cell>
          <cell r="F25">
            <v>0.666666666666667</v>
          </cell>
          <cell r="G25">
            <v>505.7</v>
          </cell>
          <cell r="H25">
            <v>4</v>
          </cell>
          <cell r="I25">
            <v>2784</v>
          </cell>
          <cell r="J25">
            <v>0</v>
          </cell>
          <cell r="K25">
            <v>0</v>
          </cell>
          <cell r="L25">
            <v>16</v>
          </cell>
        </row>
        <row r="26">
          <cell r="C26" t="str">
            <v>GI-Haram BR</v>
          </cell>
          <cell r="D26">
            <v>17</v>
          </cell>
          <cell r="E26">
            <v>18116.8</v>
          </cell>
          <cell r="F26">
            <v>0.566666666666667</v>
          </cell>
          <cell r="G26">
            <v>603.893333333333</v>
          </cell>
          <cell r="H26">
            <v>7</v>
          </cell>
          <cell r="I26">
            <v>10424.5</v>
          </cell>
          <cell r="J26">
            <v>5</v>
          </cell>
          <cell r="K26">
            <v>3038.3</v>
          </cell>
          <cell r="L26">
            <v>5</v>
          </cell>
        </row>
        <row r="27">
          <cell r="C27" t="str">
            <v>AS-Asyut DC</v>
          </cell>
          <cell r="D27">
            <v>17</v>
          </cell>
          <cell r="E27">
            <v>54878.89</v>
          </cell>
          <cell r="F27">
            <v>0.566666666666667</v>
          </cell>
          <cell r="G27">
            <v>1829.29633333333</v>
          </cell>
          <cell r="H27">
            <v>14</v>
          </cell>
          <cell r="I27">
            <v>53184.89</v>
          </cell>
          <cell r="J27">
            <v>1</v>
          </cell>
          <cell r="K27">
            <v>330</v>
          </cell>
          <cell r="L27">
            <v>2</v>
          </cell>
        </row>
        <row r="28">
          <cell r="C28" t="str">
            <v>CA-Ain ShamsBR</v>
          </cell>
          <cell r="D28">
            <v>12</v>
          </cell>
          <cell r="E28">
            <v>2700</v>
          </cell>
          <cell r="F28">
            <v>0.4</v>
          </cell>
          <cell r="G28">
            <v>90</v>
          </cell>
          <cell r="H28">
            <v>3</v>
          </cell>
          <cell r="I28">
            <v>1560</v>
          </cell>
          <cell r="J28">
            <v>0</v>
          </cell>
          <cell r="K28">
            <v>0</v>
          </cell>
          <cell r="L28">
            <v>9</v>
          </cell>
        </row>
        <row r="29">
          <cell r="C29" t="str">
            <v>IS-Port Said BR</v>
          </cell>
          <cell r="D29">
            <v>11</v>
          </cell>
          <cell r="E29">
            <v>58414</v>
          </cell>
          <cell r="F29">
            <v>0.366666666666667</v>
          </cell>
          <cell r="G29">
            <v>1947.13333333333</v>
          </cell>
          <cell r="H29">
            <v>11</v>
          </cell>
          <cell r="I29">
            <v>58414</v>
          </cell>
          <cell r="J29">
            <v>0</v>
          </cell>
          <cell r="K29">
            <v>0</v>
          </cell>
          <cell r="L29">
            <v>0</v>
          </cell>
        </row>
        <row r="30">
          <cell r="C30" t="str">
            <v>AS-New Valley BR</v>
          </cell>
          <cell r="D30">
            <v>11</v>
          </cell>
          <cell r="E30">
            <v>12012</v>
          </cell>
          <cell r="F30">
            <v>0.366666666666667</v>
          </cell>
          <cell r="G30">
            <v>400.4</v>
          </cell>
          <cell r="H30">
            <v>3</v>
          </cell>
          <cell r="I30">
            <v>1410</v>
          </cell>
          <cell r="J30">
            <v>0</v>
          </cell>
          <cell r="K30">
            <v>0</v>
          </cell>
          <cell r="L30">
            <v>8</v>
          </cell>
        </row>
        <row r="31">
          <cell r="C31" t="str">
            <v>BE-Damanhur DC</v>
          </cell>
          <cell r="D31">
            <v>10</v>
          </cell>
          <cell r="E31">
            <v>9183</v>
          </cell>
          <cell r="F31">
            <v>0.333333333333333</v>
          </cell>
          <cell r="G31">
            <v>306.1</v>
          </cell>
          <cell r="H31">
            <v>2</v>
          </cell>
          <cell r="I31">
            <v>2120</v>
          </cell>
          <cell r="J31">
            <v>0</v>
          </cell>
          <cell r="K31">
            <v>0</v>
          </cell>
          <cell r="L31">
            <v>8</v>
          </cell>
        </row>
        <row r="32">
          <cell r="C32" t="str">
            <v>AS-Red Sea BR</v>
          </cell>
          <cell r="D32">
            <v>10</v>
          </cell>
          <cell r="E32">
            <v>11622</v>
          </cell>
          <cell r="F32">
            <v>0.333333333333333</v>
          </cell>
          <cell r="G32">
            <v>387.4</v>
          </cell>
          <cell r="H32">
            <v>4</v>
          </cell>
          <cell r="I32">
            <v>6809</v>
          </cell>
          <cell r="J32">
            <v>1</v>
          </cell>
          <cell r="K32">
            <v>2434</v>
          </cell>
          <cell r="L32">
            <v>5</v>
          </cell>
        </row>
        <row r="33">
          <cell r="C33" t="str">
            <v>CA-Cairo DC</v>
          </cell>
          <cell r="D33">
            <v>9</v>
          </cell>
          <cell r="E33">
            <v>10672.49</v>
          </cell>
          <cell r="F33">
            <v>0.3</v>
          </cell>
          <cell r="G33">
            <v>355.749666666667</v>
          </cell>
          <cell r="H33">
            <v>2</v>
          </cell>
          <cell r="I33">
            <v>150.45</v>
          </cell>
          <cell r="J33">
            <v>3</v>
          </cell>
          <cell r="K33">
            <v>9353.04</v>
          </cell>
          <cell r="L33">
            <v>4</v>
          </cell>
        </row>
        <row r="34">
          <cell r="C34" t="str">
            <v>GI-EL-Monib BR</v>
          </cell>
          <cell r="D34">
            <v>9</v>
          </cell>
          <cell r="E34">
            <v>9629</v>
          </cell>
          <cell r="F34">
            <v>0.3</v>
          </cell>
          <cell r="G34">
            <v>320.966666666667</v>
          </cell>
          <cell r="H34">
            <v>4</v>
          </cell>
          <cell r="I34">
            <v>3545</v>
          </cell>
          <cell r="J34">
            <v>3</v>
          </cell>
          <cell r="K34">
            <v>5305</v>
          </cell>
          <cell r="L34">
            <v>2</v>
          </cell>
        </row>
        <row r="35">
          <cell r="C35" t="str">
            <v>IS-El Tor BR</v>
          </cell>
          <cell r="D35">
            <v>7</v>
          </cell>
          <cell r="E35">
            <v>7235.3</v>
          </cell>
          <cell r="F35">
            <v>0.233333333333333</v>
          </cell>
          <cell r="G35">
            <v>241.176666666667</v>
          </cell>
          <cell r="H35">
            <v>3</v>
          </cell>
          <cell r="I35">
            <v>2672.3</v>
          </cell>
          <cell r="J35">
            <v>1</v>
          </cell>
          <cell r="K35">
            <v>875</v>
          </cell>
          <cell r="L35">
            <v>3</v>
          </cell>
        </row>
        <row r="36">
          <cell r="C36" t="str">
            <v>GI-Eltalbia BR</v>
          </cell>
          <cell r="D36">
            <v>6</v>
          </cell>
          <cell r="E36">
            <v>2011</v>
          </cell>
          <cell r="F36">
            <v>0.2</v>
          </cell>
          <cell r="G36">
            <v>67.0333333333333</v>
          </cell>
          <cell r="H36">
            <v>4</v>
          </cell>
          <cell r="I36">
            <v>1071</v>
          </cell>
          <cell r="J36">
            <v>2</v>
          </cell>
          <cell r="K36">
            <v>940</v>
          </cell>
          <cell r="L36">
            <v>0</v>
          </cell>
        </row>
        <row r="37">
          <cell r="C37" t="str">
            <v>GI-El-sheikh Zaid BR</v>
          </cell>
          <cell r="D37">
            <v>6</v>
          </cell>
          <cell r="E37">
            <v>6177.5</v>
          </cell>
          <cell r="F37">
            <v>0.2</v>
          </cell>
          <cell r="G37">
            <v>205.916666666667</v>
          </cell>
          <cell r="H37">
            <v>5</v>
          </cell>
          <cell r="I37">
            <v>5397.5</v>
          </cell>
          <cell r="J37">
            <v>1</v>
          </cell>
          <cell r="K37">
            <v>780</v>
          </cell>
          <cell r="L37">
            <v>0</v>
          </cell>
        </row>
        <row r="38">
          <cell r="C38" t="str">
            <v>CA-Kattamya BR</v>
          </cell>
          <cell r="D38">
            <v>6</v>
          </cell>
          <cell r="E38">
            <v>2796</v>
          </cell>
          <cell r="F38">
            <v>0.2</v>
          </cell>
          <cell r="G38">
            <v>93.2</v>
          </cell>
          <cell r="H38">
            <v>1</v>
          </cell>
          <cell r="I38">
            <v>578</v>
          </cell>
          <cell r="J38">
            <v>5</v>
          </cell>
          <cell r="K38">
            <v>2218</v>
          </cell>
          <cell r="L38">
            <v>0</v>
          </cell>
        </row>
        <row r="39">
          <cell r="C39" t="str">
            <v>AS-Aswan DC</v>
          </cell>
          <cell r="D39">
            <v>6</v>
          </cell>
          <cell r="E39">
            <v>21845.3</v>
          </cell>
          <cell r="F39">
            <v>0.2</v>
          </cell>
          <cell r="G39">
            <v>728.176666666667</v>
          </cell>
          <cell r="H39">
            <v>6</v>
          </cell>
          <cell r="I39">
            <v>21845.3</v>
          </cell>
          <cell r="J39">
            <v>0</v>
          </cell>
          <cell r="K39">
            <v>0</v>
          </cell>
          <cell r="L39">
            <v>0</v>
          </cell>
        </row>
        <row r="40">
          <cell r="C40" t="str">
            <v>BE-Kafr Al-Sheikh DC</v>
          </cell>
          <cell r="D40">
            <v>6</v>
          </cell>
          <cell r="E40">
            <v>3338.16</v>
          </cell>
          <cell r="F40">
            <v>0.2</v>
          </cell>
          <cell r="G40">
            <v>111.272</v>
          </cell>
          <cell r="H40">
            <v>4</v>
          </cell>
          <cell r="I40">
            <v>2083.16</v>
          </cell>
          <cell r="J40">
            <v>1</v>
          </cell>
          <cell r="K40">
            <v>330</v>
          </cell>
          <cell r="L40">
            <v>1</v>
          </cell>
        </row>
        <row r="41">
          <cell r="C41" t="str">
            <v>GI-OctoberGardens BR</v>
          </cell>
          <cell r="D41">
            <v>5</v>
          </cell>
          <cell r="E41">
            <v>2745</v>
          </cell>
          <cell r="F41">
            <v>0.166666666666667</v>
          </cell>
          <cell r="G41">
            <v>91.5</v>
          </cell>
          <cell r="H41">
            <v>2</v>
          </cell>
          <cell r="I41">
            <v>955</v>
          </cell>
          <cell r="J41">
            <v>2</v>
          </cell>
          <cell r="K41">
            <v>1420</v>
          </cell>
          <cell r="L41">
            <v>1</v>
          </cell>
        </row>
        <row r="42">
          <cell r="C42" t="str">
            <v>SH-Zagazig DC</v>
          </cell>
          <cell r="D42">
            <v>5</v>
          </cell>
          <cell r="E42">
            <v>5859</v>
          </cell>
          <cell r="F42">
            <v>0.166666666666667</v>
          </cell>
          <cell r="G42">
            <v>195.3</v>
          </cell>
          <cell r="H42">
            <v>4</v>
          </cell>
          <cell r="I42">
            <v>5459</v>
          </cell>
          <cell r="J42">
            <v>1</v>
          </cell>
          <cell r="K42">
            <v>400</v>
          </cell>
          <cell r="L42">
            <v>0</v>
          </cell>
        </row>
        <row r="43">
          <cell r="C43" t="str">
            <v>GI-EL Ayat BR</v>
          </cell>
          <cell r="D43">
            <v>5</v>
          </cell>
          <cell r="E43">
            <v>3384</v>
          </cell>
          <cell r="F43">
            <v>0.166666666666667</v>
          </cell>
          <cell r="G43">
            <v>112.8</v>
          </cell>
          <cell r="H43">
            <v>1</v>
          </cell>
          <cell r="I43">
            <v>375</v>
          </cell>
          <cell r="J43">
            <v>0</v>
          </cell>
          <cell r="K43">
            <v>0</v>
          </cell>
          <cell r="L43">
            <v>4</v>
          </cell>
        </row>
        <row r="44">
          <cell r="C44" t="str">
            <v>AS-Sohag DC</v>
          </cell>
          <cell r="D44">
            <v>5</v>
          </cell>
          <cell r="E44">
            <v>2765</v>
          </cell>
          <cell r="F44">
            <v>0.166666666666667</v>
          </cell>
          <cell r="G44">
            <v>92.1666666666667</v>
          </cell>
          <cell r="H44">
            <v>4</v>
          </cell>
          <cell r="I44">
            <v>2625</v>
          </cell>
          <cell r="J44">
            <v>1</v>
          </cell>
          <cell r="K44">
            <v>140</v>
          </cell>
          <cell r="L44">
            <v>0</v>
          </cell>
        </row>
        <row r="45">
          <cell r="C45" t="str">
            <v>AL-Agamy BR</v>
          </cell>
          <cell r="D45">
            <v>5</v>
          </cell>
          <cell r="E45">
            <v>6735.95</v>
          </cell>
          <cell r="F45">
            <v>0.166666666666667</v>
          </cell>
          <cell r="G45">
            <v>224.531666666667</v>
          </cell>
          <cell r="H45">
            <v>2</v>
          </cell>
          <cell r="I45">
            <v>4720.95</v>
          </cell>
          <cell r="J45">
            <v>2</v>
          </cell>
          <cell r="K45">
            <v>215</v>
          </cell>
          <cell r="L45">
            <v>1</v>
          </cell>
        </row>
        <row r="46">
          <cell r="C46" t="str">
            <v>AS-Nag Hammadi BR</v>
          </cell>
          <cell r="D46">
            <v>4</v>
          </cell>
          <cell r="E46">
            <v>5532</v>
          </cell>
          <cell r="F46">
            <v>0.133333333333333</v>
          </cell>
          <cell r="G46">
            <v>184.4</v>
          </cell>
          <cell r="H46">
            <v>4</v>
          </cell>
          <cell r="I46">
            <v>5532</v>
          </cell>
          <cell r="J46">
            <v>0</v>
          </cell>
          <cell r="K46">
            <v>0</v>
          </cell>
          <cell r="L46">
            <v>0</v>
          </cell>
        </row>
        <row r="47">
          <cell r="C47" t="str">
            <v>GI-Tanash BR</v>
          </cell>
          <cell r="D47">
            <v>4</v>
          </cell>
          <cell r="E47">
            <v>2584</v>
          </cell>
          <cell r="F47">
            <v>0.133333333333333</v>
          </cell>
          <cell r="G47">
            <v>86.1333333333333</v>
          </cell>
          <cell r="H47">
            <v>2</v>
          </cell>
          <cell r="I47">
            <v>1004</v>
          </cell>
          <cell r="J47">
            <v>2</v>
          </cell>
          <cell r="K47">
            <v>1580</v>
          </cell>
          <cell r="L47">
            <v>0</v>
          </cell>
        </row>
        <row r="48">
          <cell r="C48" t="str">
            <v>GI-Project BR</v>
          </cell>
          <cell r="D48">
            <v>4</v>
          </cell>
          <cell r="E48">
            <v>2964</v>
          </cell>
          <cell r="F48">
            <v>0.133333333333333</v>
          </cell>
          <cell r="G48">
            <v>98.8</v>
          </cell>
          <cell r="H48">
            <v>3</v>
          </cell>
          <cell r="I48">
            <v>1365</v>
          </cell>
          <cell r="J48">
            <v>0</v>
          </cell>
          <cell r="K48">
            <v>0</v>
          </cell>
          <cell r="L48">
            <v>1</v>
          </cell>
        </row>
        <row r="49">
          <cell r="C49" t="str">
            <v>SH-Menya EL Qamh BR</v>
          </cell>
          <cell r="D49">
            <v>3</v>
          </cell>
          <cell r="E49">
            <v>1445</v>
          </cell>
          <cell r="F49">
            <v>0.1</v>
          </cell>
          <cell r="G49">
            <v>48.1666666666667</v>
          </cell>
          <cell r="H49">
            <v>0</v>
          </cell>
          <cell r="I49">
            <v>0</v>
          </cell>
          <cell r="J49">
            <v>3</v>
          </cell>
          <cell r="K49">
            <v>1445</v>
          </cell>
          <cell r="L49">
            <v>0</v>
          </cell>
        </row>
        <row r="50">
          <cell r="C50" t="str">
            <v>CA-Salam BR</v>
          </cell>
          <cell r="D50">
            <v>3</v>
          </cell>
          <cell r="E50">
            <v>2409</v>
          </cell>
          <cell r="F50">
            <v>0.1</v>
          </cell>
          <cell r="G50">
            <v>80.3</v>
          </cell>
          <cell r="H50">
            <v>3</v>
          </cell>
          <cell r="I50">
            <v>2409</v>
          </cell>
          <cell r="J50">
            <v>0</v>
          </cell>
          <cell r="K50">
            <v>0</v>
          </cell>
          <cell r="L50">
            <v>0</v>
          </cell>
        </row>
        <row r="51">
          <cell r="C51" t="str">
            <v>GI-Shubra Khaymah BR</v>
          </cell>
          <cell r="D51">
            <v>3</v>
          </cell>
          <cell r="E51">
            <v>1249.95</v>
          </cell>
          <cell r="F51">
            <v>0.1</v>
          </cell>
          <cell r="G51">
            <v>41.665</v>
          </cell>
          <cell r="H51">
            <v>1</v>
          </cell>
          <cell r="I51">
            <v>840</v>
          </cell>
          <cell r="J51">
            <v>1</v>
          </cell>
          <cell r="K51">
            <v>340</v>
          </cell>
          <cell r="L51">
            <v>1</v>
          </cell>
        </row>
        <row r="52">
          <cell r="C52" t="str">
            <v>BS-Faiyum DC</v>
          </cell>
          <cell r="D52">
            <v>3</v>
          </cell>
          <cell r="E52">
            <v>4243.38</v>
          </cell>
          <cell r="F52">
            <v>0.1</v>
          </cell>
          <cell r="G52">
            <v>141.446</v>
          </cell>
          <cell r="H52">
            <v>1</v>
          </cell>
          <cell r="I52">
            <v>154</v>
          </cell>
          <cell r="J52">
            <v>2</v>
          </cell>
          <cell r="K52">
            <v>4089.38</v>
          </cell>
          <cell r="L52">
            <v>0</v>
          </cell>
        </row>
        <row r="53">
          <cell r="C53" t="str">
            <v>CA-Tagamoa BR</v>
          </cell>
          <cell r="D53">
            <v>2</v>
          </cell>
          <cell r="E53">
            <v>1100</v>
          </cell>
          <cell r="F53">
            <v>0.0666666666666667</v>
          </cell>
          <cell r="G53">
            <v>36.6666666666667</v>
          </cell>
          <cell r="H53">
            <v>1</v>
          </cell>
          <cell r="I53">
            <v>550</v>
          </cell>
          <cell r="J53">
            <v>1</v>
          </cell>
          <cell r="K53">
            <v>550</v>
          </cell>
          <cell r="L53">
            <v>0</v>
          </cell>
        </row>
        <row r="54">
          <cell r="C54" t="str">
            <v>TA-Sadate BR</v>
          </cell>
          <cell r="D54">
            <v>2</v>
          </cell>
          <cell r="E54">
            <v>802.5</v>
          </cell>
          <cell r="F54">
            <v>0.0666666666666667</v>
          </cell>
          <cell r="G54">
            <v>26.75</v>
          </cell>
          <cell r="H54">
            <v>1</v>
          </cell>
          <cell r="I54">
            <v>660</v>
          </cell>
          <cell r="J54">
            <v>1</v>
          </cell>
          <cell r="K54">
            <v>142.5</v>
          </cell>
          <cell r="L54">
            <v>0</v>
          </cell>
        </row>
        <row r="55">
          <cell r="C55" t="str">
            <v>CA-Abaasia BR</v>
          </cell>
          <cell r="D55">
            <v>2</v>
          </cell>
          <cell r="E55">
            <v>545</v>
          </cell>
          <cell r="F55">
            <v>0.0666666666666667</v>
          </cell>
          <cell r="G55">
            <v>18.1666666666667</v>
          </cell>
          <cell r="H55">
            <v>1</v>
          </cell>
          <cell r="I55">
            <v>250</v>
          </cell>
          <cell r="J55">
            <v>0</v>
          </cell>
          <cell r="K55">
            <v>0</v>
          </cell>
          <cell r="L55">
            <v>1</v>
          </cell>
        </row>
        <row r="56">
          <cell r="C56" t="str">
            <v>GI-Obour BR</v>
          </cell>
          <cell r="D56">
            <v>2</v>
          </cell>
          <cell r="E56">
            <v>1429</v>
          </cell>
          <cell r="F56">
            <v>0.0666666666666667</v>
          </cell>
          <cell r="G56">
            <v>47.6333333333333</v>
          </cell>
          <cell r="H56">
            <v>2</v>
          </cell>
          <cell r="I56">
            <v>1429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AS-Tahta BR</v>
          </cell>
          <cell r="D57">
            <v>2</v>
          </cell>
          <cell r="E57">
            <v>650</v>
          </cell>
          <cell r="F57">
            <v>0.0666666666666667</v>
          </cell>
          <cell r="G57">
            <v>21.6666666666667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2</v>
          </cell>
        </row>
        <row r="58">
          <cell r="C58" t="str">
            <v>CA-Nasr city BR</v>
          </cell>
          <cell r="D58">
            <v>2</v>
          </cell>
          <cell r="E58">
            <v>970</v>
          </cell>
          <cell r="F58">
            <v>0.0666666666666667</v>
          </cell>
          <cell r="G58">
            <v>32.3333333333333</v>
          </cell>
          <cell r="H58">
            <v>0</v>
          </cell>
          <cell r="I58">
            <v>0</v>
          </cell>
          <cell r="J58">
            <v>2</v>
          </cell>
          <cell r="K58">
            <v>970</v>
          </cell>
          <cell r="L58">
            <v>0</v>
          </cell>
        </row>
        <row r="59">
          <cell r="C59" t="str">
            <v>CA- Zakr BR</v>
          </cell>
          <cell r="D59">
            <v>2</v>
          </cell>
          <cell r="E59">
            <v>1770</v>
          </cell>
          <cell r="F59">
            <v>0.0666666666666667</v>
          </cell>
          <cell r="G59">
            <v>59</v>
          </cell>
          <cell r="H59">
            <v>1</v>
          </cell>
          <cell r="I59">
            <v>1020</v>
          </cell>
          <cell r="J59">
            <v>1</v>
          </cell>
          <cell r="K59">
            <v>750</v>
          </cell>
          <cell r="L59">
            <v>0</v>
          </cell>
        </row>
        <row r="60">
          <cell r="C60" t="str">
            <v>IS-Ismailia DC</v>
          </cell>
          <cell r="D60">
            <v>2</v>
          </cell>
          <cell r="E60">
            <v>5535</v>
          </cell>
          <cell r="F60">
            <v>0.0666666666666667</v>
          </cell>
          <cell r="G60">
            <v>184.5</v>
          </cell>
          <cell r="H60">
            <v>2</v>
          </cell>
          <cell r="I60">
            <v>5535</v>
          </cell>
          <cell r="J60">
            <v>0</v>
          </cell>
          <cell r="K60">
            <v>0</v>
          </cell>
          <cell r="L60">
            <v>0</v>
          </cell>
        </row>
        <row r="61">
          <cell r="C61" t="str">
            <v>TA-Mahallah BR</v>
          </cell>
          <cell r="D61">
            <v>2</v>
          </cell>
          <cell r="E61">
            <v>1914</v>
          </cell>
          <cell r="F61">
            <v>0.0666666666666667</v>
          </cell>
          <cell r="G61">
            <v>63.8</v>
          </cell>
          <cell r="H61">
            <v>2</v>
          </cell>
          <cell r="I61">
            <v>1914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SH-Hay El Zohor BR</v>
          </cell>
          <cell r="D62">
            <v>2</v>
          </cell>
          <cell r="E62">
            <v>535</v>
          </cell>
          <cell r="F62">
            <v>0.0666666666666667</v>
          </cell>
          <cell r="G62">
            <v>17.8333333333333</v>
          </cell>
          <cell r="H62">
            <v>0</v>
          </cell>
          <cell r="I62">
            <v>0</v>
          </cell>
          <cell r="J62">
            <v>2</v>
          </cell>
          <cell r="K62">
            <v>535</v>
          </cell>
          <cell r="L62">
            <v>0</v>
          </cell>
        </row>
        <row r="63">
          <cell r="C63" t="str">
            <v>GI-Tokh  BR</v>
          </cell>
          <cell r="D63">
            <v>2</v>
          </cell>
          <cell r="E63">
            <v>1794</v>
          </cell>
          <cell r="F63">
            <v>0.0666666666666667</v>
          </cell>
          <cell r="G63">
            <v>59.8</v>
          </cell>
          <cell r="H63">
            <v>0</v>
          </cell>
          <cell r="I63">
            <v>0</v>
          </cell>
          <cell r="J63">
            <v>2</v>
          </cell>
          <cell r="K63">
            <v>1794</v>
          </cell>
          <cell r="L63">
            <v>0</v>
          </cell>
        </row>
        <row r="64">
          <cell r="C64" t="str">
            <v>AS-Qena DC</v>
          </cell>
          <cell r="D64">
            <v>2</v>
          </cell>
          <cell r="E64">
            <v>784.75</v>
          </cell>
          <cell r="F64">
            <v>0.0666666666666667</v>
          </cell>
          <cell r="G64">
            <v>26.1583333333333</v>
          </cell>
          <cell r="H64">
            <v>2</v>
          </cell>
          <cell r="I64">
            <v>784.75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CA-Maasra BR</v>
          </cell>
          <cell r="D65">
            <v>2</v>
          </cell>
          <cell r="E65">
            <v>804</v>
          </cell>
          <cell r="F65">
            <v>0.0666666666666667</v>
          </cell>
          <cell r="G65">
            <v>26.8</v>
          </cell>
          <cell r="H65">
            <v>1</v>
          </cell>
          <cell r="I65">
            <v>469</v>
          </cell>
          <cell r="J65">
            <v>1</v>
          </cell>
          <cell r="K65">
            <v>335</v>
          </cell>
          <cell r="L65">
            <v>0</v>
          </cell>
        </row>
        <row r="66">
          <cell r="C66" t="str">
            <v>TA-Tanta DC</v>
          </cell>
          <cell r="D66">
            <v>2</v>
          </cell>
          <cell r="E66">
            <v>1050</v>
          </cell>
          <cell r="F66">
            <v>0.0666666666666667</v>
          </cell>
          <cell r="G66">
            <v>35</v>
          </cell>
          <cell r="H66">
            <v>2</v>
          </cell>
          <cell r="I66">
            <v>1050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CA-El Marg</v>
          </cell>
          <cell r="D67">
            <v>2</v>
          </cell>
          <cell r="E67">
            <v>200</v>
          </cell>
          <cell r="F67">
            <v>0.0666666666666667</v>
          </cell>
          <cell r="G67">
            <v>6.66666666666667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2</v>
          </cell>
        </row>
        <row r="68">
          <cell r="C68" t="str">
            <v>CA-Shobra BR</v>
          </cell>
          <cell r="D68">
            <v>1</v>
          </cell>
          <cell r="E68">
            <v>1000</v>
          </cell>
          <cell r="F68">
            <v>0.0333333333333333</v>
          </cell>
          <cell r="G68">
            <v>33.3333333333333</v>
          </cell>
          <cell r="H68">
            <v>0</v>
          </cell>
          <cell r="I68">
            <v>0</v>
          </cell>
          <cell r="J68">
            <v>1</v>
          </cell>
          <cell r="K68">
            <v>1000</v>
          </cell>
          <cell r="L68">
            <v>0</v>
          </cell>
        </row>
        <row r="69">
          <cell r="C69" t="str">
            <v>SH-10th ofRamadan BR</v>
          </cell>
          <cell r="D69">
            <v>1</v>
          </cell>
          <cell r="E69">
            <v>370</v>
          </cell>
          <cell r="F69">
            <v>0.0333333333333333</v>
          </cell>
          <cell r="G69">
            <v>12.3333333333333</v>
          </cell>
          <cell r="H69">
            <v>1</v>
          </cell>
          <cell r="I69">
            <v>370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GI-Hawamdia BR</v>
          </cell>
          <cell r="D70">
            <v>1</v>
          </cell>
          <cell r="E70">
            <v>280</v>
          </cell>
          <cell r="F70">
            <v>0.0333333333333333</v>
          </cell>
          <cell r="G70">
            <v>9.33333333333333</v>
          </cell>
          <cell r="H70">
            <v>1</v>
          </cell>
          <cell r="I70">
            <v>280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GI-Qalyup  BR</v>
          </cell>
          <cell r="D71">
            <v>1</v>
          </cell>
          <cell r="E71">
            <v>40</v>
          </cell>
          <cell r="F71">
            <v>0.0333333333333333</v>
          </cell>
          <cell r="G71">
            <v>1.33333333333333</v>
          </cell>
          <cell r="H71">
            <v>1</v>
          </cell>
          <cell r="I71">
            <v>40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AS-Luxor BR</v>
          </cell>
          <cell r="D72">
            <v>1</v>
          </cell>
          <cell r="E72">
            <v>300</v>
          </cell>
          <cell r="F72">
            <v>0.0333333333333333</v>
          </cell>
          <cell r="G72">
            <v>10</v>
          </cell>
          <cell r="H72">
            <v>0</v>
          </cell>
          <cell r="I72">
            <v>0</v>
          </cell>
          <cell r="J72">
            <v>1</v>
          </cell>
          <cell r="K72">
            <v>300</v>
          </cell>
          <cell r="L72">
            <v>0</v>
          </cell>
        </row>
        <row r="73">
          <cell r="C73" t="str">
            <v>IS-Suez DC</v>
          </cell>
          <cell r="D73">
            <v>1</v>
          </cell>
          <cell r="E73">
            <v>490.8</v>
          </cell>
          <cell r="F73">
            <v>0.0333333333333333</v>
          </cell>
          <cell r="G73">
            <v>16.36</v>
          </cell>
          <cell r="H73">
            <v>1</v>
          </cell>
          <cell r="I73">
            <v>490.8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GI-Almuasasa BR</v>
          </cell>
          <cell r="D74">
            <v>1</v>
          </cell>
          <cell r="E74">
            <v>120</v>
          </cell>
          <cell r="F74">
            <v>0.0333333333333333</v>
          </cell>
          <cell r="G74">
            <v>4</v>
          </cell>
          <cell r="H74">
            <v>1</v>
          </cell>
          <cell r="I74">
            <v>120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SH-Fakous BR</v>
          </cell>
          <cell r="D75">
            <v>1</v>
          </cell>
          <cell r="E75">
            <v>1050</v>
          </cell>
          <cell r="F75">
            <v>0.0333333333333333</v>
          </cell>
          <cell r="G75">
            <v>35</v>
          </cell>
          <cell r="H75">
            <v>1</v>
          </cell>
          <cell r="I75">
            <v>1050</v>
          </cell>
          <cell r="J75">
            <v>0</v>
          </cell>
          <cell r="K75">
            <v>0</v>
          </cell>
          <cell r="L75">
            <v>0</v>
          </cell>
        </row>
        <row r="76">
          <cell r="C76" t="str">
            <v>GI-Benha BR</v>
          </cell>
          <cell r="D76">
            <v>1</v>
          </cell>
          <cell r="E76">
            <v>260</v>
          </cell>
          <cell r="F76">
            <v>0.0333333333333333</v>
          </cell>
          <cell r="G76">
            <v>8.66666666666667</v>
          </cell>
          <cell r="H76">
            <v>1</v>
          </cell>
          <cell r="I76">
            <v>260</v>
          </cell>
          <cell r="J76">
            <v>0</v>
          </cell>
          <cell r="K76">
            <v>0</v>
          </cell>
          <cell r="L76">
            <v>0</v>
          </cell>
        </row>
        <row r="77">
          <cell r="C77" t="str">
            <v>MA-Senbellawein BR</v>
          </cell>
          <cell r="D77">
            <v>1</v>
          </cell>
          <cell r="E77">
            <v>305</v>
          </cell>
          <cell r="F77">
            <v>0.0333333333333333</v>
          </cell>
          <cell r="G77">
            <v>10.1666666666667</v>
          </cell>
          <cell r="H77">
            <v>0</v>
          </cell>
          <cell r="I77">
            <v>0</v>
          </cell>
          <cell r="J77">
            <v>1</v>
          </cell>
          <cell r="K77">
            <v>305</v>
          </cell>
          <cell r="L77">
            <v>0</v>
          </cell>
        </row>
        <row r="78">
          <cell r="C78" t="str">
            <v>AL-Siouf BR</v>
          </cell>
          <cell r="D78">
            <v>1</v>
          </cell>
          <cell r="E78">
            <v>310</v>
          </cell>
          <cell r="F78">
            <v>0.0333333333333333</v>
          </cell>
          <cell r="G78">
            <v>10.3333333333333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</v>
          </cell>
        </row>
        <row r="79">
          <cell r="C79" t="str">
            <v>AS-Kom ombo BR</v>
          </cell>
          <cell r="D79">
            <v>1</v>
          </cell>
          <cell r="E79">
            <v>94.5</v>
          </cell>
          <cell r="F79">
            <v>0.0333333333333333</v>
          </cell>
          <cell r="G79">
            <v>3.15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</v>
          </cell>
        </row>
        <row r="80">
          <cell r="C80" t="str">
            <v>CA-elbasateen BR</v>
          </cell>
          <cell r="D80">
            <v>1</v>
          </cell>
          <cell r="E80">
            <v>600</v>
          </cell>
          <cell r="F80">
            <v>0.0333333333333333</v>
          </cell>
          <cell r="G80">
            <v>20</v>
          </cell>
          <cell r="H80">
            <v>0</v>
          </cell>
          <cell r="I80">
            <v>0</v>
          </cell>
          <cell r="J80">
            <v>1</v>
          </cell>
          <cell r="K80">
            <v>600</v>
          </cell>
          <cell r="L80">
            <v>0</v>
          </cell>
        </row>
        <row r="81">
          <cell r="C81" t="str">
            <v>BE-Rashid BR</v>
          </cell>
          <cell r="D81">
            <v>1</v>
          </cell>
          <cell r="E81">
            <v>350</v>
          </cell>
          <cell r="F81">
            <v>0.0333333333333333</v>
          </cell>
          <cell r="G81">
            <v>11.6666666666667</v>
          </cell>
          <cell r="H81">
            <v>0</v>
          </cell>
          <cell r="I81">
            <v>0</v>
          </cell>
          <cell r="J81">
            <v>1</v>
          </cell>
          <cell r="K81">
            <v>350</v>
          </cell>
          <cell r="L81">
            <v>0</v>
          </cell>
        </row>
        <row r="82">
          <cell r="C82" t="str">
            <v>SH-Hehya BR</v>
          </cell>
          <cell r="D82">
            <v>1</v>
          </cell>
          <cell r="E82">
            <v>480</v>
          </cell>
          <cell r="F82">
            <v>0.0333333333333333</v>
          </cell>
          <cell r="G82">
            <v>16</v>
          </cell>
          <cell r="H82">
            <v>0</v>
          </cell>
          <cell r="I82">
            <v>0</v>
          </cell>
          <cell r="J82">
            <v>1</v>
          </cell>
          <cell r="K82">
            <v>480</v>
          </cell>
          <cell r="L82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  <sheetName val="Sheet2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延误Delay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2139</v>
          </cell>
          <cell r="E4">
            <v>1618062.4</v>
          </cell>
          <cell r="F4">
            <v>69</v>
          </cell>
          <cell r="G4">
            <v>52195.5612903226</v>
          </cell>
          <cell r="H4">
            <v>854</v>
          </cell>
          <cell r="I4">
            <v>971097.02</v>
          </cell>
          <cell r="J4">
            <v>219</v>
          </cell>
          <cell r="K4">
            <v>203391.75</v>
          </cell>
          <cell r="L4">
            <v>1066</v>
          </cell>
        </row>
        <row r="5">
          <cell r="D5">
            <v>1394</v>
          </cell>
          <cell r="E5">
            <v>1017768.38</v>
          </cell>
          <cell r="F5">
            <v>44.9677419354839</v>
          </cell>
          <cell r="G5">
            <v>32831.2380645161</v>
          </cell>
          <cell r="H5">
            <v>548</v>
          </cell>
          <cell r="I5">
            <v>509954.65</v>
          </cell>
          <cell r="J5">
            <v>109</v>
          </cell>
          <cell r="K5">
            <v>122740.7</v>
          </cell>
          <cell r="L5">
            <v>737</v>
          </cell>
        </row>
        <row r="6">
          <cell r="D6">
            <v>269</v>
          </cell>
          <cell r="E6">
            <v>55152.3</v>
          </cell>
          <cell r="F6">
            <v>8.67741935483871</v>
          </cell>
          <cell r="G6">
            <v>1779.1064516129</v>
          </cell>
          <cell r="H6">
            <v>18</v>
          </cell>
          <cell r="I6">
            <v>8925</v>
          </cell>
          <cell r="J6">
            <v>32</v>
          </cell>
          <cell r="K6">
            <v>16895.2</v>
          </cell>
          <cell r="L6">
            <v>219</v>
          </cell>
        </row>
        <row r="7">
          <cell r="D7">
            <v>167</v>
          </cell>
          <cell r="E7">
            <v>314839.77</v>
          </cell>
          <cell r="F7">
            <v>5.38709677419355</v>
          </cell>
          <cell r="G7">
            <v>10156.1216129032</v>
          </cell>
          <cell r="H7">
            <v>147</v>
          </cell>
          <cell r="I7">
            <v>291177.93</v>
          </cell>
          <cell r="J7">
            <v>20</v>
          </cell>
          <cell r="K7">
            <v>23661.84</v>
          </cell>
          <cell r="L7">
            <v>0</v>
          </cell>
        </row>
        <row r="8">
          <cell r="D8">
            <v>124</v>
          </cell>
          <cell r="E8">
            <v>102349</v>
          </cell>
          <cell r="F8">
            <v>4</v>
          </cell>
          <cell r="G8">
            <v>3301.58064516129</v>
          </cell>
          <cell r="H8">
            <v>55</v>
          </cell>
          <cell r="I8">
            <v>81310.5</v>
          </cell>
          <cell r="J8">
            <v>9</v>
          </cell>
          <cell r="K8">
            <v>4175</v>
          </cell>
          <cell r="L8">
            <v>60</v>
          </cell>
        </row>
        <row r="9">
          <cell r="D9">
            <v>128</v>
          </cell>
          <cell r="E9">
            <v>75169.51</v>
          </cell>
          <cell r="F9">
            <v>4.12903225806452</v>
          </cell>
          <cell r="G9">
            <v>2424.82290322581</v>
          </cell>
          <cell r="H9">
            <v>47</v>
          </cell>
          <cell r="I9">
            <v>31660.5</v>
          </cell>
          <cell r="J9">
            <v>37</v>
          </cell>
          <cell r="K9">
            <v>32924.01</v>
          </cell>
          <cell r="L9">
            <v>44</v>
          </cell>
        </row>
        <row r="10">
          <cell r="D10">
            <v>57</v>
          </cell>
          <cell r="E10">
            <v>52783.44</v>
          </cell>
          <cell r="F10">
            <v>1.83870967741935</v>
          </cell>
          <cell r="G10">
            <v>1702.69161290323</v>
          </cell>
          <cell r="H10">
            <v>39</v>
          </cell>
          <cell r="I10">
            <v>48068.44</v>
          </cell>
          <cell r="J10">
            <v>12</v>
          </cell>
          <cell r="K10">
            <v>2995</v>
          </cell>
          <cell r="L10">
            <v>6</v>
          </cell>
        </row>
        <row r="12">
          <cell r="C12" t="str">
            <v>网点
Branch</v>
          </cell>
          <cell r="D12" t="str">
            <v>月累计
Total month</v>
          </cell>
        </row>
        <row r="12">
          <cell r="F12" t="str">
            <v>月日均
Daily average</v>
          </cell>
        </row>
        <row r="12">
          <cell r="H12" t="str">
            <v>遗失Lost</v>
          </cell>
        </row>
        <row r="12">
          <cell r="J12" t="str">
            <v>破损Damaged</v>
          </cell>
        </row>
        <row r="12">
          <cell r="L12" t="str">
            <v>延误Delay</v>
          </cell>
        </row>
        <row r="13">
          <cell r="D13" t="str">
            <v>单量
QTY</v>
          </cell>
          <cell r="E13" t="str">
            <v>金额
 EGP</v>
          </cell>
          <cell r="F13" t="str">
            <v>单量
QTY</v>
          </cell>
          <cell r="G13" t="str">
            <v>金额
 EGP</v>
          </cell>
          <cell r="H13" t="str">
            <v>单量QTY</v>
          </cell>
          <cell r="I13" t="str">
            <v>金额EGP</v>
          </cell>
          <cell r="J13" t="str">
            <v>单量QTY</v>
          </cell>
          <cell r="K13" t="str">
            <v>金额EGP</v>
          </cell>
          <cell r="L13" t="str">
            <v>单量QTY</v>
          </cell>
        </row>
        <row r="14">
          <cell r="C14" t="str">
            <v>GI-Pyramid garden BR</v>
          </cell>
          <cell r="D14">
            <v>360</v>
          </cell>
          <cell r="E14">
            <v>195792.33</v>
          </cell>
          <cell r="F14">
            <v>11.6129032258065</v>
          </cell>
          <cell r="G14">
            <v>6315.88161290323</v>
          </cell>
          <cell r="H14">
            <v>40</v>
          </cell>
          <cell r="I14">
            <v>32331</v>
          </cell>
          <cell r="J14">
            <v>8</v>
          </cell>
          <cell r="K14">
            <v>2584.75</v>
          </cell>
          <cell r="L14">
            <v>312</v>
          </cell>
        </row>
        <row r="15">
          <cell r="C15" t="str">
            <v>BS-Minya DC</v>
          </cell>
          <cell r="D15">
            <v>301</v>
          </cell>
          <cell r="E15">
            <v>254851.98</v>
          </cell>
          <cell r="F15">
            <v>9.70967741935484</v>
          </cell>
          <cell r="G15">
            <v>8221.03161290323</v>
          </cell>
          <cell r="H15">
            <v>113</v>
          </cell>
          <cell r="I15">
            <v>165988.08</v>
          </cell>
          <cell r="J15">
            <v>9</v>
          </cell>
          <cell r="K15">
            <v>28452.45</v>
          </cell>
          <cell r="L15">
            <v>179</v>
          </cell>
        </row>
        <row r="16">
          <cell r="C16" t="str">
            <v>AL-ABIS DC</v>
          </cell>
          <cell r="D16">
            <v>195</v>
          </cell>
          <cell r="E16">
            <v>29388.75</v>
          </cell>
          <cell r="F16">
            <v>6.29032258064516</v>
          </cell>
          <cell r="G16">
            <v>948.024193548387</v>
          </cell>
          <cell r="H16">
            <v>3</v>
          </cell>
          <cell r="I16">
            <v>1430</v>
          </cell>
          <cell r="J16">
            <v>7</v>
          </cell>
          <cell r="K16">
            <v>2981.65</v>
          </cell>
          <cell r="L16">
            <v>185</v>
          </cell>
        </row>
        <row r="17">
          <cell r="C17" t="str">
            <v>BS-Faiyum DC</v>
          </cell>
          <cell r="D17">
            <v>214</v>
          </cell>
          <cell r="E17">
            <v>103615.99</v>
          </cell>
          <cell r="F17">
            <v>6.90322580645161</v>
          </cell>
          <cell r="G17">
            <v>3342.45129032258</v>
          </cell>
          <cell r="H17">
            <v>212</v>
          </cell>
          <cell r="I17">
            <v>103415.99</v>
          </cell>
          <cell r="J17">
            <v>0</v>
          </cell>
          <cell r="K17">
            <v>0</v>
          </cell>
          <cell r="L17">
            <v>2</v>
          </cell>
        </row>
        <row r="18">
          <cell r="C18" t="str">
            <v>GI-Mohandessen BR</v>
          </cell>
          <cell r="D18">
            <v>152</v>
          </cell>
          <cell r="E18">
            <v>123372.3</v>
          </cell>
          <cell r="F18">
            <v>4.90322580645161</v>
          </cell>
          <cell r="G18">
            <v>3979.75161290323</v>
          </cell>
          <cell r="H18">
            <v>21</v>
          </cell>
          <cell r="I18">
            <v>17624</v>
          </cell>
          <cell r="J18">
            <v>4</v>
          </cell>
          <cell r="K18">
            <v>3094.3</v>
          </cell>
          <cell r="L18">
            <v>127</v>
          </cell>
        </row>
        <row r="19">
          <cell r="C19" t="str">
            <v>HQ BR</v>
          </cell>
          <cell r="D19">
            <v>131</v>
          </cell>
          <cell r="E19">
            <v>276547.66</v>
          </cell>
          <cell r="F19">
            <v>4.2258064516129</v>
          </cell>
          <cell r="G19">
            <v>8920.89225806452</v>
          </cell>
          <cell r="H19">
            <v>114</v>
          </cell>
          <cell r="I19">
            <v>253287.82</v>
          </cell>
          <cell r="J19">
            <v>17</v>
          </cell>
          <cell r="K19">
            <v>23259.84</v>
          </cell>
          <cell r="L19">
            <v>0</v>
          </cell>
        </row>
        <row r="20">
          <cell r="C20" t="str">
            <v>GI-Shubra Khaymah BR</v>
          </cell>
          <cell r="D20">
            <v>79</v>
          </cell>
          <cell r="E20">
            <v>34404</v>
          </cell>
          <cell r="F20">
            <v>2.54838709677419</v>
          </cell>
          <cell r="G20">
            <v>1109.8064516129</v>
          </cell>
          <cell r="H20">
            <v>46</v>
          </cell>
          <cell r="I20">
            <v>24637</v>
          </cell>
          <cell r="J20">
            <v>19</v>
          </cell>
          <cell r="K20">
            <v>4098</v>
          </cell>
          <cell r="L20">
            <v>14</v>
          </cell>
        </row>
        <row r="21">
          <cell r="C21" t="str">
            <v>AS-Asyut DC</v>
          </cell>
          <cell r="D21">
            <v>74</v>
          </cell>
          <cell r="E21">
            <v>65390.5</v>
          </cell>
          <cell r="F21">
            <v>2.38709677419355</v>
          </cell>
          <cell r="G21">
            <v>2109.37096774194</v>
          </cell>
          <cell r="H21">
            <v>23</v>
          </cell>
          <cell r="I21">
            <v>55686</v>
          </cell>
          <cell r="J21">
            <v>2</v>
          </cell>
          <cell r="K21">
            <v>110</v>
          </cell>
          <cell r="L21">
            <v>49</v>
          </cell>
        </row>
        <row r="22">
          <cell r="C22" t="str">
            <v>GI-October BR</v>
          </cell>
          <cell r="D22">
            <v>66</v>
          </cell>
          <cell r="E22">
            <v>42741</v>
          </cell>
          <cell r="F22">
            <v>2.12903225806452</v>
          </cell>
          <cell r="G22">
            <v>1378.74193548387</v>
          </cell>
          <cell r="H22">
            <v>14</v>
          </cell>
          <cell r="I22">
            <v>9016</v>
          </cell>
          <cell r="J22">
            <v>1</v>
          </cell>
          <cell r="K22">
            <v>55</v>
          </cell>
          <cell r="L22">
            <v>51</v>
          </cell>
        </row>
        <row r="23">
          <cell r="C23" t="str">
            <v>BS-Beni Suef DC</v>
          </cell>
          <cell r="D23">
            <v>57</v>
          </cell>
          <cell r="E23">
            <v>30920.98</v>
          </cell>
          <cell r="F23">
            <v>1.83870967741935</v>
          </cell>
          <cell r="G23">
            <v>997.450967741935</v>
          </cell>
          <cell r="H23">
            <v>44</v>
          </cell>
          <cell r="I23">
            <v>25043.98</v>
          </cell>
          <cell r="J23">
            <v>5</v>
          </cell>
          <cell r="K23">
            <v>4077</v>
          </cell>
          <cell r="L23">
            <v>8</v>
          </cell>
        </row>
        <row r="24">
          <cell r="C24" t="str">
            <v>10thRamadanCityHub</v>
          </cell>
          <cell r="D24">
            <v>36</v>
          </cell>
          <cell r="E24">
            <v>38292.11</v>
          </cell>
          <cell r="F24">
            <v>1.16129032258065</v>
          </cell>
          <cell r="G24">
            <v>1235.22935483871</v>
          </cell>
          <cell r="H24">
            <v>33</v>
          </cell>
          <cell r="I24">
            <v>37890.11</v>
          </cell>
          <cell r="J24">
            <v>3</v>
          </cell>
          <cell r="K24">
            <v>402</v>
          </cell>
          <cell r="L24">
            <v>0</v>
          </cell>
        </row>
        <row r="25">
          <cell r="C25" t="str">
            <v>GI-Haram BR</v>
          </cell>
          <cell r="D25">
            <v>43</v>
          </cell>
          <cell r="E25">
            <v>20081</v>
          </cell>
          <cell r="F25">
            <v>1.38709677419355</v>
          </cell>
          <cell r="G25">
            <v>647.774193548387</v>
          </cell>
          <cell r="H25">
            <v>16</v>
          </cell>
          <cell r="I25">
            <v>8936</v>
          </cell>
          <cell r="J25">
            <v>6</v>
          </cell>
          <cell r="K25">
            <v>1390</v>
          </cell>
          <cell r="L25">
            <v>21</v>
          </cell>
        </row>
        <row r="26">
          <cell r="C26" t="str">
            <v>AL-GExpress BR</v>
          </cell>
          <cell r="D26">
            <v>29</v>
          </cell>
          <cell r="E26">
            <v>7133</v>
          </cell>
          <cell r="F26">
            <v>0.935483870967742</v>
          </cell>
          <cell r="G26">
            <v>230.096774193548</v>
          </cell>
          <cell r="H26">
            <v>7</v>
          </cell>
          <cell r="I26">
            <v>3891</v>
          </cell>
          <cell r="J26">
            <v>2</v>
          </cell>
          <cell r="K26">
            <v>1242</v>
          </cell>
          <cell r="L26">
            <v>20</v>
          </cell>
        </row>
        <row r="27">
          <cell r="C27" t="str">
            <v>GI-EL-Monib BR</v>
          </cell>
          <cell r="D27">
            <v>29</v>
          </cell>
          <cell r="E27">
            <v>67753</v>
          </cell>
          <cell r="F27">
            <v>0.935483870967742</v>
          </cell>
          <cell r="G27">
            <v>2185.58064516129</v>
          </cell>
          <cell r="H27">
            <v>4</v>
          </cell>
          <cell r="I27">
            <v>948</v>
          </cell>
          <cell r="J27">
            <v>21</v>
          </cell>
          <cell r="K27">
            <v>64894</v>
          </cell>
          <cell r="L27">
            <v>4</v>
          </cell>
        </row>
        <row r="28">
          <cell r="C28" t="str">
            <v>GI-Giza DC</v>
          </cell>
          <cell r="D28">
            <v>28</v>
          </cell>
          <cell r="E28">
            <v>112525</v>
          </cell>
          <cell r="F28">
            <v>0.903225806451613</v>
          </cell>
          <cell r="G28">
            <v>3629.83870967742</v>
          </cell>
          <cell r="H28">
            <v>20</v>
          </cell>
          <cell r="I28">
            <v>106877</v>
          </cell>
          <cell r="J28">
            <v>5</v>
          </cell>
          <cell r="K28">
            <v>2264</v>
          </cell>
          <cell r="L28">
            <v>3</v>
          </cell>
        </row>
        <row r="29">
          <cell r="C29" t="str">
            <v>CA-Ain ShamsBR</v>
          </cell>
          <cell r="D29">
            <v>23</v>
          </cell>
          <cell r="E29">
            <v>6405</v>
          </cell>
          <cell r="F29">
            <v>0.741935483870968</v>
          </cell>
          <cell r="G29">
            <v>206.612903225806</v>
          </cell>
          <cell r="H29">
            <v>7</v>
          </cell>
          <cell r="I29">
            <v>2845</v>
          </cell>
          <cell r="J29">
            <v>1</v>
          </cell>
          <cell r="K29">
            <v>300</v>
          </cell>
          <cell r="L29">
            <v>15</v>
          </cell>
        </row>
        <row r="30">
          <cell r="C30" t="str">
            <v>CA-Cairo DC</v>
          </cell>
          <cell r="D30">
            <v>17</v>
          </cell>
          <cell r="E30">
            <v>22632.5</v>
          </cell>
          <cell r="F30">
            <v>0.548387096774194</v>
          </cell>
          <cell r="G30">
            <v>730.08064516129</v>
          </cell>
          <cell r="H30">
            <v>13</v>
          </cell>
          <cell r="I30">
            <v>9388.5</v>
          </cell>
          <cell r="J30">
            <v>3</v>
          </cell>
          <cell r="K30">
            <v>13144</v>
          </cell>
          <cell r="L30">
            <v>1</v>
          </cell>
        </row>
        <row r="31">
          <cell r="C31" t="str">
            <v>GI-El-sheikh Zaid BR</v>
          </cell>
          <cell r="D31">
            <v>16</v>
          </cell>
          <cell r="E31">
            <v>8310</v>
          </cell>
          <cell r="F31">
            <v>0.516129032258065</v>
          </cell>
          <cell r="G31">
            <v>268.064516129032</v>
          </cell>
          <cell r="H31">
            <v>3</v>
          </cell>
          <cell r="I31">
            <v>2004</v>
          </cell>
          <cell r="J31">
            <v>8</v>
          </cell>
          <cell r="K31">
            <v>3214</v>
          </cell>
          <cell r="L31">
            <v>5</v>
          </cell>
        </row>
        <row r="32">
          <cell r="C32" t="str">
            <v>AS-Sohag DC</v>
          </cell>
          <cell r="D32">
            <v>18</v>
          </cell>
          <cell r="E32">
            <v>17306</v>
          </cell>
          <cell r="F32">
            <v>0.580645161290323</v>
          </cell>
          <cell r="G32">
            <v>558.258064516129</v>
          </cell>
          <cell r="H32">
            <v>15</v>
          </cell>
          <cell r="I32">
            <v>16466</v>
          </cell>
          <cell r="J32">
            <v>3</v>
          </cell>
          <cell r="K32">
            <v>840</v>
          </cell>
          <cell r="L32">
            <v>0</v>
          </cell>
        </row>
        <row r="33">
          <cell r="C33" t="str">
            <v>GI-EL Ayat BR</v>
          </cell>
          <cell r="D33">
            <v>10</v>
          </cell>
          <cell r="E33">
            <v>2060</v>
          </cell>
          <cell r="F33">
            <v>0.32258064516129</v>
          </cell>
          <cell r="G33">
            <v>66.4516129032258</v>
          </cell>
          <cell r="H33">
            <v>3</v>
          </cell>
          <cell r="I33">
            <v>1610</v>
          </cell>
          <cell r="J33">
            <v>6</v>
          </cell>
          <cell r="K33">
            <v>350</v>
          </cell>
          <cell r="L33">
            <v>1</v>
          </cell>
        </row>
        <row r="34">
          <cell r="C34" t="str">
            <v>AL-Mandara BR</v>
          </cell>
          <cell r="D34">
            <v>9</v>
          </cell>
          <cell r="E34">
            <v>1500</v>
          </cell>
          <cell r="F34">
            <v>0.290322580645161</v>
          </cell>
          <cell r="G34">
            <v>48.3870967741936</v>
          </cell>
          <cell r="H34">
            <v>1</v>
          </cell>
          <cell r="I34">
            <v>700</v>
          </cell>
          <cell r="J34">
            <v>0</v>
          </cell>
          <cell r="K34">
            <v>0</v>
          </cell>
          <cell r="L34">
            <v>8</v>
          </cell>
        </row>
        <row r="35">
          <cell r="C35" t="str">
            <v>GI-Eltalbia BR</v>
          </cell>
          <cell r="D35">
            <v>10</v>
          </cell>
          <cell r="E35">
            <v>4225</v>
          </cell>
          <cell r="F35">
            <v>0.32258064516129</v>
          </cell>
          <cell r="G35">
            <v>136.290322580645</v>
          </cell>
          <cell r="H35">
            <v>2</v>
          </cell>
          <cell r="I35">
            <v>1050</v>
          </cell>
          <cell r="J35">
            <v>5</v>
          </cell>
          <cell r="K35">
            <v>2655</v>
          </cell>
          <cell r="L35">
            <v>3</v>
          </cell>
        </row>
        <row r="36">
          <cell r="C36" t="str">
            <v>SH-Zagazig DC</v>
          </cell>
          <cell r="D36">
            <v>10</v>
          </cell>
          <cell r="E36">
            <v>2676.26</v>
          </cell>
          <cell r="F36">
            <v>0.32258064516129</v>
          </cell>
          <cell r="G36">
            <v>86.3309677419355</v>
          </cell>
          <cell r="H36">
            <v>0</v>
          </cell>
          <cell r="I36">
            <v>0</v>
          </cell>
          <cell r="J36">
            <v>6</v>
          </cell>
          <cell r="K36">
            <v>1976.26</v>
          </cell>
          <cell r="L36">
            <v>4</v>
          </cell>
        </row>
        <row r="37">
          <cell r="C37" t="str">
            <v>MA-Mansoura DC</v>
          </cell>
          <cell r="D37">
            <v>8</v>
          </cell>
          <cell r="E37">
            <v>2344</v>
          </cell>
          <cell r="F37">
            <v>0.258064516129032</v>
          </cell>
          <cell r="G37">
            <v>75.6129032258064</v>
          </cell>
          <cell r="H37">
            <v>5</v>
          </cell>
          <cell r="I37">
            <v>2204</v>
          </cell>
          <cell r="J37">
            <v>3</v>
          </cell>
          <cell r="K37">
            <v>140</v>
          </cell>
          <cell r="L37">
            <v>0</v>
          </cell>
        </row>
        <row r="38">
          <cell r="C38" t="str">
            <v>AS-Red Sea BR</v>
          </cell>
          <cell r="D38">
            <v>8</v>
          </cell>
          <cell r="E38">
            <v>3532.25</v>
          </cell>
          <cell r="F38">
            <v>0.258064516129032</v>
          </cell>
          <cell r="G38">
            <v>113.943548387097</v>
          </cell>
          <cell r="H38">
            <v>1</v>
          </cell>
          <cell r="I38">
            <v>362.25</v>
          </cell>
          <cell r="J38">
            <v>0</v>
          </cell>
          <cell r="K38">
            <v>0</v>
          </cell>
          <cell r="L38">
            <v>7</v>
          </cell>
        </row>
        <row r="39">
          <cell r="C39" t="str">
            <v>AS-Aswan DC</v>
          </cell>
          <cell r="D39">
            <v>8</v>
          </cell>
          <cell r="E39">
            <v>2997.25</v>
          </cell>
          <cell r="F39">
            <v>0.258064516129032</v>
          </cell>
          <cell r="G39">
            <v>96.6854838709677</v>
          </cell>
          <cell r="H39">
            <v>8</v>
          </cell>
          <cell r="I39">
            <v>2997.25</v>
          </cell>
          <cell r="J39">
            <v>0</v>
          </cell>
          <cell r="K39">
            <v>0</v>
          </cell>
          <cell r="L39">
            <v>0</v>
          </cell>
        </row>
        <row r="40">
          <cell r="C40" t="str">
            <v>CA-El Marg</v>
          </cell>
          <cell r="D40">
            <v>9</v>
          </cell>
          <cell r="E40">
            <v>4002</v>
          </cell>
          <cell r="F40">
            <v>0.290322580645161</v>
          </cell>
          <cell r="G40">
            <v>129.096774193548</v>
          </cell>
          <cell r="H40">
            <v>0</v>
          </cell>
          <cell r="I40">
            <v>0</v>
          </cell>
          <cell r="J40">
            <v>1</v>
          </cell>
          <cell r="K40">
            <v>57</v>
          </cell>
          <cell r="L40">
            <v>8</v>
          </cell>
        </row>
        <row r="41">
          <cell r="C41" t="str">
            <v>AS-Qena DC</v>
          </cell>
          <cell r="D41">
            <v>7</v>
          </cell>
          <cell r="E41">
            <v>5809</v>
          </cell>
          <cell r="F41">
            <v>0.225806451612903</v>
          </cell>
          <cell r="G41">
            <v>187.387096774194</v>
          </cell>
          <cell r="H41">
            <v>5</v>
          </cell>
          <cell r="I41">
            <v>3179</v>
          </cell>
          <cell r="J41">
            <v>2</v>
          </cell>
          <cell r="K41">
            <v>2630</v>
          </cell>
          <cell r="L41">
            <v>0</v>
          </cell>
        </row>
        <row r="42">
          <cell r="C42" t="str">
            <v>BE-Kafr Al-Sheikh DC</v>
          </cell>
          <cell r="D42">
            <v>9</v>
          </cell>
          <cell r="E42">
            <v>3421</v>
          </cell>
          <cell r="F42">
            <v>0.290322580645161</v>
          </cell>
          <cell r="G42">
            <v>110.354838709677</v>
          </cell>
          <cell r="H42">
            <v>4</v>
          </cell>
          <cell r="I42">
            <v>1395</v>
          </cell>
          <cell r="J42">
            <v>2</v>
          </cell>
          <cell r="K42">
            <v>1726</v>
          </cell>
          <cell r="L42">
            <v>3</v>
          </cell>
        </row>
        <row r="43">
          <cell r="C43" t="str">
            <v>CA-Heliopolis BR</v>
          </cell>
          <cell r="D43">
            <v>8</v>
          </cell>
          <cell r="E43">
            <v>4003.75</v>
          </cell>
          <cell r="F43">
            <v>0.258064516129032</v>
          </cell>
          <cell r="G43">
            <v>129.153225806452</v>
          </cell>
          <cell r="H43">
            <v>2</v>
          </cell>
          <cell r="I43">
            <v>2044</v>
          </cell>
          <cell r="J43">
            <v>5</v>
          </cell>
          <cell r="K43">
            <v>1859.75</v>
          </cell>
          <cell r="L43">
            <v>1</v>
          </cell>
        </row>
        <row r="44">
          <cell r="C44" t="str">
            <v>CA-Tagamoa BR</v>
          </cell>
          <cell r="D44">
            <v>9</v>
          </cell>
          <cell r="E44">
            <v>5560</v>
          </cell>
          <cell r="F44">
            <v>0.290322580645161</v>
          </cell>
          <cell r="G44">
            <v>179.354838709677</v>
          </cell>
          <cell r="H44">
            <v>2</v>
          </cell>
          <cell r="I44">
            <v>1465</v>
          </cell>
          <cell r="J44">
            <v>5</v>
          </cell>
          <cell r="K44">
            <v>3625</v>
          </cell>
          <cell r="L44">
            <v>2</v>
          </cell>
        </row>
        <row r="45">
          <cell r="C45" t="str">
            <v>TA-Tanta DC</v>
          </cell>
          <cell r="D45">
            <v>7</v>
          </cell>
          <cell r="E45">
            <v>4055</v>
          </cell>
          <cell r="F45">
            <v>0.225806451612903</v>
          </cell>
          <cell r="G45">
            <v>130.806451612903</v>
          </cell>
          <cell r="H45">
            <v>5</v>
          </cell>
          <cell r="I45">
            <v>3205</v>
          </cell>
          <cell r="J45">
            <v>2</v>
          </cell>
          <cell r="K45">
            <v>850</v>
          </cell>
          <cell r="L45">
            <v>0</v>
          </cell>
        </row>
        <row r="46">
          <cell r="C46" t="str">
            <v>CA- Zakr BR</v>
          </cell>
          <cell r="D46">
            <v>6</v>
          </cell>
          <cell r="E46">
            <v>4414</v>
          </cell>
          <cell r="F46">
            <v>0.193548387096774</v>
          </cell>
          <cell r="G46">
            <v>142.387096774194</v>
          </cell>
          <cell r="H46">
            <v>6</v>
          </cell>
          <cell r="I46">
            <v>4414</v>
          </cell>
          <cell r="J46">
            <v>0</v>
          </cell>
          <cell r="K46">
            <v>0</v>
          </cell>
          <cell r="L46">
            <v>0</v>
          </cell>
        </row>
        <row r="47">
          <cell r="C47" t="str">
            <v>AL-Agamy BR</v>
          </cell>
          <cell r="D47">
            <v>5</v>
          </cell>
          <cell r="E47">
            <v>886.55</v>
          </cell>
          <cell r="F47">
            <v>0.161290322580645</v>
          </cell>
          <cell r="G47">
            <v>28.5983870967742</v>
          </cell>
          <cell r="H47">
            <v>0</v>
          </cell>
          <cell r="I47">
            <v>0</v>
          </cell>
          <cell r="J47">
            <v>5</v>
          </cell>
          <cell r="K47">
            <v>886.55</v>
          </cell>
          <cell r="L47">
            <v>0</v>
          </cell>
        </row>
        <row r="48">
          <cell r="C48" t="str">
            <v>GI-OctoberGardens BR</v>
          </cell>
          <cell r="D48">
            <v>5</v>
          </cell>
          <cell r="E48">
            <v>500</v>
          </cell>
          <cell r="F48">
            <v>0.161290322580645</v>
          </cell>
          <cell r="G48">
            <v>16.1290322580645</v>
          </cell>
          <cell r="H48">
            <v>0</v>
          </cell>
          <cell r="I48">
            <v>0</v>
          </cell>
          <cell r="J48">
            <v>1</v>
          </cell>
          <cell r="K48">
            <v>100</v>
          </cell>
          <cell r="L48">
            <v>4</v>
          </cell>
        </row>
        <row r="49">
          <cell r="C49" t="str">
            <v>GI-Project BR</v>
          </cell>
          <cell r="D49">
            <v>5</v>
          </cell>
          <cell r="E49">
            <v>2142.8</v>
          </cell>
          <cell r="F49">
            <v>0.161290322580645</v>
          </cell>
          <cell r="G49">
            <v>69.1225806451613</v>
          </cell>
          <cell r="H49">
            <v>3</v>
          </cell>
          <cell r="I49">
            <v>1468.6</v>
          </cell>
          <cell r="J49">
            <v>2</v>
          </cell>
          <cell r="K49">
            <v>674.2</v>
          </cell>
          <cell r="L49">
            <v>0</v>
          </cell>
        </row>
        <row r="50">
          <cell r="C50" t="str">
            <v>TA-Mahallah BR</v>
          </cell>
          <cell r="D50">
            <v>5</v>
          </cell>
          <cell r="E50">
            <v>2262</v>
          </cell>
          <cell r="F50">
            <v>0.161290322580645</v>
          </cell>
          <cell r="G50">
            <v>72.9677419354839</v>
          </cell>
          <cell r="H50">
            <v>5</v>
          </cell>
          <cell r="I50">
            <v>2262</v>
          </cell>
          <cell r="J50">
            <v>0</v>
          </cell>
          <cell r="K50">
            <v>0</v>
          </cell>
          <cell r="L50">
            <v>0</v>
          </cell>
        </row>
        <row r="51">
          <cell r="C51" t="str">
            <v>IS-Sharm Elsheikh BR</v>
          </cell>
          <cell r="D51">
            <v>5</v>
          </cell>
          <cell r="E51">
            <v>1187.64</v>
          </cell>
          <cell r="F51">
            <v>0.161290322580645</v>
          </cell>
          <cell r="G51">
            <v>38.3109677419355</v>
          </cell>
          <cell r="H51">
            <v>4</v>
          </cell>
          <cell r="I51">
            <v>867.64</v>
          </cell>
          <cell r="J51">
            <v>0</v>
          </cell>
          <cell r="K51">
            <v>0</v>
          </cell>
          <cell r="L51">
            <v>1</v>
          </cell>
        </row>
        <row r="52">
          <cell r="C52" t="str">
            <v>IS-Ismailia DC</v>
          </cell>
          <cell r="D52">
            <v>7</v>
          </cell>
          <cell r="E52">
            <v>24009.5</v>
          </cell>
          <cell r="F52">
            <v>0.225806451612903</v>
          </cell>
          <cell r="G52">
            <v>774.5</v>
          </cell>
          <cell r="H52">
            <v>6</v>
          </cell>
          <cell r="I52">
            <v>23924.5</v>
          </cell>
          <cell r="J52">
            <v>1</v>
          </cell>
          <cell r="K52">
            <v>85</v>
          </cell>
          <cell r="L52">
            <v>0</v>
          </cell>
        </row>
        <row r="53">
          <cell r="C53" t="str">
            <v>SH-Menya EL Qamh BR</v>
          </cell>
          <cell r="D53">
            <v>4</v>
          </cell>
          <cell r="E53">
            <v>2093</v>
          </cell>
          <cell r="F53">
            <v>0.129032258064516</v>
          </cell>
          <cell r="G53">
            <v>67.5161290322581</v>
          </cell>
          <cell r="H53">
            <v>3</v>
          </cell>
          <cell r="I53">
            <v>1483</v>
          </cell>
          <cell r="J53">
            <v>1</v>
          </cell>
          <cell r="K53">
            <v>610</v>
          </cell>
          <cell r="L53">
            <v>0</v>
          </cell>
        </row>
        <row r="54">
          <cell r="C54" t="str">
            <v>CA-Kattamya BR</v>
          </cell>
          <cell r="D54">
            <v>4</v>
          </cell>
          <cell r="E54">
            <v>3365</v>
          </cell>
          <cell r="F54">
            <v>0.129032258064516</v>
          </cell>
          <cell r="G54">
            <v>108.548387096774</v>
          </cell>
          <cell r="H54">
            <v>3</v>
          </cell>
          <cell r="I54">
            <v>1950</v>
          </cell>
          <cell r="J54">
            <v>1</v>
          </cell>
          <cell r="K54">
            <v>1415</v>
          </cell>
          <cell r="L54">
            <v>0</v>
          </cell>
        </row>
        <row r="55">
          <cell r="C55" t="str">
            <v>GI-Obour BR</v>
          </cell>
          <cell r="D55">
            <v>4</v>
          </cell>
          <cell r="E55">
            <v>2184</v>
          </cell>
          <cell r="F55">
            <v>0.129032258064516</v>
          </cell>
          <cell r="G55">
            <v>70.4516129032258</v>
          </cell>
          <cell r="H55">
            <v>2</v>
          </cell>
          <cell r="I55">
            <v>1830</v>
          </cell>
          <cell r="J55">
            <v>2</v>
          </cell>
          <cell r="K55">
            <v>354</v>
          </cell>
          <cell r="L55">
            <v>0</v>
          </cell>
        </row>
        <row r="56">
          <cell r="C56" t="str">
            <v>AL-Siouf BR</v>
          </cell>
          <cell r="D56">
            <v>4</v>
          </cell>
          <cell r="E56">
            <v>2210</v>
          </cell>
          <cell r="F56">
            <v>0.129032258064516</v>
          </cell>
          <cell r="G56">
            <v>71.2903225806452</v>
          </cell>
          <cell r="H56">
            <v>0</v>
          </cell>
          <cell r="I56">
            <v>0</v>
          </cell>
          <cell r="J56">
            <v>3</v>
          </cell>
          <cell r="K56">
            <v>2110</v>
          </cell>
          <cell r="L56">
            <v>1</v>
          </cell>
        </row>
        <row r="57">
          <cell r="C57" t="str">
            <v>CA-Nasr city BR</v>
          </cell>
          <cell r="D57">
            <v>5</v>
          </cell>
          <cell r="E57">
            <v>1305</v>
          </cell>
          <cell r="F57">
            <v>0.161290322580645</v>
          </cell>
          <cell r="G57">
            <v>42.0967741935484</v>
          </cell>
          <cell r="H57">
            <v>1</v>
          </cell>
          <cell r="I57">
            <v>760</v>
          </cell>
          <cell r="J57">
            <v>1</v>
          </cell>
          <cell r="K57">
            <v>245</v>
          </cell>
          <cell r="L57">
            <v>3</v>
          </cell>
        </row>
        <row r="58">
          <cell r="C58" t="str">
            <v>BE-Kafr Eldwar BR</v>
          </cell>
          <cell r="D58">
            <v>5</v>
          </cell>
          <cell r="E58">
            <v>1055</v>
          </cell>
          <cell r="F58">
            <v>0.161290322580645</v>
          </cell>
          <cell r="G58">
            <v>34.0322580645161</v>
          </cell>
          <cell r="H58">
            <v>0</v>
          </cell>
          <cell r="I58">
            <v>0</v>
          </cell>
          <cell r="J58">
            <v>5</v>
          </cell>
          <cell r="K58">
            <v>1055</v>
          </cell>
          <cell r="L58">
            <v>0</v>
          </cell>
        </row>
        <row r="59">
          <cell r="C59" t="str">
            <v>CA-New Cairo BR</v>
          </cell>
          <cell r="D59">
            <v>4</v>
          </cell>
          <cell r="E59">
            <v>3164</v>
          </cell>
          <cell r="F59">
            <v>0.129032258064516</v>
          </cell>
          <cell r="G59">
            <v>102.064516129032</v>
          </cell>
          <cell r="H59">
            <v>2</v>
          </cell>
          <cell r="I59">
            <v>2332</v>
          </cell>
          <cell r="J59">
            <v>2</v>
          </cell>
          <cell r="K59">
            <v>832</v>
          </cell>
          <cell r="L59">
            <v>0</v>
          </cell>
        </row>
        <row r="60">
          <cell r="C60" t="str">
            <v>MA-Senbellawein BR</v>
          </cell>
          <cell r="D60">
            <v>6</v>
          </cell>
          <cell r="E60">
            <v>1320</v>
          </cell>
          <cell r="F60">
            <v>0.193548387096774</v>
          </cell>
          <cell r="G60">
            <v>42.5806451612903</v>
          </cell>
          <cell r="H60">
            <v>0</v>
          </cell>
          <cell r="I60">
            <v>0</v>
          </cell>
          <cell r="J60">
            <v>4</v>
          </cell>
          <cell r="K60">
            <v>1120</v>
          </cell>
          <cell r="L60">
            <v>2</v>
          </cell>
        </row>
        <row r="61">
          <cell r="C61" t="str">
            <v>BE-Abu Elmatamier BR</v>
          </cell>
          <cell r="D61">
            <v>3</v>
          </cell>
          <cell r="E61">
            <v>1805</v>
          </cell>
          <cell r="F61">
            <v>0.0967741935483871</v>
          </cell>
          <cell r="G61">
            <v>58.2258064516129</v>
          </cell>
          <cell r="H61">
            <v>0</v>
          </cell>
          <cell r="I61">
            <v>0</v>
          </cell>
          <cell r="J61">
            <v>2</v>
          </cell>
          <cell r="K61">
            <v>1200</v>
          </cell>
          <cell r="L61">
            <v>1</v>
          </cell>
        </row>
        <row r="62">
          <cell r="C62" t="str">
            <v>CA-Shobra BR</v>
          </cell>
          <cell r="D62">
            <v>3</v>
          </cell>
          <cell r="E62">
            <v>680</v>
          </cell>
          <cell r="F62">
            <v>0.0967741935483871</v>
          </cell>
          <cell r="G62">
            <v>21.9354838709677</v>
          </cell>
          <cell r="H62">
            <v>2</v>
          </cell>
          <cell r="I62">
            <v>580</v>
          </cell>
          <cell r="J62">
            <v>0</v>
          </cell>
          <cell r="K62">
            <v>0</v>
          </cell>
          <cell r="L62">
            <v>1</v>
          </cell>
        </row>
        <row r="63">
          <cell r="C63" t="str">
            <v>CA-Al Nozha BR</v>
          </cell>
          <cell r="D63">
            <v>3</v>
          </cell>
          <cell r="E63">
            <v>530</v>
          </cell>
          <cell r="F63">
            <v>0.0967741935483871</v>
          </cell>
          <cell r="G63">
            <v>17.0967741935484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3</v>
          </cell>
        </row>
        <row r="64">
          <cell r="C64" t="str">
            <v>GI-Tokh  BR</v>
          </cell>
          <cell r="D64">
            <v>4</v>
          </cell>
          <cell r="E64">
            <v>2500</v>
          </cell>
          <cell r="F64">
            <v>0.129032258064516</v>
          </cell>
          <cell r="G64">
            <v>80.6451612903226</v>
          </cell>
          <cell r="H64">
            <v>0</v>
          </cell>
          <cell r="I64">
            <v>0</v>
          </cell>
          <cell r="J64">
            <v>4</v>
          </cell>
          <cell r="K64">
            <v>2500</v>
          </cell>
          <cell r="L64">
            <v>0</v>
          </cell>
        </row>
        <row r="65">
          <cell r="C65" t="str">
            <v>AS-New Valley BR</v>
          </cell>
          <cell r="D65">
            <v>3</v>
          </cell>
          <cell r="E65">
            <v>2055</v>
          </cell>
          <cell r="F65">
            <v>0.0967741935483871</v>
          </cell>
          <cell r="G65">
            <v>66.2903225806452</v>
          </cell>
          <cell r="H65">
            <v>0</v>
          </cell>
          <cell r="I65">
            <v>0</v>
          </cell>
          <cell r="J65">
            <v>1</v>
          </cell>
          <cell r="K65">
            <v>550</v>
          </cell>
          <cell r="L65">
            <v>2</v>
          </cell>
        </row>
        <row r="66">
          <cell r="C66" t="str">
            <v>BE-Damanhur DC</v>
          </cell>
          <cell r="D66">
            <v>4</v>
          </cell>
          <cell r="E66">
            <v>2573</v>
          </cell>
          <cell r="F66">
            <v>0.129032258064516</v>
          </cell>
          <cell r="G66">
            <v>83</v>
          </cell>
          <cell r="H66">
            <v>2</v>
          </cell>
          <cell r="I66">
            <v>789</v>
          </cell>
          <cell r="J66">
            <v>1</v>
          </cell>
          <cell r="K66">
            <v>1234</v>
          </cell>
          <cell r="L66">
            <v>1</v>
          </cell>
        </row>
        <row r="67">
          <cell r="C67" t="str">
            <v>IS-Port Said BR</v>
          </cell>
          <cell r="D67">
            <v>3</v>
          </cell>
          <cell r="E67">
            <v>9889.5</v>
          </cell>
          <cell r="F67">
            <v>0.0967741935483871</v>
          </cell>
          <cell r="G67">
            <v>319.016129032258</v>
          </cell>
          <cell r="H67">
            <v>3</v>
          </cell>
          <cell r="I67">
            <v>9889.5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SH-Hay El Zohor BR</v>
          </cell>
          <cell r="D68">
            <v>3</v>
          </cell>
          <cell r="E68">
            <v>1580</v>
          </cell>
          <cell r="F68">
            <v>0.0967741935483871</v>
          </cell>
          <cell r="G68">
            <v>50.9677419354839</v>
          </cell>
          <cell r="H68">
            <v>0</v>
          </cell>
          <cell r="I68">
            <v>0</v>
          </cell>
          <cell r="J68">
            <v>3</v>
          </cell>
          <cell r="K68">
            <v>1580</v>
          </cell>
          <cell r="L68">
            <v>0</v>
          </cell>
        </row>
        <row r="69">
          <cell r="C69" t="str">
            <v>GI-Faisal BR</v>
          </cell>
          <cell r="D69">
            <v>3</v>
          </cell>
          <cell r="E69">
            <v>1459</v>
          </cell>
          <cell r="F69">
            <v>0.0967741935483871</v>
          </cell>
          <cell r="G69">
            <v>47.0645161290323</v>
          </cell>
          <cell r="H69">
            <v>2</v>
          </cell>
          <cell r="I69">
            <v>675</v>
          </cell>
          <cell r="J69">
            <v>1</v>
          </cell>
          <cell r="K69">
            <v>784</v>
          </cell>
          <cell r="L69">
            <v>0</v>
          </cell>
        </row>
        <row r="70">
          <cell r="C70" t="str">
            <v>IS-Suez DC</v>
          </cell>
          <cell r="D70">
            <v>4</v>
          </cell>
          <cell r="E70">
            <v>960.8</v>
          </cell>
          <cell r="F70">
            <v>0.129032258064516</v>
          </cell>
          <cell r="G70">
            <v>30.9935483870968</v>
          </cell>
          <cell r="H70">
            <v>4</v>
          </cell>
          <cell r="I70">
            <v>960.8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MA-Minet elnasr BR</v>
          </cell>
          <cell r="D71">
            <v>2</v>
          </cell>
          <cell r="E71">
            <v>800</v>
          </cell>
          <cell r="F71">
            <v>0.0645161290322581</v>
          </cell>
          <cell r="G71">
            <v>25.8064516129032</v>
          </cell>
          <cell r="H71">
            <v>0</v>
          </cell>
          <cell r="I71">
            <v>0</v>
          </cell>
          <cell r="J71">
            <v>2</v>
          </cell>
          <cell r="K71">
            <v>800</v>
          </cell>
          <cell r="L71">
            <v>0</v>
          </cell>
        </row>
        <row r="72">
          <cell r="C72" t="str">
            <v>GI-DAIPAI BR</v>
          </cell>
          <cell r="D72">
            <v>2</v>
          </cell>
          <cell r="E72">
            <v>200</v>
          </cell>
          <cell r="F72">
            <v>0.0645161290322581</v>
          </cell>
          <cell r="G72">
            <v>6.45161290322581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2</v>
          </cell>
        </row>
        <row r="73">
          <cell r="C73" t="str">
            <v>TA-Shebeen El-Kom DC</v>
          </cell>
          <cell r="D73">
            <v>3</v>
          </cell>
          <cell r="E73">
            <v>1180</v>
          </cell>
          <cell r="F73">
            <v>0.0967741935483871</v>
          </cell>
          <cell r="G73">
            <v>38.0645161290323</v>
          </cell>
          <cell r="H73">
            <v>3</v>
          </cell>
          <cell r="I73">
            <v>1180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BE-Desouk BR</v>
          </cell>
          <cell r="D74">
            <v>2</v>
          </cell>
          <cell r="E74">
            <v>2460</v>
          </cell>
          <cell r="F74">
            <v>0.0645161290322581</v>
          </cell>
          <cell r="G74">
            <v>79.3548387096774</v>
          </cell>
          <cell r="H74">
            <v>0</v>
          </cell>
          <cell r="I74">
            <v>0</v>
          </cell>
          <cell r="J74">
            <v>2</v>
          </cell>
          <cell r="K74">
            <v>2460</v>
          </cell>
          <cell r="L74">
            <v>0</v>
          </cell>
        </row>
        <row r="75">
          <cell r="C75" t="str">
            <v>BE-Etay Elbaroud BR</v>
          </cell>
          <cell r="D75">
            <v>2</v>
          </cell>
          <cell r="E75">
            <v>760</v>
          </cell>
          <cell r="F75">
            <v>0.0645161290322581</v>
          </cell>
          <cell r="G75">
            <v>24.5161290322581</v>
          </cell>
          <cell r="H75">
            <v>1</v>
          </cell>
          <cell r="I75">
            <v>720</v>
          </cell>
          <cell r="J75">
            <v>1</v>
          </cell>
          <cell r="K75">
            <v>40</v>
          </cell>
          <cell r="L75">
            <v>0</v>
          </cell>
        </row>
        <row r="76">
          <cell r="C76" t="str">
            <v>CA-Abaasia BR</v>
          </cell>
          <cell r="D76">
            <v>4</v>
          </cell>
          <cell r="E76">
            <v>7230</v>
          </cell>
          <cell r="F76">
            <v>0.129032258064516</v>
          </cell>
          <cell r="G76">
            <v>233.225806451613</v>
          </cell>
          <cell r="H76">
            <v>1</v>
          </cell>
          <cell r="I76">
            <v>1090</v>
          </cell>
          <cell r="J76">
            <v>2</v>
          </cell>
          <cell r="K76">
            <v>6040</v>
          </cell>
          <cell r="L76">
            <v>1</v>
          </cell>
        </row>
        <row r="77">
          <cell r="C77" t="str">
            <v>GI-Tanash BR</v>
          </cell>
          <cell r="D77">
            <v>2</v>
          </cell>
          <cell r="E77">
            <v>980</v>
          </cell>
          <cell r="F77">
            <v>0.0645161290322581</v>
          </cell>
          <cell r="G77">
            <v>31.6129032258065</v>
          </cell>
          <cell r="H77">
            <v>1</v>
          </cell>
          <cell r="I77">
            <v>550</v>
          </cell>
          <cell r="J77">
            <v>0</v>
          </cell>
          <cell r="K77">
            <v>0</v>
          </cell>
          <cell r="L77">
            <v>1</v>
          </cell>
        </row>
        <row r="78">
          <cell r="C78" t="str">
            <v>CA-Badr BR</v>
          </cell>
          <cell r="D78">
            <v>2</v>
          </cell>
          <cell r="E78">
            <v>1800</v>
          </cell>
          <cell r="F78">
            <v>0.0645161290322581</v>
          </cell>
          <cell r="G78">
            <v>58.0645161290323</v>
          </cell>
          <cell r="H78">
            <v>1</v>
          </cell>
          <cell r="I78">
            <v>1220</v>
          </cell>
          <cell r="J78">
            <v>0</v>
          </cell>
          <cell r="K78">
            <v>0</v>
          </cell>
          <cell r="L78">
            <v>1</v>
          </cell>
        </row>
        <row r="79">
          <cell r="C79" t="str">
            <v>SH-Hehya BR</v>
          </cell>
          <cell r="D79">
            <v>3</v>
          </cell>
          <cell r="E79">
            <v>300</v>
          </cell>
          <cell r="F79">
            <v>0.0967741935483871</v>
          </cell>
          <cell r="G79">
            <v>9.67741935483871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3</v>
          </cell>
        </row>
        <row r="80">
          <cell r="C80" t="str">
            <v>TA-Quweisna BR</v>
          </cell>
          <cell r="D80">
            <v>1</v>
          </cell>
          <cell r="E80">
            <v>350</v>
          </cell>
          <cell r="F80">
            <v>0.032258064516129</v>
          </cell>
          <cell r="G80">
            <v>11.2903225806452</v>
          </cell>
          <cell r="H80">
            <v>1</v>
          </cell>
          <cell r="I80">
            <v>350</v>
          </cell>
          <cell r="J80">
            <v>0</v>
          </cell>
          <cell r="K80">
            <v>0</v>
          </cell>
          <cell r="L80">
            <v>0</v>
          </cell>
        </row>
        <row r="81">
          <cell r="C81" t="str">
            <v>SH-Fakous BR</v>
          </cell>
          <cell r="D81">
            <v>1</v>
          </cell>
          <cell r="E81">
            <v>45</v>
          </cell>
          <cell r="F81">
            <v>0.032258064516129</v>
          </cell>
          <cell r="G81">
            <v>1.45161290322581</v>
          </cell>
          <cell r="H81">
            <v>0</v>
          </cell>
          <cell r="I81">
            <v>0</v>
          </cell>
          <cell r="J81">
            <v>1</v>
          </cell>
          <cell r="K81">
            <v>45</v>
          </cell>
          <cell r="L81">
            <v>0</v>
          </cell>
        </row>
        <row r="82">
          <cell r="C82" t="str">
            <v>CA-elbasateen BR</v>
          </cell>
          <cell r="D82">
            <v>1</v>
          </cell>
          <cell r="E82">
            <v>75</v>
          </cell>
          <cell r="F82">
            <v>0.032258064516129</v>
          </cell>
          <cell r="G82">
            <v>2.41935483870968</v>
          </cell>
          <cell r="H82">
            <v>0</v>
          </cell>
          <cell r="I82">
            <v>0</v>
          </cell>
          <cell r="J82">
            <v>1</v>
          </cell>
          <cell r="K82">
            <v>75</v>
          </cell>
          <cell r="L82">
            <v>0</v>
          </cell>
        </row>
        <row r="83">
          <cell r="C83" t="str">
            <v>CA-Salam BR</v>
          </cell>
          <cell r="D83">
            <v>1</v>
          </cell>
          <cell r="E83">
            <v>650</v>
          </cell>
          <cell r="F83">
            <v>0.032258064516129</v>
          </cell>
          <cell r="G83">
            <v>20.9677419354839</v>
          </cell>
          <cell r="H83">
            <v>0</v>
          </cell>
          <cell r="I83">
            <v>0</v>
          </cell>
          <cell r="J83">
            <v>1</v>
          </cell>
          <cell r="K83">
            <v>650</v>
          </cell>
          <cell r="L83">
            <v>0</v>
          </cell>
        </row>
        <row r="84">
          <cell r="C84" t="str">
            <v>GI-Imbaba BR</v>
          </cell>
          <cell r="D84">
            <v>1</v>
          </cell>
          <cell r="E84">
            <v>250</v>
          </cell>
          <cell r="F84">
            <v>0.032258064516129</v>
          </cell>
          <cell r="G84">
            <v>8.06451612903226</v>
          </cell>
          <cell r="H84">
            <v>0</v>
          </cell>
          <cell r="I84">
            <v>0</v>
          </cell>
          <cell r="J84">
            <v>1</v>
          </cell>
          <cell r="K84">
            <v>250</v>
          </cell>
          <cell r="L84">
            <v>0</v>
          </cell>
        </row>
        <row r="85">
          <cell r="C85" t="str">
            <v>AS-Luxor BR</v>
          </cell>
          <cell r="D85">
            <v>2</v>
          </cell>
          <cell r="E85">
            <v>3134</v>
          </cell>
          <cell r="F85">
            <v>0.0645161290322581</v>
          </cell>
          <cell r="G85">
            <v>101.096774193548</v>
          </cell>
          <cell r="H85">
            <v>1</v>
          </cell>
          <cell r="I85">
            <v>700</v>
          </cell>
          <cell r="J85">
            <v>0</v>
          </cell>
          <cell r="K85">
            <v>0</v>
          </cell>
          <cell r="L85">
            <v>1</v>
          </cell>
        </row>
        <row r="86">
          <cell r="C86" t="str">
            <v>BE-Hamaoul BR</v>
          </cell>
          <cell r="D86">
            <v>1</v>
          </cell>
          <cell r="E86">
            <v>1900</v>
          </cell>
          <cell r="F86">
            <v>0.032258064516129</v>
          </cell>
          <cell r="G86">
            <v>61.2903225806452</v>
          </cell>
          <cell r="H86">
            <v>0</v>
          </cell>
          <cell r="I86">
            <v>0</v>
          </cell>
          <cell r="J86">
            <v>1</v>
          </cell>
          <cell r="K86">
            <v>1900</v>
          </cell>
          <cell r="L86">
            <v>0</v>
          </cell>
        </row>
        <row r="87">
          <cell r="C87" t="str">
            <v>GI-Benha BR</v>
          </cell>
          <cell r="D87">
            <v>1</v>
          </cell>
          <cell r="E87">
            <v>950</v>
          </cell>
          <cell r="F87">
            <v>0.032258064516129</v>
          </cell>
          <cell r="G87">
            <v>30.6451612903226</v>
          </cell>
          <cell r="H87">
            <v>0</v>
          </cell>
          <cell r="I87">
            <v>0</v>
          </cell>
          <cell r="J87">
            <v>1</v>
          </cell>
          <cell r="K87">
            <v>950</v>
          </cell>
          <cell r="L87">
            <v>0</v>
          </cell>
        </row>
        <row r="88">
          <cell r="C88" t="str">
            <v>CA-Al Zaytoun BR</v>
          </cell>
          <cell r="D88">
            <v>2</v>
          </cell>
          <cell r="E88">
            <v>425</v>
          </cell>
          <cell r="F88">
            <v>0.0645161290322581</v>
          </cell>
          <cell r="G88">
            <v>13.7096774193548</v>
          </cell>
          <cell r="H88">
            <v>1</v>
          </cell>
          <cell r="I88">
            <v>350</v>
          </cell>
          <cell r="J88">
            <v>1</v>
          </cell>
          <cell r="K88">
            <v>75</v>
          </cell>
          <cell r="L88">
            <v>0</v>
          </cell>
        </row>
        <row r="89">
          <cell r="C89" t="str">
            <v>AS-El Qusiya BR</v>
          </cell>
          <cell r="D89">
            <v>2</v>
          </cell>
          <cell r="E89">
            <v>205</v>
          </cell>
          <cell r="F89">
            <v>0.0645161290322581</v>
          </cell>
          <cell r="G89">
            <v>6.61290322580645</v>
          </cell>
          <cell r="H89">
            <v>0</v>
          </cell>
          <cell r="I89">
            <v>0</v>
          </cell>
          <cell r="J89">
            <v>1</v>
          </cell>
          <cell r="K89">
            <v>45</v>
          </cell>
          <cell r="L89">
            <v>1</v>
          </cell>
        </row>
        <row r="90">
          <cell r="C90" t="str">
            <v>CA-Al Mokattam BR</v>
          </cell>
          <cell r="D90">
            <v>1</v>
          </cell>
          <cell r="E90">
            <v>844</v>
          </cell>
          <cell r="F90">
            <v>0.032258064516129</v>
          </cell>
          <cell r="G90">
            <v>27.2258064516129</v>
          </cell>
          <cell r="H90">
            <v>1</v>
          </cell>
          <cell r="I90">
            <v>844</v>
          </cell>
          <cell r="J90">
            <v>0</v>
          </cell>
          <cell r="K90">
            <v>0</v>
          </cell>
          <cell r="L90">
            <v>0</v>
          </cell>
        </row>
        <row r="91">
          <cell r="C91" t="str">
            <v>GI-Hawamdia BR</v>
          </cell>
          <cell r="D91">
            <v>1</v>
          </cell>
          <cell r="E91">
            <v>700</v>
          </cell>
          <cell r="F91">
            <v>0.032258064516129</v>
          </cell>
          <cell r="G91">
            <v>22.5806451612903</v>
          </cell>
          <cell r="H91">
            <v>1</v>
          </cell>
          <cell r="I91">
            <v>700</v>
          </cell>
          <cell r="J91">
            <v>0</v>
          </cell>
          <cell r="K91">
            <v>0</v>
          </cell>
          <cell r="L91">
            <v>0</v>
          </cell>
        </row>
        <row r="92">
          <cell r="C92" t="str">
            <v>GI-Qalyup  BR</v>
          </cell>
          <cell r="D92">
            <v>1</v>
          </cell>
          <cell r="E92">
            <v>5250</v>
          </cell>
          <cell r="F92">
            <v>0.032258064516129</v>
          </cell>
          <cell r="G92">
            <v>169.354838709677</v>
          </cell>
          <cell r="H92">
            <v>1</v>
          </cell>
          <cell r="I92">
            <v>5250</v>
          </cell>
          <cell r="J92">
            <v>0</v>
          </cell>
          <cell r="K92">
            <v>0</v>
          </cell>
          <cell r="L92">
            <v>0</v>
          </cell>
        </row>
        <row r="93">
          <cell r="C93" t="str">
            <v>CA-Shorouk BR</v>
          </cell>
          <cell r="D93">
            <v>1</v>
          </cell>
          <cell r="E93">
            <v>350</v>
          </cell>
          <cell r="F93">
            <v>0.032258064516129</v>
          </cell>
          <cell r="G93">
            <v>11.2903225806452</v>
          </cell>
          <cell r="H93">
            <v>0</v>
          </cell>
          <cell r="I93">
            <v>0</v>
          </cell>
          <cell r="J93">
            <v>1</v>
          </cell>
          <cell r="K93">
            <v>350</v>
          </cell>
          <cell r="L93">
            <v>0</v>
          </cell>
        </row>
        <row r="94">
          <cell r="C94" t="str">
            <v>TA-Menouf  BR</v>
          </cell>
          <cell r="D94">
            <v>2</v>
          </cell>
          <cell r="E94">
            <v>2535</v>
          </cell>
          <cell r="F94">
            <v>0.0645161290322581</v>
          </cell>
          <cell r="G94">
            <v>81.7741935483871</v>
          </cell>
          <cell r="H94">
            <v>1</v>
          </cell>
          <cell r="I94">
            <v>2435</v>
          </cell>
          <cell r="J94">
            <v>0</v>
          </cell>
          <cell r="K94">
            <v>0</v>
          </cell>
          <cell r="L94">
            <v>1</v>
          </cell>
        </row>
        <row r="95">
          <cell r="C95" t="str">
            <v>SH-Belbeis BR</v>
          </cell>
          <cell r="D95">
            <v>1</v>
          </cell>
          <cell r="E95">
            <v>45</v>
          </cell>
          <cell r="F95">
            <v>0.032258064516129</v>
          </cell>
          <cell r="G95">
            <v>1.45161290322581</v>
          </cell>
          <cell r="H95">
            <v>0</v>
          </cell>
          <cell r="I95">
            <v>0</v>
          </cell>
          <cell r="J95">
            <v>1</v>
          </cell>
          <cell r="K95">
            <v>45</v>
          </cell>
          <cell r="L95">
            <v>0</v>
          </cell>
        </row>
        <row r="96">
          <cell r="C96" t="str">
            <v>AS-Gerga BR</v>
          </cell>
          <cell r="D96">
            <v>1</v>
          </cell>
          <cell r="E96">
            <v>970</v>
          </cell>
          <cell r="F96">
            <v>0.032258064516129</v>
          </cell>
          <cell r="G96">
            <v>31.2903225806452</v>
          </cell>
          <cell r="H96">
            <v>1</v>
          </cell>
          <cell r="I96">
            <v>970</v>
          </cell>
          <cell r="J96">
            <v>0</v>
          </cell>
          <cell r="K96">
            <v>0</v>
          </cell>
          <cell r="L96">
            <v>0</v>
          </cell>
        </row>
        <row r="97">
          <cell r="C97" t="str">
            <v>AL-Matrouh BR</v>
          </cell>
          <cell r="D97">
            <v>1</v>
          </cell>
          <cell r="E97">
            <v>60</v>
          </cell>
          <cell r="F97">
            <v>0.032258064516129</v>
          </cell>
          <cell r="G97">
            <v>1.93548387096774</v>
          </cell>
          <cell r="H97">
            <v>0</v>
          </cell>
          <cell r="I97">
            <v>0</v>
          </cell>
          <cell r="J97">
            <v>1</v>
          </cell>
          <cell r="K97">
            <v>60</v>
          </cell>
          <cell r="L97">
            <v>0</v>
          </cell>
        </row>
        <row r="98">
          <cell r="C98" t="str">
            <v>CA-AL Zahraa BR</v>
          </cell>
          <cell r="D98">
            <v>2</v>
          </cell>
          <cell r="E98">
            <v>520</v>
          </cell>
          <cell r="F98">
            <v>0.0645161290322581</v>
          </cell>
          <cell r="G98">
            <v>16.7741935483871</v>
          </cell>
          <cell r="H98">
            <v>1</v>
          </cell>
          <cell r="I98">
            <v>420</v>
          </cell>
          <cell r="J98">
            <v>0</v>
          </cell>
          <cell r="K98">
            <v>0</v>
          </cell>
          <cell r="L98">
            <v>1</v>
          </cell>
        </row>
        <row r="99">
          <cell r="C99" t="str">
            <v>MA-Shirbin BR</v>
          </cell>
          <cell r="D99">
            <v>1</v>
          </cell>
          <cell r="E99">
            <v>300</v>
          </cell>
          <cell r="F99">
            <v>0.032258064516129</v>
          </cell>
          <cell r="G99">
            <v>9.67741935483871</v>
          </cell>
          <cell r="H99">
            <v>1</v>
          </cell>
          <cell r="I99">
            <v>300</v>
          </cell>
          <cell r="J99">
            <v>0</v>
          </cell>
          <cell r="K99">
            <v>0</v>
          </cell>
          <cell r="L99">
            <v>0</v>
          </cell>
        </row>
        <row r="100">
          <cell r="C100" t="str">
            <v>IS-El Tor BR</v>
          </cell>
          <cell r="D100">
            <v>1</v>
          </cell>
          <cell r="E100">
            <v>1000</v>
          </cell>
          <cell r="F100">
            <v>0.032258064516129</v>
          </cell>
          <cell r="G100">
            <v>32.258064516129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</v>
          </cell>
        </row>
        <row r="101">
          <cell r="C101" t="str">
            <v>MA-Damietta BR</v>
          </cell>
          <cell r="D101">
            <v>1</v>
          </cell>
          <cell r="E101">
            <v>490</v>
          </cell>
          <cell r="F101">
            <v>0.032258064516129</v>
          </cell>
          <cell r="G101">
            <v>15.8064516129032</v>
          </cell>
          <cell r="H101">
            <v>1</v>
          </cell>
          <cell r="I101">
            <v>490</v>
          </cell>
          <cell r="J101">
            <v>0</v>
          </cell>
          <cell r="K101">
            <v>0</v>
          </cell>
          <cell r="L101">
            <v>0</v>
          </cell>
        </row>
        <row r="102">
          <cell r="C102" t="str">
            <v>CA-Old cairo BR</v>
          </cell>
          <cell r="D102">
            <v>1</v>
          </cell>
          <cell r="E102">
            <v>475</v>
          </cell>
          <cell r="F102">
            <v>0.032258064516129</v>
          </cell>
          <cell r="G102">
            <v>15.3225806451613</v>
          </cell>
          <cell r="H102">
            <v>1</v>
          </cell>
          <cell r="I102">
            <v>475</v>
          </cell>
          <cell r="J102">
            <v>0</v>
          </cell>
          <cell r="K102">
            <v>0</v>
          </cell>
          <cell r="L102">
            <v>0</v>
          </cell>
        </row>
        <row r="103">
          <cell r="C103" t="str">
            <v>TA-Sadate BR</v>
          </cell>
          <cell r="D103">
            <v>1</v>
          </cell>
          <cell r="E103">
            <v>100</v>
          </cell>
          <cell r="F103">
            <v>0.032258064516129</v>
          </cell>
          <cell r="G103">
            <v>3.2258064516129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1</v>
          </cell>
        </row>
        <row r="104">
          <cell r="C104" t="str">
            <v>AS-Tahta BR</v>
          </cell>
          <cell r="D104">
            <v>1</v>
          </cell>
          <cell r="E104">
            <v>950</v>
          </cell>
          <cell r="F104">
            <v>0.032258064516129</v>
          </cell>
          <cell r="G104">
            <v>30.6451612903226</v>
          </cell>
          <cell r="H104">
            <v>1</v>
          </cell>
          <cell r="I104">
            <v>950</v>
          </cell>
          <cell r="J104">
            <v>0</v>
          </cell>
          <cell r="K104">
            <v>0</v>
          </cell>
          <cell r="L104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  <sheetName val="Sheet2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延误Delay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2917</v>
          </cell>
          <cell r="E4">
            <v>1932187.29</v>
          </cell>
          <cell r="F4">
            <v>97.2333333333333</v>
          </cell>
          <cell r="G4">
            <v>64406.243</v>
          </cell>
          <cell r="H4">
            <v>777</v>
          </cell>
          <cell r="I4">
            <v>1244040.87</v>
          </cell>
          <cell r="J4">
            <v>213</v>
          </cell>
          <cell r="K4">
            <v>315448.92</v>
          </cell>
          <cell r="L4">
            <v>1927</v>
          </cell>
        </row>
        <row r="5">
          <cell r="D5">
            <v>2132</v>
          </cell>
          <cell r="E5">
            <v>1252839.83</v>
          </cell>
          <cell r="F5">
            <v>71.0666666666667</v>
          </cell>
          <cell r="G5">
            <v>41761.3276666667</v>
          </cell>
          <cell r="H5">
            <v>497</v>
          </cell>
          <cell r="I5">
            <v>865688.38</v>
          </cell>
          <cell r="J5">
            <v>52</v>
          </cell>
          <cell r="K5">
            <v>60399</v>
          </cell>
          <cell r="L5">
            <v>1583</v>
          </cell>
        </row>
        <row r="6">
          <cell r="D6">
            <v>264</v>
          </cell>
          <cell r="E6">
            <v>335012.03</v>
          </cell>
          <cell r="F6">
            <v>8.8</v>
          </cell>
          <cell r="G6">
            <v>11167.0676666667</v>
          </cell>
          <cell r="H6">
            <v>171</v>
          </cell>
          <cell r="I6">
            <v>172331.53</v>
          </cell>
          <cell r="J6">
            <v>18</v>
          </cell>
          <cell r="K6">
            <v>151962.5</v>
          </cell>
          <cell r="L6">
            <v>75</v>
          </cell>
        </row>
        <row r="7">
          <cell r="D7">
            <v>201</v>
          </cell>
          <cell r="E7">
            <v>52520.3</v>
          </cell>
          <cell r="F7">
            <v>6.7</v>
          </cell>
          <cell r="G7">
            <v>1750.67666666667</v>
          </cell>
          <cell r="H7">
            <v>8</v>
          </cell>
          <cell r="I7">
            <v>6229</v>
          </cell>
          <cell r="J7">
            <v>21</v>
          </cell>
          <cell r="K7">
            <v>26251.3</v>
          </cell>
          <cell r="L7">
            <v>172</v>
          </cell>
        </row>
        <row r="8">
          <cell r="D8">
            <v>155</v>
          </cell>
          <cell r="E8">
            <v>63068.55</v>
          </cell>
          <cell r="F8">
            <v>5.16666666666667</v>
          </cell>
          <cell r="G8">
            <v>2102.285</v>
          </cell>
          <cell r="H8">
            <v>42</v>
          </cell>
          <cell r="I8">
            <v>34755</v>
          </cell>
          <cell r="J8">
            <v>23</v>
          </cell>
          <cell r="K8">
            <v>14126.5</v>
          </cell>
          <cell r="L8">
            <v>90</v>
          </cell>
        </row>
        <row r="9">
          <cell r="D9">
            <v>113</v>
          </cell>
          <cell r="E9">
            <v>105281.03</v>
          </cell>
          <cell r="F9">
            <v>3.76666666666667</v>
          </cell>
          <cell r="G9">
            <v>3509.36766666667</v>
          </cell>
          <cell r="H9">
            <v>25</v>
          </cell>
          <cell r="I9">
            <v>47877.91</v>
          </cell>
          <cell r="J9">
            <v>88</v>
          </cell>
          <cell r="K9">
            <v>57403.12</v>
          </cell>
          <cell r="L9">
            <v>0</v>
          </cell>
        </row>
        <row r="10">
          <cell r="D10">
            <v>51</v>
          </cell>
          <cell r="E10">
            <v>123065.55</v>
          </cell>
          <cell r="F10">
            <v>1.7</v>
          </cell>
          <cell r="G10">
            <v>4102.185</v>
          </cell>
          <cell r="H10">
            <v>34</v>
          </cell>
          <cell r="I10">
            <v>117159.05</v>
          </cell>
          <cell r="J10">
            <v>11</v>
          </cell>
          <cell r="K10">
            <v>5306.5</v>
          </cell>
          <cell r="L10">
            <v>6</v>
          </cell>
        </row>
        <row r="12">
          <cell r="C12" t="str">
            <v>网点
Branch</v>
          </cell>
          <cell r="D12" t="str">
            <v>月累计
Total month</v>
          </cell>
        </row>
        <row r="12">
          <cell r="F12" t="str">
            <v>月日均
Daily average</v>
          </cell>
        </row>
        <row r="12">
          <cell r="H12" t="str">
            <v>遗失Lost</v>
          </cell>
        </row>
        <row r="12">
          <cell r="J12" t="str">
            <v>破损Damaged</v>
          </cell>
        </row>
        <row r="12">
          <cell r="L12" t="str">
            <v>延误Delay</v>
          </cell>
        </row>
        <row r="13">
          <cell r="D13" t="str">
            <v>单量
QTY</v>
          </cell>
          <cell r="E13" t="str">
            <v>金额
 EGP</v>
          </cell>
          <cell r="F13" t="str">
            <v>单量
QTY</v>
          </cell>
          <cell r="G13" t="str">
            <v>金额
 EGP</v>
          </cell>
          <cell r="H13" t="str">
            <v>单量QTY</v>
          </cell>
          <cell r="I13" t="str">
            <v>金额EGP</v>
          </cell>
          <cell r="J13" t="str">
            <v>单量QTY</v>
          </cell>
          <cell r="K13" t="str">
            <v>金额EGP</v>
          </cell>
          <cell r="L13" t="str">
            <v>单量QTY</v>
          </cell>
        </row>
        <row r="14">
          <cell r="C14" t="str">
            <v>GI-Haram BR</v>
          </cell>
          <cell r="D14">
            <v>1514</v>
          </cell>
          <cell r="E14">
            <v>378516</v>
          </cell>
          <cell r="F14">
            <v>50.4666666666667</v>
          </cell>
          <cell r="G14">
            <v>12617.2</v>
          </cell>
          <cell r="H14">
            <v>153</v>
          </cell>
          <cell r="I14">
            <v>101360.5</v>
          </cell>
          <cell r="J14">
            <v>11</v>
          </cell>
          <cell r="K14">
            <v>6069</v>
          </cell>
          <cell r="L14">
            <v>1350</v>
          </cell>
        </row>
        <row r="15">
          <cell r="C15" t="str">
            <v>AS-Asyut DC</v>
          </cell>
          <cell r="D15">
            <v>171</v>
          </cell>
          <cell r="E15">
            <v>119042.18</v>
          </cell>
          <cell r="F15">
            <v>5.7</v>
          </cell>
          <cell r="G15">
            <v>3968.07266666667</v>
          </cell>
          <cell r="H15">
            <v>135</v>
          </cell>
          <cell r="I15">
            <v>110281.18</v>
          </cell>
          <cell r="J15">
            <v>1</v>
          </cell>
          <cell r="K15">
            <v>4761</v>
          </cell>
          <cell r="L15">
            <v>35</v>
          </cell>
        </row>
        <row r="16">
          <cell r="C16" t="str">
            <v>BS-Minya DC</v>
          </cell>
          <cell r="D16">
            <v>125</v>
          </cell>
          <cell r="E16">
            <v>131687.73</v>
          </cell>
          <cell r="F16">
            <v>4.16666666666667</v>
          </cell>
          <cell r="G16">
            <v>4389.591</v>
          </cell>
          <cell r="H16">
            <v>96</v>
          </cell>
          <cell r="I16">
            <v>111751.78</v>
          </cell>
          <cell r="J16">
            <v>5</v>
          </cell>
          <cell r="K16">
            <v>10780</v>
          </cell>
          <cell r="L16">
            <v>24</v>
          </cell>
        </row>
        <row r="17">
          <cell r="C17" t="str">
            <v>AL-ABIS DC</v>
          </cell>
          <cell r="D17">
            <v>117</v>
          </cell>
          <cell r="E17">
            <v>34527.25</v>
          </cell>
          <cell r="F17">
            <v>3.9</v>
          </cell>
          <cell r="G17">
            <v>1150.90833333333</v>
          </cell>
          <cell r="H17">
            <v>2</v>
          </cell>
          <cell r="I17">
            <v>549</v>
          </cell>
          <cell r="J17">
            <v>9</v>
          </cell>
          <cell r="K17">
            <v>21483.25</v>
          </cell>
          <cell r="L17">
            <v>106</v>
          </cell>
        </row>
        <row r="18">
          <cell r="C18" t="str">
            <v>GI-Pyramid garden BR</v>
          </cell>
          <cell r="D18">
            <v>111</v>
          </cell>
          <cell r="E18">
            <v>31662</v>
          </cell>
          <cell r="F18">
            <v>3.7</v>
          </cell>
          <cell r="G18">
            <v>1055.4</v>
          </cell>
          <cell r="H18">
            <v>2</v>
          </cell>
          <cell r="I18">
            <v>850</v>
          </cell>
          <cell r="J18">
            <v>5</v>
          </cell>
          <cell r="K18">
            <v>20412</v>
          </cell>
          <cell r="L18">
            <v>104</v>
          </cell>
        </row>
        <row r="19">
          <cell r="C19" t="str">
            <v>HQ BR</v>
          </cell>
          <cell r="D19">
            <v>104</v>
          </cell>
          <cell r="E19">
            <v>101196.03</v>
          </cell>
          <cell r="F19">
            <v>3.46666666666667</v>
          </cell>
          <cell r="G19">
            <v>3373.201</v>
          </cell>
          <cell r="H19">
            <v>17</v>
          </cell>
          <cell r="I19">
            <v>43992.91</v>
          </cell>
          <cell r="J19">
            <v>87</v>
          </cell>
          <cell r="K19">
            <v>57203.12</v>
          </cell>
          <cell r="L19">
            <v>0</v>
          </cell>
        </row>
        <row r="20">
          <cell r="C20" t="str">
            <v>GI-Eltalbia BR</v>
          </cell>
          <cell r="D20">
            <v>102</v>
          </cell>
          <cell r="E20">
            <v>73229</v>
          </cell>
          <cell r="F20">
            <v>3.4</v>
          </cell>
          <cell r="G20">
            <v>2440.96666666667</v>
          </cell>
          <cell r="H20">
            <v>76</v>
          </cell>
          <cell r="I20">
            <v>56276</v>
          </cell>
          <cell r="J20">
            <v>2</v>
          </cell>
          <cell r="K20">
            <v>750</v>
          </cell>
          <cell r="L20">
            <v>24</v>
          </cell>
        </row>
        <row r="21">
          <cell r="C21" t="str">
            <v>BS-Faiyum DC</v>
          </cell>
          <cell r="D21">
            <v>60</v>
          </cell>
          <cell r="E21">
            <v>14123</v>
          </cell>
          <cell r="F21">
            <v>2</v>
          </cell>
          <cell r="G21">
            <v>470.766666666667</v>
          </cell>
          <cell r="H21">
            <v>54</v>
          </cell>
          <cell r="I21">
            <v>13298</v>
          </cell>
          <cell r="J21">
            <v>2</v>
          </cell>
          <cell r="K21">
            <v>425</v>
          </cell>
          <cell r="L21">
            <v>4</v>
          </cell>
        </row>
        <row r="22">
          <cell r="C22" t="str">
            <v>GI-EL Ayat BR</v>
          </cell>
          <cell r="D22">
            <v>56</v>
          </cell>
          <cell r="E22">
            <v>539288</v>
          </cell>
          <cell r="F22">
            <v>1.86666666666667</v>
          </cell>
          <cell r="G22">
            <v>17976.2666666667</v>
          </cell>
          <cell r="H22">
            <v>49</v>
          </cell>
          <cell r="I22">
            <v>536134</v>
          </cell>
          <cell r="J22">
            <v>2</v>
          </cell>
          <cell r="K22">
            <v>444</v>
          </cell>
          <cell r="L22">
            <v>5</v>
          </cell>
        </row>
        <row r="23">
          <cell r="C23" t="str">
            <v>BE-Hamaoul BR</v>
          </cell>
          <cell r="D23">
            <v>53</v>
          </cell>
          <cell r="E23">
            <v>5977</v>
          </cell>
          <cell r="F23">
            <v>1.76666666666667</v>
          </cell>
          <cell r="G23">
            <v>199.233333333333</v>
          </cell>
          <cell r="H23">
            <v>0</v>
          </cell>
          <cell r="I23">
            <v>0</v>
          </cell>
          <cell r="J23">
            <v>1</v>
          </cell>
          <cell r="K23">
            <v>777</v>
          </cell>
          <cell r="L23">
            <v>52</v>
          </cell>
        </row>
        <row r="24">
          <cell r="C24" t="str">
            <v>AS-Sohag DC</v>
          </cell>
          <cell r="D24">
            <v>45</v>
          </cell>
          <cell r="E24">
            <v>13170</v>
          </cell>
          <cell r="F24">
            <v>1.5</v>
          </cell>
          <cell r="G24">
            <v>439</v>
          </cell>
          <cell r="H24">
            <v>12</v>
          </cell>
          <cell r="I24">
            <v>7195</v>
          </cell>
          <cell r="J24">
            <v>2</v>
          </cell>
          <cell r="K24">
            <v>2371</v>
          </cell>
          <cell r="L24">
            <v>31</v>
          </cell>
        </row>
        <row r="25">
          <cell r="C25" t="str">
            <v>GI-Mohandessen BR</v>
          </cell>
          <cell r="D25">
            <v>35</v>
          </cell>
          <cell r="E25">
            <v>10582.2</v>
          </cell>
          <cell r="F25">
            <v>1.16666666666667</v>
          </cell>
          <cell r="G25">
            <v>352.74</v>
          </cell>
          <cell r="H25">
            <v>9</v>
          </cell>
          <cell r="I25">
            <v>5993.2</v>
          </cell>
          <cell r="J25">
            <v>5</v>
          </cell>
          <cell r="K25">
            <v>1904</v>
          </cell>
          <cell r="L25">
            <v>21</v>
          </cell>
        </row>
        <row r="26">
          <cell r="C26" t="str">
            <v>GI-EL-Monib BR</v>
          </cell>
          <cell r="D26">
            <v>32</v>
          </cell>
          <cell r="E26">
            <v>16452</v>
          </cell>
          <cell r="F26">
            <v>1.06666666666667</v>
          </cell>
          <cell r="G26">
            <v>548.4</v>
          </cell>
          <cell r="H26">
            <v>21</v>
          </cell>
          <cell r="I26">
            <v>10839</v>
          </cell>
          <cell r="J26">
            <v>1</v>
          </cell>
          <cell r="K26">
            <v>1190</v>
          </cell>
          <cell r="L26">
            <v>10</v>
          </cell>
        </row>
        <row r="27">
          <cell r="C27" t="str">
            <v>CA-Tagamoa BR</v>
          </cell>
          <cell r="D27">
            <v>27</v>
          </cell>
          <cell r="E27">
            <v>21629.5</v>
          </cell>
          <cell r="F27">
            <v>0.9</v>
          </cell>
          <cell r="G27">
            <v>720.983333333333</v>
          </cell>
          <cell r="H27">
            <v>10</v>
          </cell>
          <cell r="I27">
            <v>14144</v>
          </cell>
          <cell r="J27">
            <v>4</v>
          </cell>
          <cell r="K27">
            <v>3387.5</v>
          </cell>
          <cell r="L27">
            <v>13</v>
          </cell>
        </row>
        <row r="28">
          <cell r="C28" t="str">
            <v>GI-Shubra Khaymah BR</v>
          </cell>
          <cell r="D28">
            <v>24</v>
          </cell>
          <cell r="E28">
            <v>5062.5</v>
          </cell>
          <cell r="F28">
            <v>0.8</v>
          </cell>
          <cell r="G28">
            <v>168.75</v>
          </cell>
          <cell r="H28">
            <v>4</v>
          </cell>
          <cell r="I28">
            <v>1583.5</v>
          </cell>
          <cell r="J28">
            <v>8</v>
          </cell>
          <cell r="K28">
            <v>1979</v>
          </cell>
          <cell r="L28">
            <v>12</v>
          </cell>
        </row>
        <row r="29">
          <cell r="C29" t="str">
            <v>GI-October BR</v>
          </cell>
          <cell r="D29">
            <v>20</v>
          </cell>
          <cell r="E29">
            <v>8818</v>
          </cell>
          <cell r="F29">
            <v>0.666666666666667</v>
          </cell>
          <cell r="G29">
            <v>293.933333333333</v>
          </cell>
          <cell r="H29">
            <v>2</v>
          </cell>
          <cell r="I29">
            <v>2149</v>
          </cell>
          <cell r="J29">
            <v>1</v>
          </cell>
          <cell r="K29">
            <v>300</v>
          </cell>
          <cell r="L29">
            <v>17</v>
          </cell>
        </row>
        <row r="30">
          <cell r="C30" t="str">
            <v>CA-Nasr city BR</v>
          </cell>
          <cell r="D30">
            <v>19</v>
          </cell>
          <cell r="E30">
            <v>4550</v>
          </cell>
          <cell r="F30">
            <v>0.633333333333333</v>
          </cell>
          <cell r="G30">
            <v>151.666666666667</v>
          </cell>
          <cell r="H30">
            <v>5</v>
          </cell>
          <cell r="I30">
            <v>2510</v>
          </cell>
          <cell r="J30">
            <v>2</v>
          </cell>
          <cell r="K30">
            <v>840</v>
          </cell>
          <cell r="L30">
            <v>12</v>
          </cell>
        </row>
        <row r="31">
          <cell r="C31" t="str">
            <v>AS-Qena DC</v>
          </cell>
          <cell r="D31">
            <v>16</v>
          </cell>
          <cell r="E31">
            <v>54112</v>
          </cell>
          <cell r="F31">
            <v>0.533333333333333</v>
          </cell>
          <cell r="G31">
            <v>1803.73333333333</v>
          </cell>
          <cell r="H31">
            <v>5</v>
          </cell>
          <cell r="I31">
            <v>22019.5</v>
          </cell>
          <cell r="J31">
            <v>7</v>
          </cell>
          <cell r="K31">
            <v>30638.5</v>
          </cell>
          <cell r="L31">
            <v>4</v>
          </cell>
        </row>
        <row r="32">
          <cell r="C32" t="str">
            <v>CA-Abaasia BR</v>
          </cell>
          <cell r="D32">
            <v>15</v>
          </cell>
          <cell r="E32">
            <v>2050</v>
          </cell>
          <cell r="F32">
            <v>0.5</v>
          </cell>
          <cell r="G32">
            <v>68.3333333333333</v>
          </cell>
          <cell r="H32">
            <v>0</v>
          </cell>
          <cell r="I32">
            <v>0</v>
          </cell>
          <cell r="J32">
            <v>1</v>
          </cell>
          <cell r="K32">
            <v>650</v>
          </cell>
          <cell r="L32">
            <v>14</v>
          </cell>
        </row>
        <row r="33">
          <cell r="C33" t="str">
            <v>IS-Sharm Elsheikh BR</v>
          </cell>
          <cell r="D33">
            <v>15</v>
          </cell>
          <cell r="E33">
            <v>107566.05</v>
          </cell>
          <cell r="F33">
            <v>0.5</v>
          </cell>
          <cell r="G33">
            <v>3585.535</v>
          </cell>
          <cell r="H33">
            <v>15</v>
          </cell>
          <cell r="I33">
            <v>107566.05</v>
          </cell>
          <cell r="J33">
            <v>0</v>
          </cell>
          <cell r="K33">
            <v>0</v>
          </cell>
          <cell r="L33">
            <v>0</v>
          </cell>
        </row>
        <row r="34">
          <cell r="C34" t="str">
            <v>BS-Beni Suef DC</v>
          </cell>
          <cell r="D34">
            <v>13</v>
          </cell>
          <cell r="E34">
            <v>13583.4</v>
          </cell>
          <cell r="F34">
            <v>0.433333333333333</v>
          </cell>
          <cell r="G34">
            <v>452.78</v>
          </cell>
          <cell r="H34">
            <v>9</v>
          </cell>
          <cell r="I34">
            <v>12283.4</v>
          </cell>
          <cell r="J34">
            <v>2</v>
          </cell>
          <cell r="K34">
            <v>1100</v>
          </cell>
          <cell r="L34">
            <v>2</v>
          </cell>
        </row>
        <row r="35">
          <cell r="C35" t="str">
            <v>CA-Ain ShamsBR</v>
          </cell>
          <cell r="D35">
            <v>11</v>
          </cell>
          <cell r="E35">
            <v>2240</v>
          </cell>
          <cell r="F35">
            <v>0.366666666666667</v>
          </cell>
          <cell r="G35">
            <v>74.6666666666667</v>
          </cell>
          <cell r="H35">
            <v>4</v>
          </cell>
          <cell r="I35">
            <v>1540</v>
          </cell>
          <cell r="J35">
            <v>0</v>
          </cell>
          <cell r="K35">
            <v>0</v>
          </cell>
          <cell r="L35">
            <v>7</v>
          </cell>
        </row>
        <row r="36">
          <cell r="C36" t="str">
            <v>CA-El Marg</v>
          </cell>
          <cell r="D36">
            <v>10</v>
          </cell>
          <cell r="E36">
            <v>3557</v>
          </cell>
          <cell r="F36">
            <v>0.333333333333333</v>
          </cell>
          <cell r="G36">
            <v>118.566666666667</v>
          </cell>
          <cell r="H36">
            <v>6</v>
          </cell>
          <cell r="I36">
            <v>3037</v>
          </cell>
          <cell r="J36">
            <v>0</v>
          </cell>
          <cell r="K36">
            <v>0</v>
          </cell>
          <cell r="L36">
            <v>4</v>
          </cell>
        </row>
        <row r="37">
          <cell r="C37" t="str">
            <v>CA- Zakr BR</v>
          </cell>
          <cell r="D37">
            <v>10</v>
          </cell>
          <cell r="E37">
            <v>1540</v>
          </cell>
          <cell r="F37">
            <v>0.333333333333333</v>
          </cell>
          <cell r="G37">
            <v>51.3333333333333</v>
          </cell>
          <cell r="H37">
            <v>1</v>
          </cell>
          <cell r="I37">
            <v>640</v>
          </cell>
          <cell r="J37">
            <v>0</v>
          </cell>
          <cell r="K37">
            <v>0</v>
          </cell>
          <cell r="L37">
            <v>9</v>
          </cell>
        </row>
        <row r="38">
          <cell r="C38" t="str">
            <v>CA-Al Nozha BR</v>
          </cell>
          <cell r="D38">
            <v>10</v>
          </cell>
          <cell r="E38">
            <v>2030</v>
          </cell>
          <cell r="F38">
            <v>0.333333333333333</v>
          </cell>
          <cell r="G38">
            <v>67.6666666666667</v>
          </cell>
          <cell r="H38">
            <v>2</v>
          </cell>
          <cell r="I38">
            <v>950</v>
          </cell>
          <cell r="J38">
            <v>0</v>
          </cell>
          <cell r="K38">
            <v>0</v>
          </cell>
          <cell r="L38">
            <v>8</v>
          </cell>
        </row>
        <row r="39">
          <cell r="C39" t="str">
            <v>10thRamadanCityHub</v>
          </cell>
          <cell r="D39">
            <v>9</v>
          </cell>
          <cell r="E39">
            <v>4085</v>
          </cell>
          <cell r="F39">
            <v>0.3</v>
          </cell>
          <cell r="G39">
            <v>136.166666666667</v>
          </cell>
          <cell r="H39">
            <v>8</v>
          </cell>
          <cell r="I39">
            <v>3885</v>
          </cell>
          <cell r="J39">
            <v>1</v>
          </cell>
          <cell r="K39">
            <v>200</v>
          </cell>
          <cell r="L39">
            <v>0</v>
          </cell>
        </row>
        <row r="40">
          <cell r="C40" t="str">
            <v>AS-Aswan DC</v>
          </cell>
          <cell r="D40">
            <v>9</v>
          </cell>
          <cell r="E40">
            <v>4695.9</v>
          </cell>
          <cell r="F40">
            <v>0.3</v>
          </cell>
          <cell r="G40">
            <v>156.53</v>
          </cell>
          <cell r="H40">
            <v>9</v>
          </cell>
          <cell r="I40">
            <v>4695.9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GI-El-sheikh Zaid BR</v>
          </cell>
          <cell r="D41">
            <v>9</v>
          </cell>
          <cell r="E41">
            <v>2619</v>
          </cell>
          <cell r="F41">
            <v>0.3</v>
          </cell>
          <cell r="G41">
            <v>87.3</v>
          </cell>
          <cell r="H41">
            <v>4</v>
          </cell>
          <cell r="I41">
            <v>1669</v>
          </cell>
          <cell r="J41">
            <v>2</v>
          </cell>
          <cell r="K41">
            <v>650</v>
          </cell>
          <cell r="L41">
            <v>3</v>
          </cell>
        </row>
        <row r="42">
          <cell r="C42" t="str">
            <v>AS-Nag Hammadi BR</v>
          </cell>
          <cell r="D42">
            <v>9</v>
          </cell>
          <cell r="E42">
            <v>138749</v>
          </cell>
          <cell r="F42">
            <v>0.3</v>
          </cell>
          <cell r="G42">
            <v>4624.96666666667</v>
          </cell>
          <cell r="H42">
            <v>3</v>
          </cell>
          <cell r="I42">
            <v>24997</v>
          </cell>
          <cell r="J42">
            <v>6</v>
          </cell>
          <cell r="K42">
            <v>113752</v>
          </cell>
          <cell r="L42">
            <v>0</v>
          </cell>
        </row>
        <row r="43">
          <cell r="C43" t="str">
            <v>TA-Mahallah BR</v>
          </cell>
          <cell r="D43">
            <v>8</v>
          </cell>
          <cell r="E43">
            <v>4515</v>
          </cell>
          <cell r="F43">
            <v>0.266666666666667</v>
          </cell>
          <cell r="G43">
            <v>150.5</v>
          </cell>
          <cell r="H43">
            <v>8</v>
          </cell>
          <cell r="I43">
            <v>4515</v>
          </cell>
          <cell r="J43">
            <v>0</v>
          </cell>
          <cell r="K43">
            <v>0</v>
          </cell>
          <cell r="L43">
            <v>0</v>
          </cell>
        </row>
        <row r="44">
          <cell r="C44" t="str">
            <v>GI-Project BR</v>
          </cell>
          <cell r="D44">
            <v>8</v>
          </cell>
          <cell r="E44">
            <v>3410</v>
          </cell>
          <cell r="F44">
            <v>0.266666666666667</v>
          </cell>
          <cell r="G44">
            <v>113.666666666667</v>
          </cell>
          <cell r="H44">
            <v>8</v>
          </cell>
          <cell r="I44">
            <v>3410</v>
          </cell>
          <cell r="J44">
            <v>0</v>
          </cell>
          <cell r="K44">
            <v>0</v>
          </cell>
          <cell r="L44">
            <v>0</v>
          </cell>
        </row>
        <row r="45">
          <cell r="C45" t="str">
            <v>BE-Kafr Al-Sheikh DC</v>
          </cell>
          <cell r="D45">
            <v>7</v>
          </cell>
          <cell r="E45">
            <v>2661</v>
          </cell>
          <cell r="F45">
            <v>0.233333333333333</v>
          </cell>
          <cell r="G45">
            <v>88.7</v>
          </cell>
          <cell r="H45">
            <v>1</v>
          </cell>
          <cell r="I45">
            <v>1841</v>
          </cell>
          <cell r="J45">
            <v>1</v>
          </cell>
          <cell r="K45">
            <v>320</v>
          </cell>
          <cell r="L45">
            <v>5</v>
          </cell>
        </row>
        <row r="46">
          <cell r="C46" t="str">
            <v>TA-Tanta DC</v>
          </cell>
          <cell r="D46">
            <v>7</v>
          </cell>
          <cell r="E46">
            <v>2270</v>
          </cell>
          <cell r="F46">
            <v>0.233333333333333</v>
          </cell>
          <cell r="G46">
            <v>75.6666666666667</v>
          </cell>
          <cell r="H46">
            <v>4</v>
          </cell>
          <cell r="I46">
            <v>1905</v>
          </cell>
          <cell r="J46">
            <v>2</v>
          </cell>
          <cell r="K46">
            <v>265</v>
          </cell>
          <cell r="L46">
            <v>1</v>
          </cell>
        </row>
        <row r="47">
          <cell r="C47" t="str">
            <v>GI-Tanash BR</v>
          </cell>
          <cell r="D47">
            <v>7</v>
          </cell>
          <cell r="E47">
            <v>3205</v>
          </cell>
          <cell r="F47">
            <v>0.233333333333333</v>
          </cell>
          <cell r="G47">
            <v>106.833333333333</v>
          </cell>
          <cell r="H47">
            <v>4</v>
          </cell>
          <cell r="I47">
            <v>1665</v>
          </cell>
          <cell r="J47">
            <v>1</v>
          </cell>
          <cell r="K47">
            <v>420</v>
          </cell>
          <cell r="L47">
            <v>2</v>
          </cell>
        </row>
        <row r="48">
          <cell r="C48" t="str">
            <v>CA-New Cairo BR</v>
          </cell>
          <cell r="D48">
            <v>7</v>
          </cell>
          <cell r="E48">
            <v>6255</v>
          </cell>
          <cell r="F48">
            <v>0.233333333333333</v>
          </cell>
          <cell r="G48">
            <v>208.5</v>
          </cell>
          <cell r="H48">
            <v>3</v>
          </cell>
          <cell r="I48">
            <v>5735</v>
          </cell>
          <cell r="J48">
            <v>0</v>
          </cell>
          <cell r="K48">
            <v>0</v>
          </cell>
          <cell r="L48">
            <v>4</v>
          </cell>
        </row>
        <row r="49">
          <cell r="C49" t="str">
            <v>IS-El Tor BR</v>
          </cell>
          <cell r="D49">
            <v>6</v>
          </cell>
          <cell r="E49">
            <v>2984.5</v>
          </cell>
          <cell r="F49">
            <v>0.2</v>
          </cell>
          <cell r="G49">
            <v>99.4833333333333</v>
          </cell>
          <cell r="H49">
            <v>5</v>
          </cell>
          <cell r="I49">
            <v>2718</v>
          </cell>
          <cell r="J49">
            <v>1</v>
          </cell>
          <cell r="K49">
            <v>266.5</v>
          </cell>
          <cell r="L49">
            <v>0</v>
          </cell>
        </row>
        <row r="50">
          <cell r="C50" t="str">
            <v>SH-Zagazig DC</v>
          </cell>
          <cell r="D50">
            <v>6</v>
          </cell>
          <cell r="E50">
            <v>2985</v>
          </cell>
          <cell r="F50">
            <v>0.2</v>
          </cell>
          <cell r="G50">
            <v>99.5</v>
          </cell>
          <cell r="H50">
            <v>1</v>
          </cell>
          <cell r="I50">
            <v>345</v>
          </cell>
          <cell r="J50">
            <v>3</v>
          </cell>
          <cell r="K50">
            <v>1765</v>
          </cell>
          <cell r="L50">
            <v>2</v>
          </cell>
        </row>
        <row r="51">
          <cell r="C51" t="str">
            <v>AS-New Valley BR</v>
          </cell>
          <cell r="D51">
            <v>5</v>
          </cell>
          <cell r="E51">
            <v>1367.95</v>
          </cell>
          <cell r="F51">
            <v>0.166666666666667</v>
          </cell>
          <cell r="G51">
            <v>45.5983333333333</v>
          </cell>
          <cell r="H51">
            <v>2</v>
          </cell>
          <cell r="I51">
            <v>467.95</v>
          </cell>
          <cell r="J51">
            <v>0</v>
          </cell>
          <cell r="K51">
            <v>0</v>
          </cell>
          <cell r="L51">
            <v>3</v>
          </cell>
        </row>
        <row r="52">
          <cell r="C52" t="str">
            <v>CA-Kattamya BR</v>
          </cell>
          <cell r="D52">
            <v>5</v>
          </cell>
          <cell r="E52">
            <v>3735</v>
          </cell>
          <cell r="F52">
            <v>0.166666666666667</v>
          </cell>
          <cell r="G52">
            <v>124.5</v>
          </cell>
          <cell r="H52">
            <v>1</v>
          </cell>
          <cell r="I52">
            <v>200</v>
          </cell>
          <cell r="J52">
            <v>4</v>
          </cell>
          <cell r="K52">
            <v>3535</v>
          </cell>
          <cell r="L52">
            <v>0</v>
          </cell>
        </row>
        <row r="53">
          <cell r="C53" t="str">
            <v>CA-Shorouk BR</v>
          </cell>
          <cell r="D53">
            <v>5</v>
          </cell>
          <cell r="E53">
            <v>2518</v>
          </cell>
          <cell r="F53">
            <v>0.166666666666667</v>
          </cell>
          <cell r="G53">
            <v>83.9333333333333</v>
          </cell>
          <cell r="H53">
            <v>2</v>
          </cell>
          <cell r="I53">
            <v>1199</v>
          </cell>
          <cell r="J53">
            <v>1</v>
          </cell>
          <cell r="K53">
            <v>474</v>
          </cell>
          <cell r="L53">
            <v>2</v>
          </cell>
        </row>
        <row r="54">
          <cell r="C54" t="str">
            <v>CA-Cairo DC</v>
          </cell>
          <cell r="D54">
            <v>5</v>
          </cell>
          <cell r="E54">
            <v>1494.05</v>
          </cell>
          <cell r="F54">
            <v>0.166666666666667</v>
          </cell>
          <cell r="G54">
            <v>49.8016666666667</v>
          </cell>
          <cell r="H54">
            <v>2</v>
          </cell>
          <cell r="I54">
            <v>1115</v>
          </cell>
          <cell r="J54">
            <v>0</v>
          </cell>
          <cell r="K54">
            <v>0</v>
          </cell>
          <cell r="L54">
            <v>3</v>
          </cell>
        </row>
        <row r="55">
          <cell r="C55" t="str">
            <v>AS-Red Sea BR</v>
          </cell>
          <cell r="D55">
            <v>5</v>
          </cell>
          <cell r="E55">
            <v>2025</v>
          </cell>
          <cell r="F55">
            <v>0.166666666666667</v>
          </cell>
          <cell r="G55">
            <v>67.5</v>
          </cell>
          <cell r="H55">
            <v>3</v>
          </cell>
          <cell r="I55">
            <v>1525</v>
          </cell>
          <cell r="J55">
            <v>1</v>
          </cell>
          <cell r="K55">
            <v>400</v>
          </cell>
          <cell r="L55">
            <v>1</v>
          </cell>
        </row>
        <row r="56">
          <cell r="C56" t="str">
            <v>GI-Giza DC</v>
          </cell>
          <cell r="D56">
            <v>4</v>
          </cell>
          <cell r="E56">
            <v>4433</v>
          </cell>
          <cell r="F56">
            <v>0.133333333333333</v>
          </cell>
          <cell r="G56">
            <v>147.766666666667</v>
          </cell>
          <cell r="H56">
            <v>4</v>
          </cell>
          <cell r="I56">
            <v>4433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BE-Abu Elmatamier BR</v>
          </cell>
          <cell r="D57">
            <v>4</v>
          </cell>
          <cell r="E57">
            <v>1365</v>
          </cell>
          <cell r="F57">
            <v>0.133333333333333</v>
          </cell>
          <cell r="G57">
            <v>45.5</v>
          </cell>
          <cell r="H57">
            <v>0</v>
          </cell>
          <cell r="I57">
            <v>0</v>
          </cell>
          <cell r="J57">
            <v>1</v>
          </cell>
          <cell r="K57">
            <v>120</v>
          </cell>
          <cell r="L57">
            <v>3</v>
          </cell>
        </row>
        <row r="58">
          <cell r="C58" t="str">
            <v>AL-Agamy BR</v>
          </cell>
          <cell r="D58">
            <v>4</v>
          </cell>
          <cell r="E58">
            <v>899</v>
          </cell>
          <cell r="F58">
            <v>0.133333333333333</v>
          </cell>
          <cell r="G58">
            <v>29.9666666666667</v>
          </cell>
          <cell r="H58">
            <v>0</v>
          </cell>
          <cell r="I58">
            <v>0</v>
          </cell>
          <cell r="J58">
            <v>2</v>
          </cell>
          <cell r="K58">
            <v>699</v>
          </cell>
          <cell r="L58">
            <v>2</v>
          </cell>
        </row>
        <row r="59">
          <cell r="C59" t="str">
            <v>BE-Damanhur DC</v>
          </cell>
          <cell r="D59">
            <v>4</v>
          </cell>
          <cell r="E59">
            <v>2634</v>
          </cell>
          <cell r="F59">
            <v>0.133333333333333</v>
          </cell>
          <cell r="G59">
            <v>87.8</v>
          </cell>
          <cell r="H59">
            <v>3</v>
          </cell>
          <cell r="I59">
            <v>2534</v>
          </cell>
          <cell r="J59">
            <v>0</v>
          </cell>
          <cell r="K59">
            <v>0</v>
          </cell>
          <cell r="L59">
            <v>1</v>
          </cell>
        </row>
        <row r="60">
          <cell r="C60" t="str">
            <v>GI-Imbaba BR</v>
          </cell>
          <cell r="D60">
            <v>4</v>
          </cell>
          <cell r="E60">
            <v>1545</v>
          </cell>
          <cell r="F60">
            <v>0.133333333333333</v>
          </cell>
          <cell r="G60">
            <v>51.5</v>
          </cell>
          <cell r="H60">
            <v>0</v>
          </cell>
          <cell r="I60">
            <v>0</v>
          </cell>
          <cell r="J60">
            <v>2</v>
          </cell>
          <cell r="K60">
            <v>1345</v>
          </cell>
          <cell r="L60">
            <v>2</v>
          </cell>
        </row>
        <row r="61">
          <cell r="C61" t="str">
            <v>AL-Mandara BR</v>
          </cell>
          <cell r="D61">
            <v>4</v>
          </cell>
          <cell r="E61">
            <v>1319.05</v>
          </cell>
          <cell r="F61">
            <v>0.133333333333333</v>
          </cell>
          <cell r="G61">
            <v>43.9683333333333</v>
          </cell>
          <cell r="H61">
            <v>0</v>
          </cell>
          <cell r="I61">
            <v>0</v>
          </cell>
          <cell r="J61">
            <v>4</v>
          </cell>
          <cell r="K61">
            <v>1319.05</v>
          </cell>
          <cell r="L61">
            <v>0</v>
          </cell>
        </row>
        <row r="62">
          <cell r="C62" t="str">
            <v>CA-Shobra BR</v>
          </cell>
          <cell r="D62">
            <v>4</v>
          </cell>
          <cell r="E62">
            <v>2675</v>
          </cell>
          <cell r="F62">
            <v>0.133333333333333</v>
          </cell>
          <cell r="G62">
            <v>89.1666666666667</v>
          </cell>
          <cell r="H62">
            <v>3</v>
          </cell>
          <cell r="I62">
            <v>2390</v>
          </cell>
          <cell r="J62">
            <v>1</v>
          </cell>
          <cell r="K62">
            <v>285</v>
          </cell>
          <cell r="L62">
            <v>0</v>
          </cell>
        </row>
        <row r="63">
          <cell r="C63" t="str">
            <v>AL-Siouf BR</v>
          </cell>
          <cell r="D63">
            <v>4</v>
          </cell>
          <cell r="E63">
            <v>1569</v>
          </cell>
          <cell r="F63">
            <v>0.133333333333333</v>
          </cell>
          <cell r="G63">
            <v>52.3</v>
          </cell>
          <cell r="H63">
            <v>1</v>
          </cell>
          <cell r="I63">
            <v>770</v>
          </cell>
          <cell r="J63">
            <v>1</v>
          </cell>
          <cell r="K63">
            <v>599</v>
          </cell>
          <cell r="L63">
            <v>2</v>
          </cell>
        </row>
        <row r="64">
          <cell r="C64" t="str">
            <v>GI-Qalyup  BR</v>
          </cell>
          <cell r="D64">
            <v>3</v>
          </cell>
          <cell r="E64">
            <v>7302</v>
          </cell>
          <cell r="F64">
            <v>0.1</v>
          </cell>
          <cell r="G64">
            <v>243.4</v>
          </cell>
          <cell r="H64">
            <v>1</v>
          </cell>
          <cell r="I64">
            <v>235</v>
          </cell>
          <cell r="J64">
            <v>2</v>
          </cell>
          <cell r="K64">
            <v>7067</v>
          </cell>
          <cell r="L64">
            <v>0</v>
          </cell>
        </row>
        <row r="65">
          <cell r="C65" t="str">
            <v>CA-elbasateen BR</v>
          </cell>
          <cell r="D65">
            <v>3</v>
          </cell>
          <cell r="E65">
            <v>1210</v>
          </cell>
          <cell r="F65">
            <v>0.1</v>
          </cell>
          <cell r="G65">
            <v>40.3333333333333</v>
          </cell>
          <cell r="H65">
            <v>1</v>
          </cell>
          <cell r="I65">
            <v>560</v>
          </cell>
          <cell r="J65">
            <v>2</v>
          </cell>
          <cell r="K65">
            <v>650</v>
          </cell>
          <cell r="L65">
            <v>0</v>
          </cell>
        </row>
        <row r="66">
          <cell r="C66" t="str">
            <v>AS-Kom ombo BR</v>
          </cell>
          <cell r="D66">
            <v>3</v>
          </cell>
          <cell r="E66">
            <v>1810</v>
          </cell>
          <cell r="F66">
            <v>0.1</v>
          </cell>
          <cell r="G66">
            <v>60.3333333333333</v>
          </cell>
          <cell r="H66">
            <v>2</v>
          </cell>
          <cell r="I66">
            <v>1150</v>
          </cell>
          <cell r="J66">
            <v>0</v>
          </cell>
          <cell r="K66">
            <v>0</v>
          </cell>
          <cell r="L66">
            <v>1</v>
          </cell>
        </row>
        <row r="67">
          <cell r="C67" t="str">
            <v>SH-10th ofRamadan BR</v>
          </cell>
          <cell r="D67">
            <v>3</v>
          </cell>
          <cell r="E67">
            <v>890</v>
          </cell>
          <cell r="F67">
            <v>0.1</v>
          </cell>
          <cell r="G67">
            <v>29.6666666666667</v>
          </cell>
          <cell r="H67">
            <v>1</v>
          </cell>
          <cell r="I67">
            <v>390</v>
          </cell>
          <cell r="J67">
            <v>1</v>
          </cell>
          <cell r="K67">
            <v>400</v>
          </cell>
          <cell r="L67">
            <v>1</v>
          </cell>
        </row>
        <row r="68">
          <cell r="C68" t="str">
            <v>MA-Minet elnasr BR</v>
          </cell>
          <cell r="D68">
            <v>2</v>
          </cell>
          <cell r="E68">
            <v>200</v>
          </cell>
          <cell r="F68">
            <v>0.0666666666666667</v>
          </cell>
          <cell r="G68">
            <v>6.66666666666667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2</v>
          </cell>
        </row>
        <row r="69">
          <cell r="C69" t="str">
            <v>GI-Almuasasa BR</v>
          </cell>
          <cell r="D69">
            <v>2</v>
          </cell>
          <cell r="E69">
            <v>200</v>
          </cell>
          <cell r="F69">
            <v>0.0666666666666667</v>
          </cell>
          <cell r="G69">
            <v>6.66666666666667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2</v>
          </cell>
        </row>
        <row r="70">
          <cell r="C70" t="str">
            <v>CA-Al Zaytoun BR</v>
          </cell>
          <cell r="D70">
            <v>2</v>
          </cell>
          <cell r="E70">
            <v>320</v>
          </cell>
          <cell r="F70">
            <v>0.0666666666666667</v>
          </cell>
          <cell r="G70">
            <v>10.6666666666667</v>
          </cell>
          <cell r="H70">
            <v>0</v>
          </cell>
          <cell r="I70">
            <v>0</v>
          </cell>
          <cell r="J70">
            <v>1</v>
          </cell>
          <cell r="K70">
            <v>220</v>
          </cell>
          <cell r="L70">
            <v>1</v>
          </cell>
        </row>
        <row r="71">
          <cell r="C71" t="str">
            <v>CA-Badr BR</v>
          </cell>
          <cell r="D71">
            <v>2</v>
          </cell>
          <cell r="E71">
            <v>620</v>
          </cell>
          <cell r="F71">
            <v>0.0666666666666667</v>
          </cell>
          <cell r="G71">
            <v>20.6666666666667</v>
          </cell>
          <cell r="H71">
            <v>0</v>
          </cell>
          <cell r="I71">
            <v>0</v>
          </cell>
          <cell r="J71">
            <v>1</v>
          </cell>
          <cell r="K71">
            <v>320</v>
          </cell>
          <cell r="L71">
            <v>1</v>
          </cell>
        </row>
        <row r="72">
          <cell r="C72" t="str">
            <v>GI-Hawamdia BR</v>
          </cell>
          <cell r="D72">
            <v>2</v>
          </cell>
          <cell r="E72">
            <v>7322</v>
          </cell>
          <cell r="F72">
            <v>0.0666666666666667</v>
          </cell>
          <cell r="G72">
            <v>244.066666666667</v>
          </cell>
          <cell r="H72">
            <v>1</v>
          </cell>
          <cell r="I72">
            <v>1758</v>
          </cell>
          <cell r="J72">
            <v>1</v>
          </cell>
          <cell r="K72">
            <v>5564</v>
          </cell>
          <cell r="L72">
            <v>0</v>
          </cell>
        </row>
        <row r="73">
          <cell r="C73" t="str">
            <v>TA-Shebeen El-Kom DC</v>
          </cell>
          <cell r="D73">
            <v>2</v>
          </cell>
          <cell r="E73">
            <v>2025</v>
          </cell>
          <cell r="F73">
            <v>0.0666666666666667</v>
          </cell>
          <cell r="G73">
            <v>67.5</v>
          </cell>
          <cell r="H73">
            <v>0</v>
          </cell>
          <cell r="I73">
            <v>0</v>
          </cell>
          <cell r="J73">
            <v>2</v>
          </cell>
          <cell r="K73">
            <v>2025</v>
          </cell>
          <cell r="L73">
            <v>0</v>
          </cell>
        </row>
        <row r="74">
          <cell r="C74" t="str">
            <v>SH-Fakous BR</v>
          </cell>
          <cell r="D74">
            <v>2</v>
          </cell>
          <cell r="E74">
            <v>1400</v>
          </cell>
          <cell r="F74">
            <v>0.0666666666666667</v>
          </cell>
          <cell r="G74">
            <v>46.6666666666667</v>
          </cell>
          <cell r="H74">
            <v>0</v>
          </cell>
          <cell r="I74">
            <v>0</v>
          </cell>
          <cell r="J74">
            <v>1</v>
          </cell>
          <cell r="K74">
            <v>1300</v>
          </cell>
          <cell r="L74">
            <v>1</v>
          </cell>
        </row>
        <row r="75">
          <cell r="C75" t="str">
            <v>MA-Mansoura DC</v>
          </cell>
          <cell r="D75">
            <v>2</v>
          </cell>
          <cell r="E75">
            <v>455</v>
          </cell>
          <cell r="F75">
            <v>0.0666666666666667</v>
          </cell>
          <cell r="G75">
            <v>15.1666666666667</v>
          </cell>
          <cell r="H75">
            <v>2</v>
          </cell>
          <cell r="I75">
            <v>455</v>
          </cell>
          <cell r="J75">
            <v>0</v>
          </cell>
          <cell r="K75">
            <v>0</v>
          </cell>
          <cell r="L75">
            <v>0</v>
          </cell>
        </row>
        <row r="76">
          <cell r="C76" t="str">
            <v>SH-Hehya BR</v>
          </cell>
          <cell r="D76">
            <v>2</v>
          </cell>
          <cell r="E76">
            <v>200</v>
          </cell>
          <cell r="F76">
            <v>0.0666666666666667</v>
          </cell>
          <cell r="G76">
            <v>6.66666666666667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2</v>
          </cell>
        </row>
        <row r="77">
          <cell r="C77" t="str">
            <v>BE-Desouk BR</v>
          </cell>
          <cell r="D77">
            <v>2</v>
          </cell>
          <cell r="E77">
            <v>435</v>
          </cell>
          <cell r="F77">
            <v>0.0666666666666667</v>
          </cell>
          <cell r="G77">
            <v>14.5</v>
          </cell>
          <cell r="H77">
            <v>0</v>
          </cell>
          <cell r="I77">
            <v>0</v>
          </cell>
          <cell r="J77">
            <v>1</v>
          </cell>
          <cell r="K77">
            <v>335</v>
          </cell>
          <cell r="L77">
            <v>1</v>
          </cell>
        </row>
        <row r="78">
          <cell r="C78" t="str">
            <v>CA-Heliopolis BR</v>
          </cell>
          <cell r="D78">
            <v>2</v>
          </cell>
          <cell r="E78">
            <v>200</v>
          </cell>
          <cell r="F78">
            <v>0.0666666666666667</v>
          </cell>
          <cell r="G78">
            <v>6.66666666666667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2</v>
          </cell>
        </row>
        <row r="79">
          <cell r="C79" t="str">
            <v>SH-Hay El Zohor BR</v>
          </cell>
          <cell r="D79">
            <v>2</v>
          </cell>
          <cell r="E79">
            <v>470</v>
          </cell>
          <cell r="F79">
            <v>0.0666666666666667</v>
          </cell>
          <cell r="G79">
            <v>15.6666666666667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</v>
          </cell>
        </row>
        <row r="80">
          <cell r="C80" t="str">
            <v>SH-Menya EL Qamh BR</v>
          </cell>
          <cell r="D80">
            <v>1</v>
          </cell>
          <cell r="E80">
            <v>100</v>
          </cell>
          <cell r="F80">
            <v>0.0333333333333333</v>
          </cell>
          <cell r="G80">
            <v>3.33333333333333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1</v>
          </cell>
        </row>
        <row r="81">
          <cell r="C81" t="str">
            <v>MA-Saad zaghloul BR</v>
          </cell>
          <cell r="D81">
            <v>1</v>
          </cell>
          <cell r="E81">
            <v>500</v>
          </cell>
          <cell r="F81">
            <v>0.0333333333333333</v>
          </cell>
          <cell r="G81">
            <v>16.6666666666667</v>
          </cell>
          <cell r="H81">
            <v>0</v>
          </cell>
          <cell r="I81">
            <v>0</v>
          </cell>
          <cell r="J81">
            <v>1</v>
          </cell>
          <cell r="K81">
            <v>500</v>
          </cell>
          <cell r="L81">
            <v>0</v>
          </cell>
        </row>
        <row r="82">
          <cell r="C82" t="str">
            <v>CA-Maasra BR</v>
          </cell>
          <cell r="D82">
            <v>1</v>
          </cell>
          <cell r="E82">
            <v>100</v>
          </cell>
          <cell r="F82">
            <v>0.0333333333333333</v>
          </cell>
          <cell r="G82">
            <v>3.33333333333333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</v>
          </cell>
        </row>
        <row r="83">
          <cell r="C83" t="str">
            <v>BE-Kafr Eldwar BR</v>
          </cell>
          <cell r="D83">
            <v>1</v>
          </cell>
          <cell r="E83">
            <v>599</v>
          </cell>
          <cell r="F83">
            <v>0.0333333333333333</v>
          </cell>
          <cell r="G83">
            <v>19.9666666666667</v>
          </cell>
          <cell r="H83">
            <v>0</v>
          </cell>
          <cell r="I83">
            <v>0</v>
          </cell>
          <cell r="J83">
            <v>1</v>
          </cell>
          <cell r="K83">
            <v>599</v>
          </cell>
          <cell r="L83">
            <v>0</v>
          </cell>
        </row>
        <row r="84">
          <cell r="C84" t="str">
            <v>MA-Shirbin BR</v>
          </cell>
          <cell r="D84">
            <v>1</v>
          </cell>
          <cell r="E84">
            <v>370</v>
          </cell>
          <cell r="F84">
            <v>0.0333333333333333</v>
          </cell>
          <cell r="G84">
            <v>12.3333333333333</v>
          </cell>
          <cell r="H84">
            <v>0</v>
          </cell>
          <cell r="I84">
            <v>0</v>
          </cell>
          <cell r="J84">
            <v>1</v>
          </cell>
          <cell r="K84">
            <v>370</v>
          </cell>
          <cell r="L84">
            <v>0</v>
          </cell>
        </row>
        <row r="85">
          <cell r="C85" t="str">
            <v>MA-Mit ghamr BR</v>
          </cell>
          <cell r="D85">
            <v>1</v>
          </cell>
          <cell r="E85">
            <v>60</v>
          </cell>
          <cell r="F85">
            <v>0.0333333333333333</v>
          </cell>
          <cell r="G85">
            <v>2</v>
          </cell>
          <cell r="H85">
            <v>0</v>
          </cell>
          <cell r="I85">
            <v>0</v>
          </cell>
          <cell r="J85">
            <v>1</v>
          </cell>
          <cell r="K85">
            <v>60</v>
          </cell>
          <cell r="L85">
            <v>0</v>
          </cell>
        </row>
        <row r="86">
          <cell r="C86" t="str">
            <v>GI-DAIPAI BR</v>
          </cell>
          <cell r="D86">
            <v>1</v>
          </cell>
          <cell r="E86">
            <v>100</v>
          </cell>
          <cell r="F86">
            <v>0.0333333333333333</v>
          </cell>
          <cell r="G86">
            <v>3.33333333333333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1</v>
          </cell>
        </row>
        <row r="87">
          <cell r="C87" t="str">
            <v>AS-El Qusiya BR</v>
          </cell>
          <cell r="D87">
            <v>1</v>
          </cell>
          <cell r="E87">
            <v>40</v>
          </cell>
          <cell r="F87">
            <v>0.0333333333333333</v>
          </cell>
          <cell r="G87">
            <v>1.33333333333333</v>
          </cell>
          <cell r="H87">
            <v>0</v>
          </cell>
          <cell r="I87">
            <v>0</v>
          </cell>
          <cell r="J87">
            <v>1</v>
          </cell>
          <cell r="K87">
            <v>40</v>
          </cell>
          <cell r="L87">
            <v>0</v>
          </cell>
        </row>
        <row r="88">
          <cell r="C88" t="str">
            <v>GI-OctoberGardens BR</v>
          </cell>
          <cell r="D88">
            <v>1</v>
          </cell>
          <cell r="E88">
            <v>100</v>
          </cell>
          <cell r="F88">
            <v>0.0333333333333333</v>
          </cell>
          <cell r="G88">
            <v>3.33333333333333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</v>
          </cell>
        </row>
        <row r="89">
          <cell r="C89" t="str">
            <v>IS-Ismailia DC</v>
          </cell>
          <cell r="D89">
            <v>1</v>
          </cell>
          <cell r="E89">
            <v>100</v>
          </cell>
          <cell r="F89">
            <v>0.0333333333333333</v>
          </cell>
          <cell r="G89">
            <v>3.33333333333333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1</v>
          </cell>
        </row>
        <row r="90">
          <cell r="C90" t="str">
            <v>CA-Old cairo BR</v>
          </cell>
          <cell r="D90">
            <v>1</v>
          </cell>
          <cell r="E90">
            <v>300</v>
          </cell>
          <cell r="F90">
            <v>0.0333333333333333</v>
          </cell>
          <cell r="G90">
            <v>10</v>
          </cell>
          <cell r="H90">
            <v>0</v>
          </cell>
          <cell r="I90">
            <v>0</v>
          </cell>
          <cell r="J90">
            <v>1</v>
          </cell>
          <cell r="K90">
            <v>300</v>
          </cell>
          <cell r="L90">
            <v>0</v>
          </cell>
        </row>
        <row r="91">
          <cell r="C91" t="str">
            <v>MA-Senbellawein BR</v>
          </cell>
          <cell r="D91">
            <v>1</v>
          </cell>
          <cell r="E91">
            <v>350</v>
          </cell>
          <cell r="F91">
            <v>0.0333333333333333</v>
          </cell>
          <cell r="G91">
            <v>11.6666666666667</v>
          </cell>
          <cell r="H91">
            <v>0</v>
          </cell>
          <cell r="I91">
            <v>0</v>
          </cell>
          <cell r="J91">
            <v>1</v>
          </cell>
          <cell r="K91">
            <v>350</v>
          </cell>
          <cell r="L91">
            <v>0</v>
          </cell>
        </row>
        <row r="92">
          <cell r="C92" t="str">
            <v>TA-Menouf  BR</v>
          </cell>
          <cell r="D92">
            <v>1</v>
          </cell>
          <cell r="E92">
            <v>100</v>
          </cell>
          <cell r="F92">
            <v>0.0333333333333333</v>
          </cell>
          <cell r="G92">
            <v>3.33333333333333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1</v>
          </cell>
        </row>
        <row r="93">
          <cell r="C93" t="str">
            <v>TA-Santah BR</v>
          </cell>
          <cell r="D93">
            <v>1</v>
          </cell>
          <cell r="E93">
            <v>550</v>
          </cell>
          <cell r="F93">
            <v>0.0333333333333333</v>
          </cell>
          <cell r="G93">
            <v>18.3333333333333</v>
          </cell>
          <cell r="H93">
            <v>0</v>
          </cell>
          <cell r="I93">
            <v>0</v>
          </cell>
          <cell r="J93">
            <v>1</v>
          </cell>
          <cell r="K93">
            <v>550</v>
          </cell>
          <cell r="L93">
            <v>0</v>
          </cell>
        </row>
        <row r="94">
          <cell r="C94" t="str">
            <v>TA-Sadate BR</v>
          </cell>
          <cell r="D94">
            <v>1</v>
          </cell>
          <cell r="E94">
            <v>100</v>
          </cell>
          <cell r="F94">
            <v>0.0333333333333333</v>
          </cell>
          <cell r="G94">
            <v>3.33333333333333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</v>
          </cell>
        </row>
        <row r="95">
          <cell r="C95" t="str">
            <v>BE-Etay Elbaroud BR</v>
          </cell>
          <cell r="D95">
            <v>1</v>
          </cell>
          <cell r="E95">
            <v>535</v>
          </cell>
          <cell r="F95">
            <v>0.0333333333333333</v>
          </cell>
          <cell r="G95">
            <v>17.8333333333333</v>
          </cell>
          <cell r="H95">
            <v>1</v>
          </cell>
          <cell r="I95">
            <v>535</v>
          </cell>
          <cell r="J95">
            <v>0</v>
          </cell>
          <cell r="K95">
            <v>0</v>
          </cell>
          <cell r="L95">
            <v>0</v>
          </cell>
        </row>
        <row r="96">
          <cell r="C96" t="str">
            <v>TA-Kafr El-Zayat BR</v>
          </cell>
          <cell r="D96">
            <v>1</v>
          </cell>
          <cell r="E96">
            <v>920</v>
          </cell>
          <cell r="F96">
            <v>0.0333333333333333</v>
          </cell>
          <cell r="G96">
            <v>30.6666666666667</v>
          </cell>
          <cell r="H96">
            <v>0</v>
          </cell>
          <cell r="I96">
            <v>0</v>
          </cell>
          <cell r="J96">
            <v>1</v>
          </cell>
          <cell r="K96">
            <v>920</v>
          </cell>
          <cell r="L96">
            <v>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  <sheetName val="Sheet2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虚假退回Return privately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802</v>
          </cell>
          <cell r="E4">
            <v>134976.4</v>
          </cell>
          <cell r="F4">
            <v>61.6923076923077</v>
          </cell>
          <cell r="G4">
            <v>10382.8</v>
          </cell>
          <cell r="H4">
            <v>57</v>
          </cell>
          <cell r="I4">
            <v>43829.56</v>
          </cell>
          <cell r="J4">
            <v>77</v>
          </cell>
          <cell r="K4">
            <v>22615.56</v>
          </cell>
          <cell r="L4">
            <v>668</v>
          </cell>
        </row>
        <row r="5">
          <cell r="D5">
            <v>437</v>
          </cell>
          <cell r="E5">
            <v>83981.9699999999</v>
          </cell>
          <cell r="F5">
            <v>33.6153846153846</v>
          </cell>
          <cell r="G5">
            <v>6460.15153846153</v>
          </cell>
          <cell r="H5">
            <v>51</v>
          </cell>
          <cell r="I5">
            <v>39258.56</v>
          </cell>
          <cell r="J5">
            <v>27</v>
          </cell>
          <cell r="K5">
            <v>9137.08</v>
          </cell>
          <cell r="L5">
            <v>359</v>
          </cell>
        </row>
        <row r="6">
          <cell r="D6">
            <v>269</v>
          </cell>
          <cell r="E6">
            <v>31409.78</v>
          </cell>
          <cell r="F6">
            <v>20.6923076923077</v>
          </cell>
          <cell r="G6">
            <v>2416.13692307692</v>
          </cell>
          <cell r="H6">
            <v>0</v>
          </cell>
          <cell r="I6">
            <v>0</v>
          </cell>
          <cell r="J6">
            <v>17</v>
          </cell>
          <cell r="K6">
            <v>5082.65</v>
          </cell>
          <cell r="L6">
            <v>252</v>
          </cell>
        </row>
        <row r="7">
          <cell r="D7">
            <v>73</v>
          </cell>
          <cell r="E7">
            <v>15139.62</v>
          </cell>
          <cell r="F7">
            <v>5.61538461538461</v>
          </cell>
          <cell r="G7">
            <v>1164.58615384615</v>
          </cell>
          <cell r="H7">
            <v>5</v>
          </cell>
          <cell r="I7">
            <v>4041</v>
          </cell>
          <cell r="J7">
            <v>11</v>
          </cell>
          <cell r="K7">
            <v>4480.8</v>
          </cell>
          <cell r="L7">
            <v>57</v>
          </cell>
        </row>
        <row r="8">
          <cell r="D8">
            <v>23</v>
          </cell>
          <cell r="E8">
            <v>4445.03</v>
          </cell>
          <cell r="F8">
            <v>1.76923076923077</v>
          </cell>
          <cell r="G8">
            <v>341.925384615385</v>
          </cell>
          <cell r="H8">
            <v>1</v>
          </cell>
          <cell r="I8">
            <v>530</v>
          </cell>
          <cell r="J8">
            <v>22</v>
          </cell>
          <cell r="K8">
            <v>3915.03</v>
          </cell>
          <cell r="L8">
            <v>0</v>
          </cell>
        </row>
        <row r="10">
          <cell r="C10" t="str">
            <v>网点
Branch</v>
          </cell>
          <cell r="D10" t="str">
            <v>月累计
Total month</v>
          </cell>
        </row>
        <row r="10">
          <cell r="F10" t="str">
            <v>月日均
Daily average</v>
          </cell>
        </row>
        <row r="10">
          <cell r="H10" t="str">
            <v>遗失Lost</v>
          </cell>
        </row>
        <row r="10">
          <cell r="J10" t="str">
            <v>破损Damaged</v>
          </cell>
        </row>
        <row r="10">
          <cell r="L10" t="str">
            <v>虚假退回Return privately</v>
          </cell>
        </row>
        <row r="11">
          <cell r="D11" t="str">
            <v>单量
QTY</v>
          </cell>
          <cell r="E11" t="str">
            <v>金额
 EGP</v>
          </cell>
          <cell r="F11" t="str">
            <v>单量
QTY</v>
          </cell>
          <cell r="G11" t="str">
            <v>金额
 EGP</v>
          </cell>
          <cell r="H11" t="str">
            <v>单量QTY</v>
          </cell>
          <cell r="I11" t="str">
            <v>金额EGP</v>
          </cell>
          <cell r="J11" t="str">
            <v>单量QTY</v>
          </cell>
          <cell r="K11" t="str">
            <v>金额EGP</v>
          </cell>
          <cell r="L11" t="str">
            <v>单量QTY</v>
          </cell>
        </row>
        <row r="12">
          <cell r="C12" t="str">
            <v>AL-ABIS DC</v>
          </cell>
          <cell r="D12">
            <v>80</v>
          </cell>
          <cell r="E12">
            <v>8964.69</v>
          </cell>
          <cell r="F12">
            <v>6.15384615384615</v>
          </cell>
          <cell r="G12">
            <v>689.591538461539</v>
          </cell>
          <cell r="H12">
            <v>0</v>
          </cell>
          <cell r="I12">
            <v>0</v>
          </cell>
          <cell r="J12">
            <v>2</v>
          </cell>
          <cell r="K12">
            <v>936.8</v>
          </cell>
          <cell r="L12">
            <v>78</v>
          </cell>
        </row>
        <row r="13">
          <cell r="C13" t="str">
            <v>BE-Kafr Al-Sheikh DC</v>
          </cell>
          <cell r="D13">
            <v>71</v>
          </cell>
          <cell r="E13">
            <v>7451.16</v>
          </cell>
          <cell r="F13">
            <v>5.46153846153846</v>
          </cell>
          <cell r="G13">
            <v>573.166153846154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71</v>
          </cell>
        </row>
        <row r="14">
          <cell r="C14" t="str">
            <v>GI-October BR</v>
          </cell>
          <cell r="D14">
            <v>63</v>
          </cell>
          <cell r="E14">
            <v>10986.45</v>
          </cell>
          <cell r="F14">
            <v>4.84615384615385</v>
          </cell>
          <cell r="G14">
            <v>845.111538461539</v>
          </cell>
          <cell r="H14">
            <v>6</v>
          </cell>
          <cell r="I14">
            <v>5525</v>
          </cell>
          <cell r="J14">
            <v>0</v>
          </cell>
          <cell r="K14">
            <v>0</v>
          </cell>
          <cell r="L14">
            <v>57</v>
          </cell>
        </row>
        <row r="15">
          <cell r="C15" t="str">
            <v>GI-Haram BR</v>
          </cell>
          <cell r="D15">
            <v>55</v>
          </cell>
          <cell r="E15">
            <v>6125.29</v>
          </cell>
          <cell r="F15">
            <v>4.23076923076923</v>
          </cell>
          <cell r="G15">
            <v>471.176153846154</v>
          </cell>
          <cell r="H15">
            <v>2</v>
          </cell>
          <cell r="I15">
            <v>531</v>
          </cell>
          <cell r="J15">
            <v>1</v>
          </cell>
          <cell r="K15">
            <v>400</v>
          </cell>
          <cell r="L15">
            <v>52</v>
          </cell>
        </row>
        <row r="16">
          <cell r="C16" t="str">
            <v>CA-Salam BR</v>
          </cell>
          <cell r="D16">
            <v>35</v>
          </cell>
          <cell r="E16">
            <v>3477.1</v>
          </cell>
          <cell r="F16">
            <v>2.69230769230769</v>
          </cell>
          <cell r="G16">
            <v>267.469230769231</v>
          </cell>
          <cell r="H16">
            <v>0</v>
          </cell>
          <cell r="I16">
            <v>0</v>
          </cell>
          <cell r="J16">
            <v>3</v>
          </cell>
          <cell r="K16">
            <v>586.6</v>
          </cell>
          <cell r="L16">
            <v>32</v>
          </cell>
        </row>
        <row r="17">
          <cell r="C17" t="str">
            <v>GI-Mohandessen BR</v>
          </cell>
          <cell r="D17">
            <v>31</v>
          </cell>
          <cell r="E17">
            <v>4606.55</v>
          </cell>
          <cell r="F17">
            <v>2.38461538461538</v>
          </cell>
          <cell r="G17">
            <v>354.35</v>
          </cell>
          <cell r="H17">
            <v>3</v>
          </cell>
          <cell r="I17">
            <v>1665</v>
          </cell>
          <cell r="J17">
            <v>1</v>
          </cell>
          <cell r="K17">
            <v>50</v>
          </cell>
          <cell r="L17">
            <v>27</v>
          </cell>
        </row>
        <row r="18">
          <cell r="C18" t="str">
            <v>CA-Al Nozha BR</v>
          </cell>
          <cell r="D18">
            <v>26</v>
          </cell>
          <cell r="E18">
            <v>8225.43</v>
          </cell>
          <cell r="F18">
            <v>2</v>
          </cell>
          <cell r="G18">
            <v>632.725384615385</v>
          </cell>
          <cell r="H18">
            <v>4</v>
          </cell>
          <cell r="I18">
            <v>3839</v>
          </cell>
          <cell r="J18">
            <v>3</v>
          </cell>
          <cell r="K18">
            <v>2375</v>
          </cell>
          <cell r="L18">
            <v>19</v>
          </cell>
        </row>
        <row r="19">
          <cell r="C19" t="str">
            <v>CA-Heliopolis BR</v>
          </cell>
          <cell r="D19">
            <v>25</v>
          </cell>
          <cell r="E19">
            <v>6644.52</v>
          </cell>
          <cell r="F19">
            <v>1.92307692307692</v>
          </cell>
          <cell r="G19">
            <v>511.116923076923</v>
          </cell>
          <cell r="H19">
            <v>11</v>
          </cell>
          <cell r="I19">
            <v>5152.41</v>
          </cell>
          <cell r="J19">
            <v>1</v>
          </cell>
          <cell r="K19">
            <v>265</v>
          </cell>
          <cell r="L19">
            <v>13</v>
          </cell>
        </row>
        <row r="20">
          <cell r="C20" t="str">
            <v>GI-Imbaba BR</v>
          </cell>
          <cell r="D20">
            <v>25</v>
          </cell>
          <cell r="E20">
            <v>3171.52</v>
          </cell>
          <cell r="F20">
            <v>1.92307692307692</v>
          </cell>
          <cell r="G20">
            <v>243.963076923077</v>
          </cell>
          <cell r="H20">
            <v>0</v>
          </cell>
          <cell r="I20">
            <v>0</v>
          </cell>
          <cell r="J20">
            <v>1</v>
          </cell>
          <cell r="K20">
            <v>800</v>
          </cell>
          <cell r="L20">
            <v>24</v>
          </cell>
        </row>
        <row r="21">
          <cell r="C21" t="str">
            <v>HQ BR</v>
          </cell>
          <cell r="D21">
            <v>23</v>
          </cell>
          <cell r="E21">
            <v>4445.03</v>
          </cell>
          <cell r="F21">
            <v>1.76923076923077</v>
          </cell>
          <cell r="G21">
            <v>341.925384615385</v>
          </cell>
          <cell r="H21">
            <v>1</v>
          </cell>
          <cell r="I21">
            <v>530</v>
          </cell>
          <cell r="J21">
            <v>22</v>
          </cell>
          <cell r="K21">
            <v>3915.03</v>
          </cell>
          <cell r="L21">
            <v>0</v>
          </cell>
        </row>
        <row r="22">
          <cell r="C22" t="str">
            <v>CA-Abaasia BR</v>
          </cell>
          <cell r="D22">
            <v>22</v>
          </cell>
          <cell r="E22">
            <v>5397.13</v>
          </cell>
          <cell r="F22">
            <v>1.69230769230769</v>
          </cell>
          <cell r="G22">
            <v>415.163846153846</v>
          </cell>
          <cell r="H22">
            <v>1</v>
          </cell>
          <cell r="I22">
            <v>3180</v>
          </cell>
          <cell r="J22">
            <v>6</v>
          </cell>
          <cell r="K22">
            <v>751.45</v>
          </cell>
          <cell r="L22">
            <v>15</v>
          </cell>
        </row>
        <row r="23">
          <cell r="C23" t="str">
            <v>AL-Agamy BR</v>
          </cell>
          <cell r="D23">
            <v>21</v>
          </cell>
          <cell r="E23">
            <v>3534.44</v>
          </cell>
          <cell r="F23">
            <v>1.61538461538462</v>
          </cell>
          <cell r="G23">
            <v>271.88</v>
          </cell>
          <cell r="H23">
            <v>0</v>
          </cell>
          <cell r="I23">
            <v>0</v>
          </cell>
          <cell r="J23">
            <v>7</v>
          </cell>
          <cell r="K23">
            <v>2066.85</v>
          </cell>
          <cell r="L23">
            <v>14</v>
          </cell>
        </row>
        <row r="24">
          <cell r="C24" t="str">
            <v>BS-Minya DC</v>
          </cell>
          <cell r="D24">
            <v>16</v>
          </cell>
          <cell r="E24">
            <v>4671.13</v>
          </cell>
          <cell r="F24">
            <v>1.23076923076923</v>
          </cell>
          <cell r="G24">
            <v>359.317692307692</v>
          </cell>
          <cell r="H24">
            <v>1</v>
          </cell>
          <cell r="I24">
            <v>550</v>
          </cell>
          <cell r="J24">
            <v>7</v>
          </cell>
          <cell r="K24">
            <v>3045.8</v>
          </cell>
          <cell r="L24">
            <v>8</v>
          </cell>
        </row>
        <row r="25">
          <cell r="C25" t="str">
            <v>GI-NEW FAISAL BR</v>
          </cell>
          <cell r="D25">
            <v>14</v>
          </cell>
          <cell r="E25">
            <v>1655.77</v>
          </cell>
          <cell r="F25">
            <v>1.07692307692308</v>
          </cell>
          <cell r="G25">
            <v>127.366923076923</v>
          </cell>
          <cell r="H25">
            <v>1</v>
          </cell>
          <cell r="I25">
            <v>520</v>
          </cell>
          <cell r="J25">
            <v>0</v>
          </cell>
          <cell r="K25">
            <v>0</v>
          </cell>
          <cell r="L25">
            <v>13</v>
          </cell>
        </row>
        <row r="26">
          <cell r="C26" t="str">
            <v>GI-Shubra Khaymah BR</v>
          </cell>
          <cell r="D26">
            <v>14</v>
          </cell>
          <cell r="E26">
            <v>1703.1</v>
          </cell>
          <cell r="F26">
            <v>1.07692307692308</v>
          </cell>
          <cell r="G26">
            <v>131.007692307692</v>
          </cell>
          <cell r="H26">
            <v>0</v>
          </cell>
          <cell r="I26">
            <v>0</v>
          </cell>
          <cell r="J26">
            <v>1</v>
          </cell>
          <cell r="K26">
            <v>400</v>
          </cell>
          <cell r="L26">
            <v>13</v>
          </cell>
        </row>
        <row r="27">
          <cell r="C27" t="str">
            <v>GI-El-sheikh Zaid BR</v>
          </cell>
          <cell r="D27">
            <v>12</v>
          </cell>
          <cell r="E27">
            <v>1147.55</v>
          </cell>
          <cell r="F27">
            <v>0.923076923076923</v>
          </cell>
          <cell r="G27">
            <v>88.2730769230769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12</v>
          </cell>
        </row>
        <row r="28">
          <cell r="C28" t="str">
            <v>GI-OctoberGardens BR</v>
          </cell>
          <cell r="D28">
            <v>11</v>
          </cell>
          <cell r="E28">
            <v>5321.56</v>
          </cell>
          <cell r="F28">
            <v>0.846153846153846</v>
          </cell>
          <cell r="G28">
            <v>409.350769230769</v>
          </cell>
          <cell r="H28">
            <v>4</v>
          </cell>
          <cell r="I28">
            <v>4230.8</v>
          </cell>
          <cell r="J28">
            <v>1</v>
          </cell>
          <cell r="K28">
            <v>400</v>
          </cell>
          <cell r="L28">
            <v>6</v>
          </cell>
        </row>
        <row r="29">
          <cell r="C29" t="str">
            <v>CA-New Cairo BR</v>
          </cell>
          <cell r="D29">
            <v>11</v>
          </cell>
          <cell r="E29">
            <v>3322.61</v>
          </cell>
          <cell r="F29">
            <v>0.846153846153846</v>
          </cell>
          <cell r="G29">
            <v>255.585384615385</v>
          </cell>
          <cell r="H29">
            <v>3</v>
          </cell>
          <cell r="I29">
            <v>2273.35</v>
          </cell>
          <cell r="J29">
            <v>0</v>
          </cell>
          <cell r="K29">
            <v>0</v>
          </cell>
          <cell r="L29">
            <v>8</v>
          </cell>
        </row>
        <row r="30">
          <cell r="C30" t="str">
            <v>CA-Al Zaytoun BR</v>
          </cell>
          <cell r="D30">
            <v>10</v>
          </cell>
          <cell r="E30">
            <v>912.79</v>
          </cell>
          <cell r="F30">
            <v>0.769230769230769</v>
          </cell>
          <cell r="G30">
            <v>70.2146153846154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10</v>
          </cell>
        </row>
        <row r="31">
          <cell r="C31" t="str">
            <v>AL-Siouf BR</v>
          </cell>
          <cell r="D31">
            <v>10</v>
          </cell>
          <cell r="E31">
            <v>1029.13</v>
          </cell>
          <cell r="F31">
            <v>0.769230769230769</v>
          </cell>
          <cell r="G31">
            <v>79.1638461538462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10</v>
          </cell>
        </row>
        <row r="32">
          <cell r="C32" t="str">
            <v>AS-Asyut DC</v>
          </cell>
          <cell r="D32">
            <v>10</v>
          </cell>
          <cell r="E32">
            <v>900.63</v>
          </cell>
          <cell r="F32">
            <v>0.769230769230769</v>
          </cell>
          <cell r="G32">
            <v>69.2792307692308</v>
          </cell>
          <cell r="H32">
            <v>0</v>
          </cell>
          <cell r="I32">
            <v>0</v>
          </cell>
          <cell r="J32">
            <v>1</v>
          </cell>
          <cell r="K32">
            <v>45</v>
          </cell>
          <cell r="L32">
            <v>9</v>
          </cell>
        </row>
        <row r="33">
          <cell r="C33" t="str">
            <v>CA-Moassa BR</v>
          </cell>
          <cell r="D33">
            <v>10</v>
          </cell>
          <cell r="E33">
            <v>826.78</v>
          </cell>
          <cell r="F33">
            <v>0.769230769230769</v>
          </cell>
          <cell r="G33">
            <v>63.5984615384615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10</v>
          </cell>
        </row>
        <row r="34">
          <cell r="C34" t="str">
            <v>BS-Faiyum DC</v>
          </cell>
          <cell r="D34">
            <v>9</v>
          </cell>
          <cell r="E34">
            <v>1773.68</v>
          </cell>
          <cell r="F34">
            <v>0.692307692307692</v>
          </cell>
          <cell r="G34">
            <v>136.436923076923</v>
          </cell>
          <cell r="H34">
            <v>0</v>
          </cell>
          <cell r="I34">
            <v>0</v>
          </cell>
          <cell r="J34">
            <v>2</v>
          </cell>
          <cell r="K34">
            <v>950</v>
          </cell>
          <cell r="L34">
            <v>7</v>
          </cell>
        </row>
        <row r="35">
          <cell r="C35" t="str">
            <v>BE-Kafr Eldwar BR</v>
          </cell>
          <cell r="D35">
            <v>9</v>
          </cell>
          <cell r="E35">
            <v>1295.47</v>
          </cell>
          <cell r="F35">
            <v>0.692307692307692</v>
          </cell>
          <cell r="G35">
            <v>99.6515384615385</v>
          </cell>
          <cell r="H35">
            <v>0</v>
          </cell>
          <cell r="I35">
            <v>0</v>
          </cell>
          <cell r="J35">
            <v>1</v>
          </cell>
          <cell r="K35">
            <v>500</v>
          </cell>
          <cell r="L35">
            <v>8</v>
          </cell>
        </row>
        <row r="36">
          <cell r="C36" t="str">
            <v>BS-Beni Suef DC</v>
          </cell>
          <cell r="D36">
            <v>9</v>
          </cell>
          <cell r="E36">
            <v>902.32</v>
          </cell>
          <cell r="F36">
            <v>0.692307692307692</v>
          </cell>
          <cell r="G36">
            <v>69.4092307692308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9</v>
          </cell>
        </row>
        <row r="37">
          <cell r="C37" t="str">
            <v>AL-Mandara BR</v>
          </cell>
          <cell r="D37">
            <v>8</v>
          </cell>
          <cell r="E37">
            <v>1016.32</v>
          </cell>
          <cell r="F37">
            <v>0.615384615384615</v>
          </cell>
          <cell r="G37">
            <v>78.1784615384615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8</v>
          </cell>
        </row>
        <row r="38">
          <cell r="C38" t="str">
            <v>SH-Menya EL Qamh BR</v>
          </cell>
          <cell r="D38">
            <v>8</v>
          </cell>
          <cell r="E38">
            <v>879.1</v>
          </cell>
          <cell r="F38">
            <v>0.615384615384615</v>
          </cell>
          <cell r="G38">
            <v>67.6230769230769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8</v>
          </cell>
        </row>
        <row r="39">
          <cell r="C39" t="str">
            <v>GI-Giza DC</v>
          </cell>
          <cell r="D39">
            <v>8</v>
          </cell>
          <cell r="E39">
            <v>4613</v>
          </cell>
          <cell r="F39">
            <v>0.615384615384615</v>
          </cell>
          <cell r="G39">
            <v>354.846153846154</v>
          </cell>
          <cell r="H39">
            <v>5</v>
          </cell>
          <cell r="I39">
            <v>3063</v>
          </cell>
          <cell r="J39">
            <v>3</v>
          </cell>
          <cell r="K39">
            <v>1550</v>
          </cell>
          <cell r="L39">
            <v>0</v>
          </cell>
        </row>
        <row r="40">
          <cell r="C40" t="str">
            <v>BE-Desouk BR</v>
          </cell>
          <cell r="D40">
            <v>7</v>
          </cell>
          <cell r="E40">
            <v>705.59</v>
          </cell>
          <cell r="F40">
            <v>0.538461538461538</v>
          </cell>
          <cell r="G40">
            <v>54.2761538461538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7</v>
          </cell>
        </row>
        <row r="41">
          <cell r="C41" t="str">
            <v>BE-Abu Elmatamier BR</v>
          </cell>
          <cell r="D41">
            <v>7</v>
          </cell>
          <cell r="E41">
            <v>1477.41</v>
          </cell>
          <cell r="F41">
            <v>0.538461538461538</v>
          </cell>
          <cell r="G41">
            <v>113.646923076923</v>
          </cell>
          <cell r="H41">
            <v>0</v>
          </cell>
          <cell r="I41">
            <v>0</v>
          </cell>
          <cell r="J41">
            <v>2</v>
          </cell>
          <cell r="K41">
            <v>812.5</v>
          </cell>
          <cell r="L41">
            <v>5</v>
          </cell>
        </row>
        <row r="42">
          <cell r="C42" t="str">
            <v>GI-EL Ayat BR</v>
          </cell>
          <cell r="D42">
            <v>7</v>
          </cell>
          <cell r="E42">
            <v>2492.26</v>
          </cell>
          <cell r="F42">
            <v>0.538461538461538</v>
          </cell>
          <cell r="G42">
            <v>191.712307692308</v>
          </cell>
          <cell r="H42">
            <v>1</v>
          </cell>
          <cell r="I42">
            <v>1550</v>
          </cell>
          <cell r="J42">
            <v>1</v>
          </cell>
          <cell r="K42">
            <v>445</v>
          </cell>
          <cell r="L42">
            <v>5</v>
          </cell>
        </row>
        <row r="43">
          <cell r="C43" t="str">
            <v>CA-Old cairo BR</v>
          </cell>
          <cell r="D43">
            <v>7</v>
          </cell>
          <cell r="E43">
            <v>967.64</v>
          </cell>
          <cell r="F43">
            <v>0.538461538461538</v>
          </cell>
          <cell r="G43">
            <v>74.4338461538461</v>
          </cell>
          <cell r="H43">
            <v>0</v>
          </cell>
          <cell r="I43">
            <v>0</v>
          </cell>
          <cell r="J43">
            <v>1</v>
          </cell>
          <cell r="K43">
            <v>350</v>
          </cell>
          <cell r="L43">
            <v>6</v>
          </cell>
        </row>
        <row r="44">
          <cell r="C44" t="str">
            <v>AS-Aswan DC</v>
          </cell>
          <cell r="D44">
            <v>7</v>
          </cell>
          <cell r="E44">
            <v>2836.33</v>
          </cell>
          <cell r="F44">
            <v>0.538461538461538</v>
          </cell>
          <cell r="G44">
            <v>218.179230769231</v>
          </cell>
          <cell r="H44">
            <v>2</v>
          </cell>
          <cell r="I44">
            <v>2250</v>
          </cell>
          <cell r="J44">
            <v>0</v>
          </cell>
          <cell r="K44">
            <v>0</v>
          </cell>
          <cell r="L44">
            <v>5</v>
          </cell>
        </row>
        <row r="45">
          <cell r="C45" t="str">
            <v>AS-Kom ombo BR</v>
          </cell>
          <cell r="D45">
            <v>6</v>
          </cell>
          <cell r="E45">
            <v>763.35</v>
          </cell>
          <cell r="F45">
            <v>0.461538461538462</v>
          </cell>
          <cell r="G45">
            <v>58.7192307692308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</v>
          </cell>
        </row>
        <row r="46">
          <cell r="C46" t="str">
            <v>CA-elbasateen BR</v>
          </cell>
          <cell r="D46">
            <v>6</v>
          </cell>
          <cell r="E46">
            <v>830.42</v>
          </cell>
          <cell r="F46">
            <v>0.461538461538462</v>
          </cell>
          <cell r="G46">
            <v>63.8784615384615</v>
          </cell>
          <cell r="H46">
            <v>1</v>
          </cell>
          <cell r="I46">
            <v>275</v>
          </cell>
          <cell r="J46">
            <v>0</v>
          </cell>
          <cell r="K46">
            <v>0</v>
          </cell>
          <cell r="L46">
            <v>5</v>
          </cell>
        </row>
        <row r="47">
          <cell r="C47" t="str">
            <v>CA-Badr BR</v>
          </cell>
          <cell r="D47">
            <v>6</v>
          </cell>
          <cell r="E47">
            <v>469.95</v>
          </cell>
          <cell r="F47">
            <v>0.461538461538462</v>
          </cell>
          <cell r="G47">
            <v>36.15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6</v>
          </cell>
        </row>
        <row r="48">
          <cell r="C48" t="str">
            <v>GI-Project BR</v>
          </cell>
          <cell r="D48">
            <v>6</v>
          </cell>
          <cell r="E48">
            <v>5579</v>
          </cell>
          <cell r="F48">
            <v>0.461538461538462</v>
          </cell>
          <cell r="G48">
            <v>429.153846153846</v>
          </cell>
          <cell r="H48">
            <v>6</v>
          </cell>
          <cell r="I48">
            <v>5579</v>
          </cell>
          <cell r="J48">
            <v>0</v>
          </cell>
          <cell r="K48">
            <v>0</v>
          </cell>
          <cell r="L48">
            <v>0</v>
          </cell>
        </row>
        <row r="49">
          <cell r="C49" t="str">
            <v>AS-Qena DC</v>
          </cell>
          <cell r="D49">
            <v>5</v>
          </cell>
          <cell r="E49">
            <v>636.58</v>
          </cell>
          <cell r="F49">
            <v>0.384615384615385</v>
          </cell>
          <cell r="G49">
            <v>48.9676923076923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5</v>
          </cell>
        </row>
        <row r="50">
          <cell r="C50" t="str">
            <v>GI-Tokh  BR</v>
          </cell>
          <cell r="D50">
            <v>5</v>
          </cell>
          <cell r="E50">
            <v>442.46</v>
          </cell>
          <cell r="F50">
            <v>0.384615384615385</v>
          </cell>
          <cell r="G50">
            <v>34.0353846153846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5</v>
          </cell>
        </row>
        <row r="51">
          <cell r="C51" t="str">
            <v>CA- Zakr BR</v>
          </cell>
          <cell r="D51">
            <v>5</v>
          </cell>
          <cell r="E51">
            <v>1242.8</v>
          </cell>
          <cell r="F51">
            <v>0.384615384615385</v>
          </cell>
          <cell r="G51">
            <v>95.6</v>
          </cell>
          <cell r="H51">
            <v>0</v>
          </cell>
          <cell r="I51">
            <v>0</v>
          </cell>
          <cell r="J51">
            <v>2</v>
          </cell>
          <cell r="K51">
            <v>553.9</v>
          </cell>
          <cell r="L51">
            <v>3</v>
          </cell>
        </row>
        <row r="52">
          <cell r="C52" t="str">
            <v>MA-Senbellawein BR</v>
          </cell>
          <cell r="D52">
            <v>5</v>
          </cell>
          <cell r="E52">
            <v>1033.66</v>
          </cell>
          <cell r="F52">
            <v>0.384615384615385</v>
          </cell>
          <cell r="G52">
            <v>79.5123076923077</v>
          </cell>
          <cell r="H52">
            <v>0</v>
          </cell>
          <cell r="I52">
            <v>0</v>
          </cell>
          <cell r="J52">
            <v>1</v>
          </cell>
          <cell r="K52">
            <v>655</v>
          </cell>
          <cell r="L52">
            <v>4</v>
          </cell>
        </row>
        <row r="53">
          <cell r="C53" t="str">
            <v>TA-Shebeen El-Kom DC</v>
          </cell>
          <cell r="D53">
            <v>5</v>
          </cell>
          <cell r="E53">
            <v>566.39</v>
          </cell>
          <cell r="F53">
            <v>0.384615384615385</v>
          </cell>
          <cell r="G53">
            <v>43.5684615384615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5</v>
          </cell>
        </row>
        <row r="54">
          <cell r="C54" t="str">
            <v>AS-Sohag DC</v>
          </cell>
          <cell r="D54">
            <v>5</v>
          </cell>
          <cell r="E54">
            <v>1509.11</v>
          </cell>
          <cell r="F54">
            <v>0.384615384615385</v>
          </cell>
          <cell r="G54">
            <v>116.085384615385</v>
          </cell>
          <cell r="H54">
            <v>1</v>
          </cell>
          <cell r="I54">
            <v>1090</v>
          </cell>
          <cell r="J54">
            <v>0</v>
          </cell>
          <cell r="K54">
            <v>0</v>
          </cell>
          <cell r="L54">
            <v>4</v>
          </cell>
        </row>
        <row r="55">
          <cell r="C55" t="str">
            <v>CA-Nasr city BR</v>
          </cell>
          <cell r="D55">
            <v>5</v>
          </cell>
          <cell r="E55">
            <v>960.35</v>
          </cell>
          <cell r="F55">
            <v>0.384615384615385</v>
          </cell>
          <cell r="G55">
            <v>73.8730769230769</v>
          </cell>
          <cell r="H55">
            <v>1</v>
          </cell>
          <cell r="I55">
            <v>680</v>
          </cell>
          <cell r="J55">
            <v>0</v>
          </cell>
          <cell r="K55">
            <v>0</v>
          </cell>
          <cell r="L55">
            <v>4</v>
          </cell>
        </row>
        <row r="56">
          <cell r="C56" t="str">
            <v>CA-Tagamoa BR</v>
          </cell>
          <cell r="D56">
            <v>4</v>
          </cell>
          <cell r="E56">
            <v>819.65</v>
          </cell>
          <cell r="F56">
            <v>0.307692307692308</v>
          </cell>
          <cell r="G56">
            <v>63.05</v>
          </cell>
          <cell r="H56">
            <v>1</v>
          </cell>
          <cell r="I56">
            <v>500</v>
          </cell>
          <cell r="J56">
            <v>0</v>
          </cell>
          <cell r="K56">
            <v>0</v>
          </cell>
          <cell r="L56">
            <v>3</v>
          </cell>
        </row>
        <row r="57">
          <cell r="C57" t="str">
            <v>BE-Etay Elbaroud BR</v>
          </cell>
          <cell r="D57">
            <v>4</v>
          </cell>
          <cell r="E57">
            <v>249.46</v>
          </cell>
          <cell r="F57">
            <v>0.307692307692308</v>
          </cell>
          <cell r="G57">
            <v>19.1892307692308</v>
          </cell>
          <cell r="H57">
            <v>0</v>
          </cell>
          <cell r="I57">
            <v>0</v>
          </cell>
          <cell r="J57">
            <v>2</v>
          </cell>
          <cell r="K57">
            <v>55</v>
          </cell>
          <cell r="L57">
            <v>2</v>
          </cell>
        </row>
        <row r="58">
          <cell r="C58" t="str">
            <v>CA-Shorouk BR</v>
          </cell>
          <cell r="D58">
            <v>4</v>
          </cell>
          <cell r="E58">
            <v>904.85</v>
          </cell>
          <cell r="F58">
            <v>0.307692307692308</v>
          </cell>
          <cell r="G58">
            <v>69.6038461538461</v>
          </cell>
          <cell r="H58">
            <v>1</v>
          </cell>
          <cell r="I58">
            <v>695</v>
          </cell>
          <cell r="J58">
            <v>0</v>
          </cell>
          <cell r="K58">
            <v>0</v>
          </cell>
          <cell r="L58">
            <v>3</v>
          </cell>
        </row>
        <row r="59">
          <cell r="C59" t="str">
            <v>SH-Hay El Zohor BR</v>
          </cell>
          <cell r="D59">
            <v>4</v>
          </cell>
          <cell r="E59">
            <v>367.21</v>
          </cell>
          <cell r="F59">
            <v>0.307692307692308</v>
          </cell>
          <cell r="G59">
            <v>28.2469230769231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4</v>
          </cell>
        </row>
        <row r="60">
          <cell r="C60" t="str">
            <v>MA-Saad zaghloul BR</v>
          </cell>
          <cell r="D60">
            <v>3</v>
          </cell>
          <cell r="E60">
            <v>379.2</v>
          </cell>
          <cell r="F60">
            <v>0.230769230769231</v>
          </cell>
          <cell r="G60">
            <v>29.1692307692308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</v>
          </cell>
        </row>
        <row r="61">
          <cell r="C61" t="str">
            <v>AS-Red Sea BR</v>
          </cell>
          <cell r="D61">
            <v>3</v>
          </cell>
          <cell r="E61">
            <v>695.63</v>
          </cell>
          <cell r="F61">
            <v>0.230769230769231</v>
          </cell>
          <cell r="G61">
            <v>53.51</v>
          </cell>
          <cell r="H61">
            <v>0</v>
          </cell>
          <cell r="I61">
            <v>0</v>
          </cell>
          <cell r="J61">
            <v>1</v>
          </cell>
          <cell r="K61">
            <v>440</v>
          </cell>
          <cell r="L61">
            <v>2</v>
          </cell>
        </row>
        <row r="62">
          <cell r="C62" t="str">
            <v>GI-Obour BR</v>
          </cell>
          <cell r="D62">
            <v>3</v>
          </cell>
          <cell r="E62">
            <v>381.32</v>
          </cell>
          <cell r="F62">
            <v>0.230769230769231</v>
          </cell>
          <cell r="G62">
            <v>29.3323076923077</v>
          </cell>
          <cell r="H62">
            <v>0</v>
          </cell>
          <cell r="I62">
            <v>0</v>
          </cell>
          <cell r="J62">
            <v>1</v>
          </cell>
          <cell r="K62">
            <v>141.83</v>
          </cell>
          <cell r="L62">
            <v>2</v>
          </cell>
        </row>
        <row r="63">
          <cell r="C63" t="str">
            <v>GI-Qalyup  BR</v>
          </cell>
          <cell r="D63">
            <v>3</v>
          </cell>
          <cell r="E63">
            <v>308.85</v>
          </cell>
          <cell r="F63">
            <v>0.230769230769231</v>
          </cell>
          <cell r="G63">
            <v>23.7576923076923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3</v>
          </cell>
        </row>
        <row r="64">
          <cell r="C64" t="str">
            <v>TA-Tanta DC</v>
          </cell>
          <cell r="D64">
            <v>3</v>
          </cell>
          <cell r="E64">
            <v>262.13</v>
          </cell>
          <cell r="F64">
            <v>0.230769230769231</v>
          </cell>
          <cell r="G64">
            <v>20.1638461538462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3</v>
          </cell>
        </row>
        <row r="65">
          <cell r="C65" t="str">
            <v>TA-Quweisna BR</v>
          </cell>
          <cell r="D65">
            <v>3</v>
          </cell>
          <cell r="E65">
            <v>226</v>
          </cell>
          <cell r="F65">
            <v>0.230769230769231</v>
          </cell>
          <cell r="G65">
            <v>17.3846153846154</v>
          </cell>
          <cell r="H65">
            <v>0</v>
          </cell>
          <cell r="I65">
            <v>0</v>
          </cell>
          <cell r="J65">
            <v>1</v>
          </cell>
          <cell r="K65">
            <v>25</v>
          </cell>
          <cell r="L65">
            <v>2</v>
          </cell>
        </row>
        <row r="66">
          <cell r="C66" t="str">
            <v>CA-Maasra BR</v>
          </cell>
          <cell r="D66">
            <v>3</v>
          </cell>
          <cell r="E66">
            <v>324.77</v>
          </cell>
          <cell r="F66">
            <v>0.230769230769231</v>
          </cell>
          <cell r="G66">
            <v>24.9823076923077</v>
          </cell>
          <cell r="H66">
            <v>0</v>
          </cell>
          <cell r="I66">
            <v>0</v>
          </cell>
          <cell r="J66">
            <v>1</v>
          </cell>
          <cell r="K66">
            <v>68.3</v>
          </cell>
          <cell r="L66">
            <v>2</v>
          </cell>
        </row>
        <row r="67">
          <cell r="C67" t="str">
            <v>TA-Sadate BR</v>
          </cell>
          <cell r="D67">
            <v>3</v>
          </cell>
          <cell r="E67">
            <v>222.13</v>
          </cell>
          <cell r="F67">
            <v>0.230769230769231</v>
          </cell>
          <cell r="G67">
            <v>17.0869230769231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3</v>
          </cell>
        </row>
        <row r="68">
          <cell r="C68" t="str">
            <v>BE-Damanhur DC</v>
          </cell>
          <cell r="D68">
            <v>2</v>
          </cell>
          <cell r="E68">
            <v>278.22</v>
          </cell>
          <cell r="F68">
            <v>0.153846153846154</v>
          </cell>
          <cell r="G68">
            <v>21.4015384615385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2</v>
          </cell>
        </row>
        <row r="69">
          <cell r="C69" t="str">
            <v>AS-Luxor BR</v>
          </cell>
          <cell r="D69">
            <v>2</v>
          </cell>
          <cell r="E69">
            <v>299.86</v>
          </cell>
          <cell r="F69">
            <v>0.153846153846154</v>
          </cell>
          <cell r="G69">
            <v>23.0661538461538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2</v>
          </cell>
        </row>
        <row r="70">
          <cell r="C70" t="str">
            <v>AL-NEW MATROUH BR</v>
          </cell>
          <cell r="D70">
            <v>2</v>
          </cell>
          <cell r="E70">
            <v>248.04</v>
          </cell>
          <cell r="F70">
            <v>0.153846153846154</v>
          </cell>
          <cell r="G70">
            <v>19.08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2</v>
          </cell>
        </row>
        <row r="71">
          <cell r="C71" t="str">
            <v>MA-Minet elnasr BR</v>
          </cell>
          <cell r="D71">
            <v>2</v>
          </cell>
          <cell r="E71">
            <v>138.95</v>
          </cell>
          <cell r="F71">
            <v>0.153846153846154</v>
          </cell>
          <cell r="G71">
            <v>10.6884615384615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2</v>
          </cell>
        </row>
        <row r="72">
          <cell r="C72" t="str">
            <v>IS-Ismailia DC</v>
          </cell>
          <cell r="D72">
            <v>2</v>
          </cell>
          <cell r="E72">
            <v>209.96</v>
          </cell>
          <cell r="F72">
            <v>0.153846153846154</v>
          </cell>
          <cell r="G72">
            <v>16.1507692307692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2</v>
          </cell>
        </row>
        <row r="73">
          <cell r="C73" t="str">
            <v>SH-Fakous BR</v>
          </cell>
          <cell r="D73">
            <v>2</v>
          </cell>
          <cell r="E73">
            <v>156.5</v>
          </cell>
          <cell r="F73">
            <v>0.153846153846154</v>
          </cell>
          <cell r="G73">
            <v>12.0384615384615</v>
          </cell>
          <cell r="H73">
            <v>0</v>
          </cell>
          <cell r="I73">
            <v>0</v>
          </cell>
          <cell r="J73">
            <v>1</v>
          </cell>
          <cell r="K73">
            <v>31.5</v>
          </cell>
          <cell r="L73">
            <v>1</v>
          </cell>
        </row>
        <row r="74">
          <cell r="C74" t="str">
            <v>SH-10th ofRamadan BR</v>
          </cell>
          <cell r="D74">
            <v>2</v>
          </cell>
          <cell r="E74">
            <v>145.6</v>
          </cell>
          <cell r="F74">
            <v>0.153846153846154</v>
          </cell>
          <cell r="G74">
            <v>11.2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2</v>
          </cell>
        </row>
        <row r="75">
          <cell r="C75" t="str">
            <v>TA-Mahallah BR</v>
          </cell>
          <cell r="D75">
            <v>2</v>
          </cell>
          <cell r="E75">
            <v>148.63</v>
          </cell>
          <cell r="F75">
            <v>0.153846153846154</v>
          </cell>
          <cell r="G75">
            <v>11.4330769230769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2</v>
          </cell>
        </row>
        <row r="76">
          <cell r="C76" t="str">
            <v>IS-El Tor BR</v>
          </cell>
          <cell r="D76">
            <v>1</v>
          </cell>
          <cell r="E76">
            <v>209.44</v>
          </cell>
          <cell r="F76">
            <v>0.0769230769230769</v>
          </cell>
          <cell r="G76">
            <v>16.1107692307692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1</v>
          </cell>
        </row>
        <row r="77">
          <cell r="C77" t="str">
            <v>CA-Helwan BR</v>
          </cell>
          <cell r="D77">
            <v>1</v>
          </cell>
          <cell r="E77">
            <v>120.5</v>
          </cell>
          <cell r="F77">
            <v>0.0769230769230769</v>
          </cell>
          <cell r="G77">
            <v>9.26923076923077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</v>
          </cell>
        </row>
        <row r="78">
          <cell r="C78" t="str">
            <v>AS-New Valley BR</v>
          </cell>
          <cell r="D78">
            <v>1</v>
          </cell>
          <cell r="E78">
            <v>151</v>
          </cell>
          <cell r="F78">
            <v>0.0769230769230769</v>
          </cell>
          <cell r="G78">
            <v>11.6153846153846</v>
          </cell>
          <cell r="H78">
            <v>1</v>
          </cell>
          <cell r="I78">
            <v>151</v>
          </cell>
          <cell r="J78">
            <v>0</v>
          </cell>
          <cell r="K78">
            <v>0</v>
          </cell>
          <cell r="L78">
            <v>0</v>
          </cell>
        </row>
        <row r="79">
          <cell r="C79" t="str">
            <v>IS-Suez DC</v>
          </cell>
          <cell r="D79">
            <v>1</v>
          </cell>
          <cell r="E79">
            <v>71.5</v>
          </cell>
          <cell r="F79">
            <v>0.0769230769230769</v>
          </cell>
          <cell r="G79">
            <v>5.5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</v>
          </cell>
        </row>
        <row r="80">
          <cell r="C80" t="str">
            <v>MA-Talkha BR</v>
          </cell>
          <cell r="D80">
            <v>1</v>
          </cell>
          <cell r="E80">
            <v>69.95</v>
          </cell>
          <cell r="F80">
            <v>0.0769230769230769</v>
          </cell>
          <cell r="G80">
            <v>5.38076923076923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1</v>
          </cell>
        </row>
        <row r="81">
          <cell r="C81" t="str">
            <v>IS-Port Said BR</v>
          </cell>
          <cell r="D81">
            <v>1</v>
          </cell>
          <cell r="E81">
            <v>73.5</v>
          </cell>
          <cell r="F81">
            <v>0.0769230769230769</v>
          </cell>
          <cell r="G81">
            <v>5.65384615384615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1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  <sheetName val="Sheet2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虚假退回Return privately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1141</v>
          </cell>
          <cell r="E4">
            <v>228336.969999998</v>
          </cell>
          <cell r="F4">
            <v>39.3448275862069</v>
          </cell>
          <cell r="G4">
            <v>7873.68862068959</v>
          </cell>
          <cell r="H4">
            <v>83</v>
          </cell>
          <cell r="I4">
            <v>74538.44</v>
          </cell>
          <cell r="J4">
            <v>231</v>
          </cell>
          <cell r="K4">
            <v>78794.7899999999</v>
          </cell>
          <cell r="L4">
            <v>827</v>
          </cell>
        </row>
        <row r="5">
          <cell r="D5">
            <v>627</v>
          </cell>
          <cell r="E5">
            <v>119211.940000001</v>
          </cell>
          <cell r="F5">
            <v>21.6206896551724</v>
          </cell>
          <cell r="G5">
            <v>4110.75655172416</v>
          </cell>
          <cell r="H5">
            <v>60</v>
          </cell>
          <cell r="I5">
            <v>50743.59</v>
          </cell>
          <cell r="J5">
            <v>67</v>
          </cell>
          <cell r="K5">
            <v>29078.2</v>
          </cell>
          <cell r="L5">
            <v>500</v>
          </cell>
        </row>
        <row r="6">
          <cell r="D6">
            <v>277</v>
          </cell>
          <cell r="E6">
            <v>39952.99</v>
          </cell>
          <cell r="F6">
            <v>9.55172413793103</v>
          </cell>
          <cell r="G6">
            <v>1377.68931034483</v>
          </cell>
          <cell r="H6">
            <v>3</v>
          </cell>
          <cell r="I6">
            <v>2505</v>
          </cell>
          <cell r="J6">
            <v>48</v>
          </cell>
          <cell r="K6">
            <v>19137.24</v>
          </cell>
          <cell r="L6">
            <v>226</v>
          </cell>
        </row>
        <row r="7">
          <cell r="D7">
            <v>122</v>
          </cell>
          <cell r="E7">
            <v>38674.66</v>
          </cell>
          <cell r="F7">
            <v>4.20689655172414</v>
          </cell>
          <cell r="G7">
            <v>1333.60896551724</v>
          </cell>
          <cell r="H7">
            <v>14</v>
          </cell>
          <cell r="I7">
            <v>18052.9</v>
          </cell>
          <cell r="J7">
            <v>7</v>
          </cell>
          <cell r="K7">
            <v>3318.92</v>
          </cell>
          <cell r="L7">
            <v>101</v>
          </cell>
        </row>
        <row r="8">
          <cell r="D8">
            <v>115</v>
          </cell>
          <cell r="E8">
            <v>30497.38</v>
          </cell>
          <cell r="F8">
            <v>3.96551724137931</v>
          </cell>
          <cell r="G8">
            <v>1051.63379310345</v>
          </cell>
          <cell r="H8">
            <v>6</v>
          </cell>
          <cell r="I8">
            <v>3236.95</v>
          </cell>
          <cell r="J8">
            <v>109</v>
          </cell>
          <cell r="K8">
            <v>27260.43</v>
          </cell>
          <cell r="L8">
            <v>0</v>
          </cell>
        </row>
        <row r="10">
          <cell r="C10" t="str">
            <v>网点
Branch</v>
          </cell>
          <cell r="D10" t="str">
            <v>月累计
Total month</v>
          </cell>
        </row>
        <row r="10">
          <cell r="F10" t="str">
            <v>月日均
Daily average</v>
          </cell>
        </row>
        <row r="10">
          <cell r="H10" t="str">
            <v>遗失Lost</v>
          </cell>
        </row>
        <row r="10">
          <cell r="J10" t="str">
            <v>破损Damaged</v>
          </cell>
        </row>
        <row r="10">
          <cell r="L10" t="str">
            <v>虚假退回Return privately</v>
          </cell>
        </row>
        <row r="11">
          <cell r="D11" t="str">
            <v>单量
QTY</v>
          </cell>
          <cell r="E11" t="str">
            <v>金额
 EGP</v>
          </cell>
          <cell r="F11" t="str">
            <v>单量
QTY</v>
          </cell>
          <cell r="G11" t="str">
            <v>金额
 EGP</v>
          </cell>
          <cell r="H11" t="str">
            <v>单量QTY</v>
          </cell>
          <cell r="I11" t="str">
            <v>金额EGP</v>
          </cell>
          <cell r="J11" t="str">
            <v>单量QTY</v>
          </cell>
          <cell r="K11" t="str">
            <v>金额EGP</v>
          </cell>
          <cell r="L11" t="str">
            <v>单量QTY</v>
          </cell>
        </row>
        <row r="12">
          <cell r="C12" t="str">
            <v>HQ BR</v>
          </cell>
          <cell r="D12">
            <v>107</v>
          </cell>
          <cell r="E12">
            <v>26849.1</v>
          </cell>
          <cell r="F12">
            <v>3.68965517241379</v>
          </cell>
          <cell r="G12">
            <v>925.831034482759</v>
          </cell>
          <cell r="H12">
            <v>0</v>
          </cell>
          <cell r="I12">
            <v>0</v>
          </cell>
          <cell r="J12">
            <v>107</v>
          </cell>
          <cell r="K12">
            <v>26849.1</v>
          </cell>
          <cell r="L12">
            <v>0</v>
          </cell>
        </row>
        <row r="13">
          <cell r="C13" t="str">
            <v>GI-Haram BR</v>
          </cell>
          <cell r="D13">
            <v>88</v>
          </cell>
          <cell r="E13">
            <v>9665.18</v>
          </cell>
          <cell r="F13">
            <v>3.03448275862069</v>
          </cell>
          <cell r="G13">
            <v>333.282068965517</v>
          </cell>
          <cell r="H13">
            <v>4</v>
          </cell>
          <cell r="I13">
            <v>2955</v>
          </cell>
          <cell r="J13">
            <v>3</v>
          </cell>
          <cell r="K13">
            <v>201.78</v>
          </cell>
          <cell r="L13">
            <v>81</v>
          </cell>
        </row>
        <row r="14">
          <cell r="C14" t="str">
            <v>GI-Imbaba BR</v>
          </cell>
          <cell r="D14">
            <v>61</v>
          </cell>
          <cell r="E14">
            <v>4583.61</v>
          </cell>
          <cell r="F14">
            <v>2.10344827586207</v>
          </cell>
          <cell r="G14">
            <v>158.055517241379</v>
          </cell>
          <cell r="H14">
            <v>0</v>
          </cell>
          <cell r="I14">
            <v>0</v>
          </cell>
          <cell r="J14">
            <v>4</v>
          </cell>
          <cell r="K14">
            <v>364.3</v>
          </cell>
          <cell r="L14">
            <v>57</v>
          </cell>
        </row>
        <row r="15">
          <cell r="C15" t="str">
            <v>GI-Shubra Khaymah BR</v>
          </cell>
          <cell r="D15">
            <v>43</v>
          </cell>
          <cell r="E15">
            <v>6184.5</v>
          </cell>
          <cell r="F15">
            <v>1.48275862068966</v>
          </cell>
          <cell r="G15">
            <v>213.258620689655</v>
          </cell>
          <cell r="H15">
            <v>1</v>
          </cell>
          <cell r="I15">
            <v>944</v>
          </cell>
          <cell r="J15">
            <v>2</v>
          </cell>
          <cell r="K15">
            <v>2052.45</v>
          </cell>
          <cell r="L15">
            <v>40</v>
          </cell>
        </row>
        <row r="16">
          <cell r="C16" t="str">
            <v>GI-El-sheikh Zaid BR</v>
          </cell>
          <cell r="D16">
            <v>44</v>
          </cell>
          <cell r="E16">
            <v>5134.82</v>
          </cell>
          <cell r="F16">
            <v>1.51724137931034</v>
          </cell>
          <cell r="G16">
            <v>177.06275862069</v>
          </cell>
          <cell r="H16">
            <v>3</v>
          </cell>
          <cell r="I16">
            <v>1660</v>
          </cell>
          <cell r="J16">
            <v>2</v>
          </cell>
          <cell r="K16">
            <v>523.6</v>
          </cell>
          <cell r="L16">
            <v>39</v>
          </cell>
        </row>
        <row r="17">
          <cell r="C17" t="str">
            <v>GI-Mohandessen BR</v>
          </cell>
          <cell r="D17">
            <v>39</v>
          </cell>
          <cell r="E17">
            <v>3684.94</v>
          </cell>
          <cell r="F17">
            <v>1.3448275862069</v>
          </cell>
          <cell r="G17">
            <v>127.066896551724</v>
          </cell>
          <cell r="H17">
            <v>1</v>
          </cell>
          <cell r="I17">
            <v>435</v>
          </cell>
          <cell r="J17">
            <v>3</v>
          </cell>
          <cell r="K17">
            <v>560.78</v>
          </cell>
          <cell r="L17">
            <v>35</v>
          </cell>
        </row>
        <row r="18">
          <cell r="C18" t="str">
            <v>BS-Faiyum DC</v>
          </cell>
          <cell r="D18">
            <v>42</v>
          </cell>
          <cell r="E18">
            <v>3605.77</v>
          </cell>
          <cell r="F18">
            <v>1.44827586206897</v>
          </cell>
          <cell r="G18">
            <v>124.336896551724</v>
          </cell>
          <cell r="H18">
            <v>1</v>
          </cell>
          <cell r="I18">
            <v>220</v>
          </cell>
          <cell r="J18">
            <v>0</v>
          </cell>
          <cell r="K18">
            <v>0</v>
          </cell>
          <cell r="L18">
            <v>41</v>
          </cell>
        </row>
        <row r="19">
          <cell r="C19" t="str">
            <v>CA-Abaasia BR</v>
          </cell>
          <cell r="D19">
            <v>38</v>
          </cell>
          <cell r="E19">
            <v>6791.02</v>
          </cell>
          <cell r="F19">
            <v>1.31034482758621</v>
          </cell>
          <cell r="G19">
            <v>234.173103448276</v>
          </cell>
          <cell r="H19">
            <v>6</v>
          </cell>
          <cell r="I19">
            <v>4397.38</v>
          </cell>
          <cell r="J19">
            <v>3</v>
          </cell>
          <cell r="K19">
            <v>208</v>
          </cell>
          <cell r="L19">
            <v>29</v>
          </cell>
        </row>
        <row r="20">
          <cell r="C20" t="str">
            <v>GI-OctoberGardens BR</v>
          </cell>
          <cell r="D20">
            <v>32</v>
          </cell>
          <cell r="E20">
            <v>5156.11</v>
          </cell>
          <cell r="F20">
            <v>1.10344827586207</v>
          </cell>
          <cell r="G20">
            <v>177.796896551724</v>
          </cell>
          <cell r="H20">
            <v>0</v>
          </cell>
          <cell r="I20">
            <v>0</v>
          </cell>
          <cell r="J20">
            <v>9</v>
          </cell>
          <cell r="K20">
            <v>3220.45</v>
          </cell>
          <cell r="L20">
            <v>23</v>
          </cell>
        </row>
        <row r="21">
          <cell r="C21" t="str">
            <v>CA-Salam BR</v>
          </cell>
          <cell r="D21">
            <v>31</v>
          </cell>
          <cell r="E21">
            <v>5801.79</v>
          </cell>
          <cell r="F21">
            <v>1.06896551724138</v>
          </cell>
          <cell r="G21">
            <v>200.061724137931</v>
          </cell>
          <cell r="H21">
            <v>2</v>
          </cell>
          <cell r="I21">
            <v>3300</v>
          </cell>
          <cell r="J21">
            <v>2</v>
          </cell>
          <cell r="K21">
            <v>235.18</v>
          </cell>
          <cell r="L21">
            <v>27</v>
          </cell>
        </row>
        <row r="22">
          <cell r="C22" t="str">
            <v>BE-Kafr Al-Sheikh DC</v>
          </cell>
          <cell r="D22">
            <v>30</v>
          </cell>
          <cell r="E22">
            <v>3613.27</v>
          </cell>
          <cell r="F22">
            <v>1.03448275862069</v>
          </cell>
          <cell r="G22">
            <v>124.595517241379</v>
          </cell>
          <cell r="H22">
            <v>1</v>
          </cell>
          <cell r="I22">
            <v>950</v>
          </cell>
          <cell r="J22">
            <v>2</v>
          </cell>
          <cell r="K22">
            <v>383.33</v>
          </cell>
          <cell r="L22">
            <v>27</v>
          </cell>
        </row>
        <row r="23">
          <cell r="C23" t="str">
            <v>AL-Agamy BR</v>
          </cell>
          <cell r="D23">
            <v>30</v>
          </cell>
          <cell r="E23">
            <v>4091.97</v>
          </cell>
          <cell r="F23">
            <v>1.03448275862069</v>
          </cell>
          <cell r="G23">
            <v>141.102413793103</v>
          </cell>
          <cell r="H23">
            <v>0</v>
          </cell>
          <cell r="I23">
            <v>0</v>
          </cell>
          <cell r="J23">
            <v>6</v>
          </cell>
          <cell r="K23">
            <v>2292.09</v>
          </cell>
          <cell r="L23">
            <v>24</v>
          </cell>
        </row>
        <row r="24">
          <cell r="C24" t="str">
            <v>GI-NEW FAISAL BR</v>
          </cell>
          <cell r="D24">
            <v>27</v>
          </cell>
          <cell r="E24">
            <v>8365.35</v>
          </cell>
          <cell r="F24">
            <v>0.931034482758621</v>
          </cell>
          <cell r="G24">
            <v>288.460344827586</v>
          </cell>
          <cell r="H24">
            <v>6</v>
          </cell>
          <cell r="I24">
            <v>4525</v>
          </cell>
          <cell r="J24">
            <v>3</v>
          </cell>
          <cell r="K24">
            <v>2343</v>
          </cell>
          <cell r="L24">
            <v>18</v>
          </cell>
        </row>
        <row r="25">
          <cell r="C25" t="str">
            <v>GI-October BR</v>
          </cell>
          <cell r="D25">
            <v>27</v>
          </cell>
          <cell r="E25">
            <v>12073.96</v>
          </cell>
          <cell r="F25">
            <v>0.931034482758621</v>
          </cell>
          <cell r="G25">
            <v>416.343448275862</v>
          </cell>
          <cell r="H25">
            <v>12</v>
          </cell>
          <cell r="I25">
            <v>10650</v>
          </cell>
          <cell r="J25">
            <v>1</v>
          </cell>
          <cell r="K25">
            <v>349</v>
          </cell>
          <cell r="L25">
            <v>14</v>
          </cell>
        </row>
        <row r="26">
          <cell r="C26" t="str">
            <v>MA-Minet elnasr BR</v>
          </cell>
          <cell r="D26">
            <v>24</v>
          </cell>
          <cell r="E26">
            <v>2048.26</v>
          </cell>
          <cell r="F26">
            <v>0.827586206896552</v>
          </cell>
          <cell r="G26">
            <v>70.6296551724138</v>
          </cell>
          <cell r="H26">
            <v>0</v>
          </cell>
          <cell r="I26">
            <v>0</v>
          </cell>
          <cell r="J26">
            <v>3</v>
          </cell>
          <cell r="K26">
            <v>495</v>
          </cell>
          <cell r="L26">
            <v>21</v>
          </cell>
        </row>
        <row r="27">
          <cell r="C27" t="str">
            <v>AL-ABIS DC</v>
          </cell>
          <cell r="D27">
            <v>24</v>
          </cell>
          <cell r="E27">
            <v>2531.27</v>
          </cell>
          <cell r="F27">
            <v>0.827586206896552</v>
          </cell>
          <cell r="G27">
            <v>87.2851724137931</v>
          </cell>
          <cell r="H27">
            <v>0</v>
          </cell>
          <cell r="I27">
            <v>0</v>
          </cell>
          <cell r="J27">
            <v>2</v>
          </cell>
          <cell r="K27">
            <v>747.7</v>
          </cell>
          <cell r="L27">
            <v>22</v>
          </cell>
        </row>
        <row r="28">
          <cell r="C28" t="str">
            <v>CA-New Cairo BR</v>
          </cell>
          <cell r="D28">
            <v>27</v>
          </cell>
          <cell r="E28">
            <v>8495.73</v>
          </cell>
          <cell r="F28">
            <v>0.931034482758621</v>
          </cell>
          <cell r="G28">
            <v>292.956206896552</v>
          </cell>
          <cell r="H28">
            <v>3</v>
          </cell>
          <cell r="I28">
            <v>1043</v>
          </cell>
          <cell r="J28">
            <v>10</v>
          </cell>
          <cell r="K28">
            <v>6357.29</v>
          </cell>
          <cell r="L28">
            <v>14</v>
          </cell>
        </row>
        <row r="29">
          <cell r="C29" t="str">
            <v>GI-Qalyup  BR</v>
          </cell>
          <cell r="D29">
            <v>20</v>
          </cell>
          <cell r="E29">
            <v>1524.11</v>
          </cell>
          <cell r="F29">
            <v>0.689655172413793</v>
          </cell>
          <cell r="G29">
            <v>52.5555172413793</v>
          </cell>
          <cell r="H29">
            <v>0</v>
          </cell>
          <cell r="I29">
            <v>0</v>
          </cell>
          <cell r="J29">
            <v>1</v>
          </cell>
          <cell r="K29">
            <v>120.7</v>
          </cell>
          <cell r="L29">
            <v>19</v>
          </cell>
        </row>
        <row r="30">
          <cell r="C30" t="str">
            <v>CA-Moassa BR</v>
          </cell>
          <cell r="D30">
            <v>19</v>
          </cell>
          <cell r="E30">
            <v>2277.03</v>
          </cell>
          <cell r="F30">
            <v>0.655172413793103</v>
          </cell>
          <cell r="G30">
            <v>78.518275862069</v>
          </cell>
          <cell r="H30">
            <v>0</v>
          </cell>
          <cell r="I30">
            <v>0</v>
          </cell>
          <cell r="J30">
            <v>2</v>
          </cell>
          <cell r="K30">
            <v>800</v>
          </cell>
          <cell r="L30">
            <v>17</v>
          </cell>
        </row>
        <row r="31">
          <cell r="C31" t="str">
            <v>BS-Beni Suef DC</v>
          </cell>
          <cell r="D31">
            <v>14</v>
          </cell>
          <cell r="E31">
            <v>2438.43</v>
          </cell>
          <cell r="F31">
            <v>0.482758620689655</v>
          </cell>
          <cell r="G31">
            <v>84.0837931034483</v>
          </cell>
          <cell r="H31">
            <v>1</v>
          </cell>
          <cell r="I31">
            <v>350</v>
          </cell>
          <cell r="J31">
            <v>2</v>
          </cell>
          <cell r="K31">
            <v>991</v>
          </cell>
          <cell r="L31">
            <v>11</v>
          </cell>
        </row>
        <row r="32">
          <cell r="C32" t="str">
            <v>AS-Kom ombo BR</v>
          </cell>
          <cell r="D32">
            <v>13</v>
          </cell>
          <cell r="E32">
            <v>2935.09</v>
          </cell>
          <cell r="F32">
            <v>0.448275862068966</v>
          </cell>
          <cell r="G32">
            <v>101.21</v>
          </cell>
          <cell r="H32">
            <v>7</v>
          </cell>
          <cell r="I32">
            <v>2384</v>
          </cell>
          <cell r="J32">
            <v>0</v>
          </cell>
          <cell r="K32">
            <v>0</v>
          </cell>
          <cell r="L32">
            <v>6</v>
          </cell>
        </row>
        <row r="33">
          <cell r="C33" t="str">
            <v>BE-Etay Elbaroud BR</v>
          </cell>
          <cell r="D33">
            <v>15</v>
          </cell>
          <cell r="E33">
            <v>1513.41</v>
          </cell>
          <cell r="F33">
            <v>0.517241379310345</v>
          </cell>
          <cell r="G33">
            <v>52.1865517241379</v>
          </cell>
          <cell r="H33">
            <v>0</v>
          </cell>
          <cell r="I33">
            <v>0</v>
          </cell>
          <cell r="J33">
            <v>3</v>
          </cell>
          <cell r="K33">
            <v>541.2</v>
          </cell>
          <cell r="L33">
            <v>12</v>
          </cell>
        </row>
        <row r="34">
          <cell r="C34" t="str">
            <v>GI-EL Ayat BR</v>
          </cell>
          <cell r="D34">
            <v>13</v>
          </cell>
          <cell r="E34">
            <v>1118.64</v>
          </cell>
          <cell r="F34">
            <v>0.448275862068966</v>
          </cell>
          <cell r="G34">
            <v>38.5737931034483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13</v>
          </cell>
        </row>
        <row r="35">
          <cell r="C35" t="str">
            <v>CA-Heliopolis BR</v>
          </cell>
          <cell r="D35">
            <v>15</v>
          </cell>
          <cell r="E35">
            <v>1868.61</v>
          </cell>
          <cell r="F35">
            <v>0.517241379310345</v>
          </cell>
          <cell r="G35">
            <v>64.4348275862069</v>
          </cell>
          <cell r="H35">
            <v>2</v>
          </cell>
          <cell r="I35">
            <v>920</v>
          </cell>
          <cell r="J35">
            <v>0</v>
          </cell>
          <cell r="K35">
            <v>0</v>
          </cell>
          <cell r="L35">
            <v>13</v>
          </cell>
        </row>
        <row r="36">
          <cell r="C36" t="str">
            <v>SH-Fakous BR</v>
          </cell>
          <cell r="D36">
            <v>14</v>
          </cell>
          <cell r="E36">
            <v>1784.02</v>
          </cell>
          <cell r="F36">
            <v>0.482758620689655</v>
          </cell>
          <cell r="G36">
            <v>61.5179310344827</v>
          </cell>
          <cell r="H36">
            <v>0</v>
          </cell>
          <cell r="I36">
            <v>0</v>
          </cell>
          <cell r="J36">
            <v>2</v>
          </cell>
          <cell r="K36">
            <v>860</v>
          </cell>
          <cell r="L36">
            <v>12</v>
          </cell>
        </row>
        <row r="37">
          <cell r="C37" t="str">
            <v>GI-Giza DC</v>
          </cell>
          <cell r="D37">
            <v>13</v>
          </cell>
          <cell r="E37">
            <v>11614.61</v>
          </cell>
          <cell r="F37">
            <v>0.448275862068966</v>
          </cell>
          <cell r="G37">
            <v>400.503793103448</v>
          </cell>
          <cell r="H37">
            <v>8</v>
          </cell>
          <cell r="I37">
            <v>9207.11</v>
          </cell>
          <cell r="J37">
            <v>5</v>
          </cell>
          <cell r="K37">
            <v>2407.5</v>
          </cell>
          <cell r="L37">
            <v>0</v>
          </cell>
        </row>
        <row r="38">
          <cell r="C38" t="str">
            <v>AS-Asyut DC</v>
          </cell>
          <cell r="D38">
            <v>12</v>
          </cell>
          <cell r="E38">
            <v>2428</v>
          </cell>
          <cell r="F38">
            <v>0.413793103448276</v>
          </cell>
          <cell r="G38">
            <v>83.7241379310345</v>
          </cell>
          <cell r="H38">
            <v>1</v>
          </cell>
          <cell r="I38">
            <v>550</v>
          </cell>
          <cell r="J38">
            <v>1</v>
          </cell>
          <cell r="K38">
            <v>78.87</v>
          </cell>
          <cell r="L38">
            <v>10</v>
          </cell>
        </row>
        <row r="39">
          <cell r="C39" t="str">
            <v>BE-Damanhur DC</v>
          </cell>
          <cell r="D39">
            <v>11</v>
          </cell>
          <cell r="E39">
            <v>1971.54</v>
          </cell>
          <cell r="F39">
            <v>0.379310344827586</v>
          </cell>
          <cell r="G39">
            <v>67.9841379310345</v>
          </cell>
          <cell r="H39">
            <v>0</v>
          </cell>
          <cell r="I39">
            <v>0</v>
          </cell>
          <cell r="J39">
            <v>1</v>
          </cell>
          <cell r="K39">
            <v>1190</v>
          </cell>
          <cell r="L39">
            <v>10</v>
          </cell>
        </row>
        <row r="40">
          <cell r="C40" t="str">
            <v>BE-Kafr Eldwar BR</v>
          </cell>
          <cell r="D40">
            <v>11</v>
          </cell>
          <cell r="E40">
            <v>786.34</v>
          </cell>
          <cell r="F40">
            <v>0.379310344827586</v>
          </cell>
          <cell r="G40">
            <v>27.1151724137931</v>
          </cell>
          <cell r="H40">
            <v>0</v>
          </cell>
          <cell r="I40">
            <v>0</v>
          </cell>
          <cell r="J40">
            <v>3</v>
          </cell>
          <cell r="K40">
            <v>106.91</v>
          </cell>
          <cell r="L40">
            <v>8</v>
          </cell>
        </row>
        <row r="41">
          <cell r="C41" t="str">
            <v>SH-Hay El Zohor BR</v>
          </cell>
          <cell r="D41">
            <v>11</v>
          </cell>
          <cell r="E41">
            <v>1110.66</v>
          </cell>
          <cell r="F41">
            <v>0.379310344827586</v>
          </cell>
          <cell r="G41">
            <v>38.2986206896552</v>
          </cell>
          <cell r="H41">
            <v>0</v>
          </cell>
          <cell r="I41">
            <v>0</v>
          </cell>
          <cell r="J41">
            <v>1</v>
          </cell>
          <cell r="K41">
            <v>307</v>
          </cell>
          <cell r="L41">
            <v>10</v>
          </cell>
        </row>
        <row r="42">
          <cell r="C42" t="str">
            <v>BS-Minya DC</v>
          </cell>
          <cell r="D42">
            <v>11</v>
          </cell>
          <cell r="E42">
            <v>1705.33</v>
          </cell>
          <cell r="F42">
            <v>0.379310344827586</v>
          </cell>
          <cell r="G42">
            <v>58.8044827586207</v>
          </cell>
          <cell r="H42">
            <v>0</v>
          </cell>
          <cell r="I42">
            <v>0</v>
          </cell>
          <cell r="J42">
            <v>2</v>
          </cell>
          <cell r="K42">
            <v>784.05</v>
          </cell>
          <cell r="L42">
            <v>9</v>
          </cell>
        </row>
        <row r="43">
          <cell r="C43" t="str">
            <v>CA-Al Zaytoun BR</v>
          </cell>
          <cell r="D43">
            <v>10</v>
          </cell>
          <cell r="E43">
            <v>1160.08</v>
          </cell>
          <cell r="F43">
            <v>0.344827586206897</v>
          </cell>
          <cell r="G43">
            <v>40.0027586206897</v>
          </cell>
          <cell r="H43">
            <v>0</v>
          </cell>
          <cell r="I43">
            <v>0</v>
          </cell>
          <cell r="J43">
            <v>2</v>
          </cell>
          <cell r="K43">
            <v>583.33</v>
          </cell>
          <cell r="L43">
            <v>8</v>
          </cell>
        </row>
        <row r="44">
          <cell r="C44" t="str">
            <v>CA-Nasr city BR</v>
          </cell>
          <cell r="D44">
            <v>9</v>
          </cell>
          <cell r="E44">
            <v>1287.64</v>
          </cell>
          <cell r="F44">
            <v>0.310344827586207</v>
          </cell>
          <cell r="G44">
            <v>44.4013793103448</v>
          </cell>
          <cell r="H44">
            <v>1</v>
          </cell>
          <cell r="I44">
            <v>435</v>
          </cell>
          <cell r="J44">
            <v>2</v>
          </cell>
          <cell r="K44">
            <v>399.7</v>
          </cell>
          <cell r="L44">
            <v>6</v>
          </cell>
        </row>
        <row r="45">
          <cell r="C45" t="str">
            <v>TA-Tanta DC</v>
          </cell>
          <cell r="D45">
            <v>10</v>
          </cell>
          <cell r="E45">
            <v>2417.74</v>
          </cell>
          <cell r="F45">
            <v>0.344827586206897</v>
          </cell>
          <cell r="G45">
            <v>83.3703448275862</v>
          </cell>
          <cell r="H45">
            <v>1</v>
          </cell>
          <cell r="I45">
            <v>1000</v>
          </cell>
          <cell r="J45">
            <v>3</v>
          </cell>
          <cell r="K45">
            <v>897.87</v>
          </cell>
          <cell r="L45">
            <v>6</v>
          </cell>
        </row>
        <row r="46">
          <cell r="C46" t="str">
            <v>CA-Tagamoa BR</v>
          </cell>
          <cell r="D46">
            <v>10</v>
          </cell>
          <cell r="E46">
            <v>3871.75</v>
          </cell>
          <cell r="F46">
            <v>0.344827586206897</v>
          </cell>
          <cell r="G46">
            <v>133.508620689655</v>
          </cell>
          <cell r="H46">
            <v>0</v>
          </cell>
          <cell r="I46">
            <v>0</v>
          </cell>
          <cell r="J46">
            <v>1</v>
          </cell>
          <cell r="K46">
            <v>3135</v>
          </cell>
          <cell r="L46">
            <v>9</v>
          </cell>
        </row>
        <row r="47">
          <cell r="C47" t="str">
            <v>GI-Project BR</v>
          </cell>
          <cell r="D47">
            <v>10</v>
          </cell>
          <cell r="E47">
            <v>6564.75</v>
          </cell>
          <cell r="F47">
            <v>0.344827586206897</v>
          </cell>
          <cell r="G47">
            <v>226.370689655172</v>
          </cell>
          <cell r="H47">
            <v>6</v>
          </cell>
          <cell r="I47">
            <v>5208</v>
          </cell>
          <cell r="J47">
            <v>3</v>
          </cell>
          <cell r="K47">
            <v>1290.5</v>
          </cell>
          <cell r="L47">
            <v>1</v>
          </cell>
        </row>
        <row r="48">
          <cell r="C48" t="str">
            <v>MA-Senbellawein BR</v>
          </cell>
          <cell r="D48">
            <v>9</v>
          </cell>
          <cell r="E48">
            <v>3362.69</v>
          </cell>
          <cell r="F48">
            <v>0.310344827586207</v>
          </cell>
          <cell r="G48">
            <v>115.954827586207</v>
          </cell>
          <cell r="H48">
            <v>0</v>
          </cell>
          <cell r="I48">
            <v>0</v>
          </cell>
          <cell r="J48">
            <v>5</v>
          </cell>
          <cell r="K48">
            <v>3065.3</v>
          </cell>
          <cell r="L48">
            <v>4</v>
          </cell>
        </row>
        <row r="49">
          <cell r="C49" t="str">
            <v>TA-Sadate BR</v>
          </cell>
          <cell r="D49">
            <v>9</v>
          </cell>
          <cell r="E49">
            <v>733.78</v>
          </cell>
          <cell r="F49">
            <v>0.310344827586207</v>
          </cell>
          <cell r="G49">
            <v>25.3027586206897</v>
          </cell>
          <cell r="H49">
            <v>0</v>
          </cell>
          <cell r="I49">
            <v>0</v>
          </cell>
          <cell r="J49">
            <v>1</v>
          </cell>
          <cell r="K49">
            <v>19.68</v>
          </cell>
          <cell r="L49">
            <v>8</v>
          </cell>
        </row>
        <row r="50">
          <cell r="C50" t="str">
            <v>CA-Badr BR</v>
          </cell>
          <cell r="D50">
            <v>7</v>
          </cell>
          <cell r="E50">
            <v>536.54</v>
          </cell>
          <cell r="F50">
            <v>0.241379310344828</v>
          </cell>
          <cell r="G50">
            <v>18.5013793103448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7</v>
          </cell>
        </row>
        <row r="51">
          <cell r="C51" t="str">
            <v>CA-Al Nozha BR</v>
          </cell>
          <cell r="D51">
            <v>8</v>
          </cell>
          <cell r="E51">
            <v>4878.3</v>
          </cell>
          <cell r="F51">
            <v>0.275862068965517</v>
          </cell>
          <cell r="G51">
            <v>168.21724137931</v>
          </cell>
          <cell r="H51">
            <v>2</v>
          </cell>
          <cell r="I51">
            <v>2840</v>
          </cell>
          <cell r="J51">
            <v>2</v>
          </cell>
          <cell r="K51">
            <v>1695</v>
          </cell>
          <cell r="L51">
            <v>4</v>
          </cell>
        </row>
        <row r="52">
          <cell r="C52" t="str">
            <v>AS-Red Sea BR</v>
          </cell>
          <cell r="D52">
            <v>8</v>
          </cell>
          <cell r="E52">
            <v>849.9</v>
          </cell>
          <cell r="F52">
            <v>0.275862068965517</v>
          </cell>
          <cell r="G52">
            <v>29.3068965517241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8</v>
          </cell>
        </row>
        <row r="53">
          <cell r="C53" t="str">
            <v>IS-Ismailia DC</v>
          </cell>
          <cell r="D53">
            <v>8</v>
          </cell>
          <cell r="E53">
            <v>1029.96</v>
          </cell>
          <cell r="F53">
            <v>0.275862068965517</v>
          </cell>
          <cell r="G53">
            <v>35.5158620689655</v>
          </cell>
          <cell r="H53">
            <v>0</v>
          </cell>
          <cell r="I53">
            <v>0</v>
          </cell>
          <cell r="J53">
            <v>1</v>
          </cell>
          <cell r="K53">
            <v>450</v>
          </cell>
          <cell r="L53">
            <v>7</v>
          </cell>
        </row>
        <row r="54">
          <cell r="C54" t="str">
            <v>MA-Saad zaghloul BR</v>
          </cell>
          <cell r="D54">
            <v>8</v>
          </cell>
          <cell r="E54">
            <v>737.74</v>
          </cell>
          <cell r="F54">
            <v>0.275862068965517</v>
          </cell>
          <cell r="G54">
            <v>25.4393103448276</v>
          </cell>
          <cell r="H54">
            <v>0</v>
          </cell>
          <cell r="I54">
            <v>0</v>
          </cell>
          <cell r="J54">
            <v>1</v>
          </cell>
          <cell r="K54">
            <v>157</v>
          </cell>
          <cell r="L54">
            <v>7</v>
          </cell>
        </row>
        <row r="55">
          <cell r="C55" t="str">
            <v>10thRamadanCityHub</v>
          </cell>
          <cell r="D55">
            <v>8</v>
          </cell>
          <cell r="E55">
            <v>3648.28</v>
          </cell>
          <cell r="F55">
            <v>0.275862068965517</v>
          </cell>
          <cell r="G55">
            <v>125.80275862069</v>
          </cell>
          <cell r="H55">
            <v>6</v>
          </cell>
          <cell r="I55">
            <v>3236.95</v>
          </cell>
          <cell r="J55">
            <v>2</v>
          </cell>
          <cell r="K55">
            <v>411.33</v>
          </cell>
          <cell r="L55">
            <v>0</v>
          </cell>
        </row>
        <row r="56">
          <cell r="C56" t="str">
            <v>SH-Menya EL Qamh BR</v>
          </cell>
          <cell r="D56">
            <v>7</v>
          </cell>
          <cell r="E56">
            <v>1615.02</v>
          </cell>
          <cell r="F56">
            <v>0.241379310344828</v>
          </cell>
          <cell r="G56">
            <v>55.6903448275862</v>
          </cell>
          <cell r="H56">
            <v>0</v>
          </cell>
          <cell r="I56">
            <v>0</v>
          </cell>
          <cell r="J56">
            <v>1</v>
          </cell>
          <cell r="K56">
            <v>1150</v>
          </cell>
          <cell r="L56">
            <v>6</v>
          </cell>
        </row>
        <row r="57">
          <cell r="C57" t="str">
            <v>CA-Old cairo BR</v>
          </cell>
          <cell r="D57">
            <v>7</v>
          </cell>
          <cell r="E57">
            <v>498.94</v>
          </cell>
          <cell r="F57">
            <v>0.241379310344828</v>
          </cell>
          <cell r="G57">
            <v>17.2048275862069</v>
          </cell>
          <cell r="H57">
            <v>0</v>
          </cell>
          <cell r="I57">
            <v>0</v>
          </cell>
          <cell r="J57">
            <v>1</v>
          </cell>
          <cell r="K57">
            <v>39</v>
          </cell>
          <cell r="L57">
            <v>6</v>
          </cell>
        </row>
        <row r="58">
          <cell r="C58" t="str">
            <v>MA-Talkha BR</v>
          </cell>
          <cell r="D58">
            <v>7</v>
          </cell>
          <cell r="E58">
            <v>609.82</v>
          </cell>
          <cell r="F58">
            <v>0.241379310344828</v>
          </cell>
          <cell r="G58">
            <v>21.028275862069</v>
          </cell>
          <cell r="H58">
            <v>0</v>
          </cell>
          <cell r="I58">
            <v>0</v>
          </cell>
          <cell r="J58">
            <v>3</v>
          </cell>
          <cell r="K58">
            <v>270.38</v>
          </cell>
          <cell r="L58">
            <v>4</v>
          </cell>
        </row>
        <row r="59">
          <cell r="C59" t="str">
            <v>AS-Sohag DC</v>
          </cell>
          <cell r="D59">
            <v>7</v>
          </cell>
          <cell r="E59">
            <v>1018.37</v>
          </cell>
          <cell r="F59">
            <v>0.241379310344828</v>
          </cell>
          <cell r="G59">
            <v>35.1162068965517</v>
          </cell>
          <cell r="H59">
            <v>0</v>
          </cell>
          <cell r="I59">
            <v>0</v>
          </cell>
          <cell r="J59">
            <v>1</v>
          </cell>
          <cell r="K59">
            <v>470</v>
          </cell>
          <cell r="L59">
            <v>6</v>
          </cell>
        </row>
        <row r="60">
          <cell r="C60" t="str">
            <v>TA-Quweisna BR</v>
          </cell>
          <cell r="D60">
            <v>7</v>
          </cell>
          <cell r="E60">
            <v>477.63</v>
          </cell>
          <cell r="F60">
            <v>0.241379310344828</v>
          </cell>
          <cell r="G60">
            <v>16.47</v>
          </cell>
          <cell r="H60">
            <v>0</v>
          </cell>
          <cell r="I60">
            <v>0</v>
          </cell>
          <cell r="J60">
            <v>1</v>
          </cell>
          <cell r="K60">
            <v>35.7</v>
          </cell>
          <cell r="L60">
            <v>6</v>
          </cell>
        </row>
        <row r="61">
          <cell r="C61" t="str">
            <v>BE-Abu Elmatamier BR</v>
          </cell>
          <cell r="D61">
            <v>7</v>
          </cell>
          <cell r="E61">
            <v>560.22</v>
          </cell>
          <cell r="F61">
            <v>0.241379310344828</v>
          </cell>
          <cell r="G61">
            <v>19.3179310344828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7</v>
          </cell>
        </row>
        <row r="62">
          <cell r="C62" t="str">
            <v>BE-Desouk BR</v>
          </cell>
          <cell r="D62">
            <v>7</v>
          </cell>
          <cell r="E62">
            <v>566.95</v>
          </cell>
          <cell r="F62">
            <v>0.241379310344828</v>
          </cell>
          <cell r="G62">
            <v>19.55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7</v>
          </cell>
        </row>
        <row r="63">
          <cell r="C63" t="str">
            <v>GI-Tokh  BR</v>
          </cell>
          <cell r="D63">
            <v>7</v>
          </cell>
          <cell r="E63">
            <v>646.37</v>
          </cell>
          <cell r="F63">
            <v>0.241379310344828</v>
          </cell>
          <cell r="G63">
            <v>22.2886206896552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7</v>
          </cell>
        </row>
        <row r="64">
          <cell r="C64" t="str">
            <v>AS-New Valley BR</v>
          </cell>
          <cell r="D64">
            <v>7</v>
          </cell>
          <cell r="E64">
            <v>21051.59</v>
          </cell>
          <cell r="F64">
            <v>0.241379310344828</v>
          </cell>
          <cell r="G64">
            <v>725.916896551724</v>
          </cell>
          <cell r="H64">
            <v>3</v>
          </cell>
          <cell r="I64">
            <v>13548.9</v>
          </cell>
          <cell r="J64">
            <v>0</v>
          </cell>
          <cell r="K64">
            <v>0</v>
          </cell>
          <cell r="L64">
            <v>4</v>
          </cell>
        </row>
        <row r="65">
          <cell r="C65" t="str">
            <v>TA-Shebeen El-Kom DC</v>
          </cell>
          <cell r="D65">
            <v>6</v>
          </cell>
          <cell r="E65">
            <v>3408.14</v>
          </cell>
          <cell r="F65">
            <v>0.206896551724138</v>
          </cell>
          <cell r="G65">
            <v>117.522068965517</v>
          </cell>
          <cell r="H65">
            <v>0</v>
          </cell>
          <cell r="I65">
            <v>0</v>
          </cell>
          <cell r="J65">
            <v>2</v>
          </cell>
          <cell r="K65">
            <v>3100</v>
          </cell>
          <cell r="L65">
            <v>4</v>
          </cell>
        </row>
        <row r="66">
          <cell r="C66" t="str">
            <v>GI-Obour BR</v>
          </cell>
          <cell r="D66">
            <v>5</v>
          </cell>
          <cell r="E66">
            <v>374.76</v>
          </cell>
          <cell r="F66">
            <v>0.172413793103448</v>
          </cell>
          <cell r="G66">
            <v>12.9227586206897</v>
          </cell>
          <cell r="H66">
            <v>0</v>
          </cell>
          <cell r="I66">
            <v>0</v>
          </cell>
          <cell r="J66">
            <v>1</v>
          </cell>
          <cell r="K66">
            <v>37.05</v>
          </cell>
          <cell r="L66">
            <v>4</v>
          </cell>
        </row>
        <row r="67">
          <cell r="C67" t="str">
            <v>CA-elbasateen BR</v>
          </cell>
          <cell r="D67">
            <v>5</v>
          </cell>
          <cell r="E67">
            <v>1062.41</v>
          </cell>
          <cell r="F67">
            <v>0.172413793103448</v>
          </cell>
          <cell r="G67">
            <v>36.6348275862069</v>
          </cell>
          <cell r="H67">
            <v>1</v>
          </cell>
          <cell r="I67">
            <v>760</v>
          </cell>
          <cell r="J67">
            <v>0</v>
          </cell>
          <cell r="K67">
            <v>0</v>
          </cell>
          <cell r="L67">
            <v>4</v>
          </cell>
        </row>
        <row r="68">
          <cell r="C68" t="str">
            <v>TA-Mahallah BR</v>
          </cell>
          <cell r="D68">
            <v>4</v>
          </cell>
          <cell r="E68">
            <v>2009.1</v>
          </cell>
          <cell r="F68">
            <v>0.137931034482759</v>
          </cell>
          <cell r="G68">
            <v>69.2793103448276</v>
          </cell>
          <cell r="H68">
            <v>0</v>
          </cell>
          <cell r="I68">
            <v>0</v>
          </cell>
          <cell r="J68">
            <v>2</v>
          </cell>
          <cell r="K68">
            <v>1768.5</v>
          </cell>
          <cell r="L68">
            <v>2</v>
          </cell>
        </row>
        <row r="69">
          <cell r="C69" t="str">
            <v>AS-Qena DC</v>
          </cell>
          <cell r="D69">
            <v>4</v>
          </cell>
          <cell r="E69">
            <v>1257.21</v>
          </cell>
          <cell r="F69">
            <v>0.137931034482759</v>
          </cell>
          <cell r="G69">
            <v>43.3520689655172</v>
          </cell>
          <cell r="H69">
            <v>1</v>
          </cell>
          <cell r="I69">
            <v>1000</v>
          </cell>
          <cell r="J69">
            <v>0</v>
          </cell>
          <cell r="K69">
            <v>0</v>
          </cell>
          <cell r="L69">
            <v>3</v>
          </cell>
        </row>
        <row r="70">
          <cell r="C70" t="str">
            <v>AL-Mandara BR</v>
          </cell>
          <cell r="D70">
            <v>4</v>
          </cell>
          <cell r="E70">
            <v>1005.08</v>
          </cell>
          <cell r="F70">
            <v>0.137931034482759</v>
          </cell>
          <cell r="G70">
            <v>34.6579310344828</v>
          </cell>
          <cell r="H70">
            <v>0</v>
          </cell>
          <cell r="I70">
            <v>0</v>
          </cell>
          <cell r="J70">
            <v>3</v>
          </cell>
          <cell r="K70">
            <v>934.58</v>
          </cell>
          <cell r="L70">
            <v>1</v>
          </cell>
        </row>
        <row r="71">
          <cell r="C71" t="str">
            <v>GI-Benha BR</v>
          </cell>
          <cell r="D71">
            <v>4</v>
          </cell>
          <cell r="E71">
            <v>318.06</v>
          </cell>
          <cell r="F71">
            <v>0.137931034482759</v>
          </cell>
          <cell r="G71">
            <v>10.9675862068966</v>
          </cell>
          <cell r="H71">
            <v>0</v>
          </cell>
          <cell r="I71">
            <v>0</v>
          </cell>
          <cell r="J71">
            <v>2</v>
          </cell>
          <cell r="K71">
            <v>168.3</v>
          </cell>
          <cell r="L71">
            <v>2</v>
          </cell>
        </row>
        <row r="72">
          <cell r="C72" t="str">
            <v>AL-Siouf BR</v>
          </cell>
          <cell r="D72">
            <v>3</v>
          </cell>
          <cell r="E72">
            <v>269.12</v>
          </cell>
          <cell r="F72">
            <v>0.103448275862069</v>
          </cell>
          <cell r="G72">
            <v>9.28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3</v>
          </cell>
        </row>
        <row r="73">
          <cell r="C73" t="str">
            <v>AL-NEW MATROUH BR</v>
          </cell>
          <cell r="D73">
            <v>3</v>
          </cell>
          <cell r="E73">
            <v>387.09</v>
          </cell>
          <cell r="F73">
            <v>0.103448275862069</v>
          </cell>
          <cell r="G73">
            <v>13.3479310344828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3</v>
          </cell>
        </row>
        <row r="74">
          <cell r="C74" t="str">
            <v>CA-Helwan BR</v>
          </cell>
          <cell r="D74">
            <v>3</v>
          </cell>
          <cell r="E74">
            <v>1442.75</v>
          </cell>
          <cell r="F74">
            <v>0.103448275862069</v>
          </cell>
          <cell r="G74">
            <v>49.75</v>
          </cell>
          <cell r="H74">
            <v>0</v>
          </cell>
          <cell r="I74">
            <v>0</v>
          </cell>
          <cell r="J74">
            <v>2</v>
          </cell>
          <cell r="K74">
            <v>1369.8</v>
          </cell>
          <cell r="L74">
            <v>1</v>
          </cell>
        </row>
        <row r="75">
          <cell r="C75" t="str">
            <v>CA-Shorouk BR</v>
          </cell>
          <cell r="D75">
            <v>3</v>
          </cell>
          <cell r="E75">
            <v>1535.73</v>
          </cell>
          <cell r="F75">
            <v>0.103448275862069</v>
          </cell>
          <cell r="G75">
            <v>52.9562068965517</v>
          </cell>
          <cell r="H75">
            <v>2</v>
          </cell>
          <cell r="I75">
            <v>1464.1</v>
          </cell>
          <cell r="J75">
            <v>0</v>
          </cell>
          <cell r="K75">
            <v>0</v>
          </cell>
          <cell r="L75">
            <v>1</v>
          </cell>
        </row>
        <row r="76">
          <cell r="C76" t="str">
            <v>AS-Aswan DC</v>
          </cell>
          <cell r="D76">
            <v>3</v>
          </cell>
          <cell r="E76">
            <v>1266.57</v>
          </cell>
          <cell r="F76">
            <v>0.103448275862069</v>
          </cell>
          <cell r="G76">
            <v>43.6748275862069</v>
          </cell>
          <cell r="H76">
            <v>0</v>
          </cell>
          <cell r="I76">
            <v>0</v>
          </cell>
          <cell r="J76">
            <v>1</v>
          </cell>
          <cell r="K76">
            <v>995</v>
          </cell>
          <cell r="L76">
            <v>2</v>
          </cell>
        </row>
        <row r="77">
          <cell r="C77" t="str">
            <v>SH-10th ofRamadan BR</v>
          </cell>
          <cell r="D77">
            <v>2</v>
          </cell>
          <cell r="E77">
            <v>383.63</v>
          </cell>
          <cell r="F77">
            <v>0.0689655172413793</v>
          </cell>
          <cell r="G77">
            <v>13.2286206896552</v>
          </cell>
          <cell r="H77">
            <v>0</v>
          </cell>
          <cell r="I77">
            <v>0</v>
          </cell>
          <cell r="J77">
            <v>1</v>
          </cell>
          <cell r="K77">
            <v>300</v>
          </cell>
          <cell r="L77">
            <v>1</v>
          </cell>
        </row>
        <row r="78">
          <cell r="C78" t="str">
            <v>MA-Mit ghamr BR</v>
          </cell>
          <cell r="D78">
            <v>2</v>
          </cell>
          <cell r="E78">
            <v>149.02</v>
          </cell>
          <cell r="F78">
            <v>0.0689655172413793</v>
          </cell>
          <cell r="G78">
            <v>5.13862068965517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2</v>
          </cell>
        </row>
        <row r="79">
          <cell r="C79" t="str">
            <v>AS-Luxor BR</v>
          </cell>
          <cell r="D79">
            <v>1</v>
          </cell>
          <cell r="E79">
            <v>118.4</v>
          </cell>
          <cell r="F79">
            <v>0.0344827586206897</v>
          </cell>
          <cell r="G79">
            <v>4.08275862068966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</v>
          </cell>
        </row>
        <row r="80">
          <cell r="C80" t="str">
            <v>SH-Zagazig DC</v>
          </cell>
          <cell r="D80">
            <v>1</v>
          </cell>
          <cell r="E80">
            <v>555</v>
          </cell>
          <cell r="F80">
            <v>0.0344827586206897</v>
          </cell>
          <cell r="G80">
            <v>19.1379310344828</v>
          </cell>
          <cell r="H80">
            <v>1</v>
          </cell>
          <cell r="I80">
            <v>555</v>
          </cell>
          <cell r="J80">
            <v>0</v>
          </cell>
          <cell r="K80">
            <v>0</v>
          </cell>
          <cell r="L80">
            <v>0</v>
          </cell>
        </row>
        <row r="81">
          <cell r="C81" t="str">
            <v>CA- Zakr BR</v>
          </cell>
          <cell r="D81">
            <v>1</v>
          </cell>
          <cell r="E81">
            <v>616.49</v>
          </cell>
          <cell r="F81">
            <v>0.0344827586206897</v>
          </cell>
          <cell r="G81">
            <v>21.258275862069</v>
          </cell>
          <cell r="H81">
            <v>0</v>
          </cell>
          <cell r="I81">
            <v>0</v>
          </cell>
          <cell r="J81">
            <v>1</v>
          </cell>
          <cell r="K81">
            <v>616.49</v>
          </cell>
          <cell r="L81">
            <v>0</v>
          </cell>
        </row>
        <row r="82">
          <cell r="C82" t="str">
            <v>CA-Maasra BR</v>
          </cell>
          <cell r="D82">
            <v>1</v>
          </cell>
          <cell r="E82">
            <v>77.36</v>
          </cell>
          <cell r="F82">
            <v>0.0344827586206897</v>
          </cell>
          <cell r="G82">
            <v>2.66758620689655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</v>
          </cell>
        </row>
        <row r="83">
          <cell r="C83" t="str">
            <v>IS-El Tor BR</v>
          </cell>
          <cell r="D83">
            <v>1</v>
          </cell>
          <cell r="E83">
            <v>65</v>
          </cell>
          <cell r="F83">
            <v>0.0344827586206897</v>
          </cell>
          <cell r="G83">
            <v>2.24137931034483</v>
          </cell>
          <cell r="H83">
            <v>0</v>
          </cell>
          <cell r="I83">
            <v>0</v>
          </cell>
          <cell r="J83">
            <v>1</v>
          </cell>
          <cell r="K83">
            <v>65</v>
          </cell>
          <cell r="L83">
            <v>0</v>
          </cell>
        </row>
        <row r="84">
          <cell r="C84" t="str">
            <v>IS-Suez DC</v>
          </cell>
          <cell r="D84">
            <v>1</v>
          </cell>
          <cell r="E84">
            <v>89</v>
          </cell>
          <cell r="F84">
            <v>0.0344827586206897</v>
          </cell>
          <cell r="G84">
            <v>3.06896551724138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</row>
        <row r="85">
          <cell r="C85" t="str">
            <v>IS-Port Said BR</v>
          </cell>
          <cell r="D85">
            <v>1</v>
          </cell>
          <cell r="E85">
            <v>70.52</v>
          </cell>
          <cell r="F85">
            <v>0.0344827586206897</v>
          </cell>
          <cell r="G85">
            <v>2.43172413793103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1</v>
          </cell>
        </row>
        <row r="86">
          <cell r="C86" t="str">
            <v>MA-Damietta BR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C87" t="str">
            <v>MA-Mansoura DC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C88" t="str">
            <v>CA-Kattamya BR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仲裁日报-完结"/>
      <sheetName val="Sheet1"/>
      <sheetName val="Sheet2"/>
    </sheetNames>
    <sheetDataSet>
      <sheetData sheetId="0">
        <row r="2">
          <cell r="D2" t="str">
            <v>月累计
Total month</v>
          </cell>
        </row>
        <row r="2">
          <cell r="F2" t="str">
            <v>月日均
Daily average</v>
          </cell>
        </row>
        <row r="2">
          <cell r="H2" t="str">
            <v>遗失Lost</v>
          </cell>
        </row>
        <row r="2">
          <cell r="J2" t="str">
            <v>破损Damaged</v>
          </cell>
        </row>
        <row r="2">
          <cell r="L2" t="str">
            <v>虚假退回Return privately</v>
          </cell>
        </row>
        <row r="3">
          <cell r="D3" t="str">
            <v>单量
QTY</v>
          </cell>
          <cell r="E3" t="str">
            <v>金额
 EGP</v>
          </cell>
          <cell r="F3" t="str">
            <v>单量
QTY</v>
          </cell>
          <cell r="G3" t="str">
            <v>金额
 EGP</v>
          </cell>
          <cell r="H3" t="str">
            <v>单量QTY</v>
          </cell>
          <cell r="I3" t="str">
            <v>金额EGP</v>
          </cell>
          <cell r="J3" t="str">
            <v>单量QTY</v>
          </cell>
          <cell r="K3" t="str">
            <v>金额EGP</v>
          </cell>
          <cell r="L3" t="str">
            <v>单量QTY</v>
          </cell>
        </row>
        <row r="4">
          <cell r="D4">
            <v>1229</v>
          </cell>
          <cell r="E4">
            <v>377388.149999999</v>
          </cell>
          <cell r="F4">
            <v>47.2692307692308</v>
          </cell>
          <cell r="G4">
            <v>14514.9288461538</v>
          </cell>
          <cell r="H4">
            <v>241</v>
          </cell>
          <cell r="I4">
            <v>215036.03</v>
          </cell>
          <cell r="J4">
            <v>246</v>
          </cell>
          <cell r="K4">
            <v>92776.3099999999</v>
          </cell>
          <cell r="L4">
            <v>742</v>
          </cell>
        </row>
        <row r="5">
          <cell r="D5">
            <v>766</v>
          </cell>
          <cell r="E5">
            <v>211611.53</v>
          </cell>
          <cell r="F5">
            <v>29.4615384615385</v>
          </cell>
          <cell r="G5">
            <v>8138.90499999999</v>
          </cell>
          <cell r="H5">
            <v>167</v>
          </cell>
          <cell r="I5">
            <v>136653.78</v>
          </cell>
          <cell r="J5">
            <v>60</v>
          </cell>
          <cell r="K5">
            <v>30509.42</v>
          </cell>
          <cell r="L5">
            <v>539</v>
          </cell>
        </row>
        <row r="6">
          <cell r="D6">
            <v>161</v>
          </cell>
          <cell r="E6">
            <v>55280.65</v>
          </cell>
          <cell r="F6">
            <v>6.19230769230769</v>
          </cell>
          <cell r="G6">
            <v>2126.17884615385</v>
          </cell>
          <cell r="H6">
            <v>11</v>
          </cell>
          <cell r="I6">
            <v>9849.7</v>
          </cell>
          <cell r="J6">
            <v>150</v>
          </cell>
          <cell r="K6">
            <v>45430.95</v>
          </cell>
          <cell r="L6">
            <v>0</v>
          </cell>
        </row>
        <row r="7">
          <cell r="D7">
            <v>157</v>
          </cell>
          <cell r="E7">
            <v>39938.61</v>
          </cell>
          <cell r="F7">
            <v>6.03846153846154</v>
          </cell>
          <cell r="G7">
            <v>1536.10038461538</v>
          </cell>
          <cell r="H7">
            <v>7</v>
          </cell>
          <cell r="I7">
            <v>17580</v>
          </cell>
          <cell r="J7">
            <v>24</v>
          </cell>
          <cell r="K7">
            <v>11888.31</v>
          </cell>
          <cell r="L7">
            <v>126</v>
          </cell>
        </row>
        <row r="8">
          <cell r="D8">
            <v>145</v>
          </cell>
          <cell r="E8">
            <v>70557.36</v>
          </cell>
          <cell r="F8">
            <v>5.57692307692308</v>
          </cell>
          <cell r="G8">
            <v>2713.74461538462</v>
          </cell>
          <cell r="H8">
            <v>56</v>
          </cell>
          <cell r="I8">
            <v>50952.55</v>
          </cell>
          <cell r="J8">
            <v>12</v>
          </cell>
          <cell r="K8">
            <v>4947.63</v>
          </cell>
          <cell r="L8">
            <v>77</v>
          </cell>
        </row>
        <row r="10">
          <cell r="C10" t="str">
            <v>网点
Branch</v>
          </cell>
          <cell r="D10" t="str">
            <v>月累计
Total month</v>
          </cell>
        </row>
        <row r="10">
          <cell r="F10" t="str">
            <v>月日均
Daily average</v>
          </cell>
        </row>
        <row r="10">
          <cell r="H10" t="str">
            <v>遗失Lost</v>
          </cell>
        </row>
        <row r="10">
          <cell r="J10" t="str">
            <v>破损Damaged</v>
          </cell>
        </row>
        <row r="10">
          <cell r="L10" t="str">
            <v>虚假退回Return privately</v>
          </cell>
        </row>
        <row r="11">
          <cell r="D11" t="str">
            <v>单量
QTY</v>
          </cell>
          <cell r="E11" t="str">
            <v>金额
 EGP</v>
          </cell>
          <cell r="F11" t="str">
            <v>单量
QTY</v>
          </cell>
          <cell r="G11" t="str">
            <v>金额
 EGP</v>
          </cell>
          <cell r="H11" t="str">
            <v>单量QTY</v>
          </cell>
          <cell r="I11" t="str">
            <v>金额EGP</v>
          </cell>
          <cell r="J11" t="str">
            <v>单量QTY</v>
          </cell>
          <cell r="K11" t="str">
            <v>金额EGP</v>
          </cell>
          <cell r="L11" t="str">
            <v>单量QTY</v>
          </cell>
        </row>
        <row r="12">
          <cell r="C12" t="str">
            <v>HQ BR</v>
          </cell>
          <cell r="D12">
            <v>150</v>
          </cell>
          <cell r="E12">
            <v>48430.8</v>
          </cell>
          <cell r="F12">
            <v>5.76923076923077</v>
          </cell>
          <cell r="G12">
            <v>1862.72307692308</v>
          </cell>
          <cell r="H12">
            <v>1</v>
          </cell>
          <cell r="I12">
            <v>3229</v>
          </cell>
          <cell r="J12">
            <v>149</v>
          </cell>
          <cell r="K12">
            <v>45201.8</v>
          </cell>
          <cell r="L12">
            <v>0</v>
          </cell>
        </row>
        <row r="13">
          <cell r="C13" t="str">
            <v>GI-Haram BR</v>
          </cell>
          <cell r="D13">
            <v>115</v>
          </cell>
          <cell r="E13">
            <v>31848.22</v>
          </cell>
          <cell r="F13">
            <v>4.42307692307692</v>
          </cell>
          <cell r="G13">
            <v>1224.93153846154</v>
          </cell>
          <cell r="H13">
            <v>13</v>
          </cell>
          <cell r="I13">
            <v>23588</v>
          </cell>
          <cell r="J13">
            <v>0</v>
          </cell>
          <cell r="K13">
            <v>0</v>
          </cell>
          <cell r="L13">
            <v>102</v>
          </cell>
        </row>
        <row r="14">
          <cell r="C14" t="str">
            <v>GI-Imbaba BR</v>
          </cell>
          <cell r="D14">
            <v>69</v>
          </cell>
          <cell r="E14">
            <v>5174.79</v>
          </cell>
          <cell r="F14">
            <v>2.65384615384615</v>
          </cell>
          <cell r="G14">
            <v>199.030384615385</v>
          </cell>
          <cell r="H14">
            <v>0</v>
          </cell>
          <cell r="I14">
            <v>0</v>
          </cell>
          <cell r="J14">
            <v>2</v>
          </cell>
          <cell r="K14">
            <v>145.5</v>
          </cell>
          <cell r="L14">
            <v>67</v>
          </cell>
        </row>
        <row r="15">
          <cell r="C15" t="str">
            <v>GI-Shubra Khaymah BR</v>
          </cell>
          <cell r="D15">
            <v>52</v>
          </cell>
          <cell r="E15">
            <v>8661.97</v>
          </cell>
          <cell r="F15">
            <v>2</v>
          </cell>
          <cell r="G15">
            <v>333.152692307693</v>
          </cell>
          <cell r="H15">
            <v>4</v>
          </cell>
          <cell r="I15">
            <v>3624</v>
          </cell>
          <cell r="J15">
            <v>8</v>
          </cell>
          <cell r="K15">
            <v>1920.04</v>
          </cell>
          <cell r="L15">
            <v>40</v>
          </cell>
        </row>
        <row r="16">
          <cell r="C16" t="str">
            <v>CA-New Cairo BR</v>
          </cell>
          <cell r="D16">
            <v>51</v>
          </cell>
          <cell r="E16">
            <v>20733.06</v>
          </cell>
          <cell r="F16">
            <v>1.96153846153846</v>
          </cell>
          <cell r="G16">
            <v>797.425384615385</v>
          </cell>
          <cell r="H16">
            <v>28</v>
          </cell>
          <cell r="I16">
            <v>13695.2</v>
          </cell>
          <cell r="J16">
            <v>13</v>
          </cell>
          <cell r="K16">
            <v>6262.95</v>
          </cell>
          <cell r="L16">
            <v>10</v>
          </cell>
        </row>
        <row r="17">
          <cell r="C17" t="str">
            <v>GI-OctoberGardens BR</v>
          </cell>
          <cell r="D17">
            <v>51</v>
          </cell>
          <cell r="E17">
            <v>23310.6</v>
          </cell>
          <cell r="F17">
            <v>1.96153846153846</v>
          </cell>
          <cell r="G17">
            <v>896.561538461538</v>
          </cell>
          <cell r="H17">
            <v>14</v>
          </cell>
          <cell r="I17">
            <v>13412.8</v>
          </cell>
          <cell r="J17">
            <v>9</v>
          </cell>
          <cell r="K17">
            <v>6717.02</v>
          </cell>
          <cell r="L17">
            <v>28</v>
          </cell>
        </row>
        <row r="18">
          <cell r="C18" t="str">
            <v>CA-Salam BR</v>
          </cell>
          <cell r="D18">
            <v>49</v>
          </cell>
          <cell r="E18">
            <v>13340.81</v>
          </cell>
          <cell r="F18">
            <v>1.88461538461538</v>
          </cell>
          <cell r="G18">
            <v>513.108076923077</v>
          </cell>
          <cell r="H18">
            <v>12</v>
          </cell>
          <cell r="I18">
            <v>10323</v>
          </cell>
          <cell r="J18">
            <v>1</v>
          </cell>
          <cell r="K18">
            <v>214.28</v>
          </cell>
          <cell r="L18">
            <v>36</v>
          </cell>
        </row>
        <row r="19">
          <cell r="C19" t="str">
            <v>GI-Mohandessen BR</v>
          </cell>
          <cell r="D19">
            <v>46</v>
          </cell>
          <cell r="E19">
            <v>4265.67</v>
          </cell>
          <cell r="F19">
            <v>1.76923076923077</v>
          </cell>
          <cell r="G19">
            <v>164.064230769231</v>
          </cell>
          <cell r="H19">
            <v>0</v>
          </cell>
          <cell r="I19">
            <v>0</v>
          </cell>
          <cell r="J19">
            <v>3</v>
          </cell>
          <cell r="K19">
            <v>926.4</v>
          </cell>
          <cell r="L19">
            <v>43</v>
          </cell>
        </row>
        <row r="20">
          <cell r="C20" t="str">
            <v>GI-October BR</v>
          </cell>
          <cell r="D20">
            <v>39</v>
          </cell>
          <cell r="E20">
            <v>10552.95</v>
          </cell>
          <cell r="F20">
            <v>1.5</v>
          </cell>
          <cell r="G20">
            <v>405.882692307692</v>
          </cell>
          <cell r="H20">
            <v>10</v>
          </cell>
          <cell r="I20">
            <v>7652.15</v>
          </cell>
          <cell r="J20">
            <v>2</v>
          </cell>
          <cell r="K20">
            <v>745.49</v>
          </cell>
          <cell r="L20">
            <v>27</v>
          </cell>
        </row>
        <row r="21">
          <cell r="C21" t="str">
            <v>AS-Kom ombo BR</v>
          </cell>
          <cell r="D21">
            <v>34</v>
          </cell>
          <cell r="E21">
            <v>13500.2</v>
          </cell>
          <cell r="F21">
            <v>1.30769230769231</v>
          </cell>
          <cell r="G21">
            <v>519.238461538462</v>
          </cell>
          <cell r="H21">
            <v>26</v>
          </cell>
          <cell r="I21">
            <v>12100</v>
          </cell>
          <cell r="J21">
            <v>3</v>
          </cell>
          <cell r="K21">
            <v>945</v>
          </cell>
          <cell r="L21">
            <v>5</v>
          </cell>
        </row>
        <row r="22">
          <cell r="C22" t="str">
            <v>CA-Moassa BR</v>
          </cell>
          <cell r="D22">
            <v>31</v>
          </cell>
          <cell r="E22">
            <v>10981.36</v>
          </cell>
          <cell r="F22">
            <v>1.19230769230769</v>
          </cell>
          <cell r="G22">
            <v>422.36</v>
          </cell>
          <cell r="H22">
            <v>4</v>
          </cell>
          <cell r="I22">
            <v>5170</v>
          </cell>
          <cell r="J22">
            <v>4</v>
          </cell>
          <cell r="K22">
            <v>3205</v>
          </cell>
          <cell r="L22">
            <v>23</v>
          </cell>
        </row>
        <row r="23">
          <cell r="C23" t="str">
            <v>GI-NEW FAISAL BR</v>
          </cell>
          <cell r="D23">
            <v>26</v>
          </cell>
          <cell r="E23">
            <v>3849.89</v>
          </cell>
          <cell r="F23">
            <v>1</v>
          </cell>
          <cell r="G23">
            <v>148.072692307692</v>
          </cell>
          <cell r="H23">
            <v>3</v>
          </cell>
          <cell r="I23">
            <v>2040</v>
          </cell>
          <cell r="J23">
            <v>0</v>
          </cell>
          <cell r="K23">
            <v>0</v>
          </cell>
          <cell r="L23">
            <v>23</v>
          </cell>
        </row>
        <row r="24">
          <cell r="C24" t="str">
            <v>GI-Giza DC</v>
          </cell>
          <cell r="D24">
            <v>23</v>
          </cell>
          <cell r="E24">
            <v>14799.21</v>
          </cell>
          <cell r="F24">
            <v>0.884615384615385</v>
          </cell>
          <cell r="G24">
            <v>569.200384615385</v>
          </cell>
          <cell r="H24">
            <v>21</v>
          </cell>
          <cell r="I24">
            <v>14021.85</v>
          </cell>
          <cell r="J24">
            <v>1</v>
          </cell>
          <cell r="K24">
            <v>700</v>
          </cell>
          <cell r="L24">
            <v>1</v>
          </cell>
        </row>
        <row r="25">
          <cell r="C25" t="str">
            <v>AL-Agamy BR</v>
          </cell>
          <cell r="D25">
            <v>23</v>
          </cell>
          <cell r="E25">
            <v>2992.84</v>
          </cell>
          <cell r="F25">
            <v>0.884615384615385</v>
          </cell>
          <cell r="G25">
            <v>115.109230769231</v>
          </cell>
          <cell r="H25">
            <v>0</v>
          </cell>
          <cell r="I25">
            <v>0</v>
          </cell>
          <cell r="J25">
            <v>5</v>
          </cell>
          <cell r="K25">
            <v>1584.82</v>
          </cell>
          <cell r="L25">
            <v>18</v>
          </cell>
        </row>
        <row r="26">
          <cell r="C26" t="str">
            <v>CA-Abaasia BR</v>
          </cell>
          <cell r="D26">
            <v>21</v>
          </cell>
          <cell r="E26">
            <v>9221.23</v>
          </cell>
          <cell r="F26">
            <v>0.807692307692308</v>
          </cell>
          <cell r="G26">
            <v>354.662692307692</v>
          </cell>
          <cell r="H26">
            <v>8</v>
          </cell>
          <cell r="I26">
            <v>8144</v>
          </cell>
          <cell r="J26">
            <v>2</v>
          </cell>
          <cell r="K26">
            <v>165.2</v>
          </cell>
          <cell r="L26">
            <v>11</v>
          </cell>
        </row>
        <row r="27">
          <cell r="C27" t="str">
            <v>BS-Minya DC</v>
          </cell>
          <cell r="D27">
            <v>20</v>
          </cell>
          <cell r="E27">
            <v>1815.4</v>
          </cell>
          <cell r="F27">
            <v>0.769230769230769</v>
          </cell>
          <cell r="G27">
            <v>69.8230769230769</v>
          </cell>
          <cell r="H27">
            <v>0</v>
          </cell>
          <cell r="I27">
            <v>0</v>
          </cell>
          <cell r="J27">
            <v>3</v>
          </cell>
          <cell r="K27">
            <v>193.69</v>
          </cell>
          <cell r="L27">
            <v>17</v>
          </cell>
        </row>
        <row r="28">
          <cell r="C28" t="str">
            <v>GI-Qalyup BR</v>
          </cell>
          <cell r="D28">
            <v>19</v>
          </cell>
          <cell r="E28">
            <v>3905.48</v>
          </cell>
          <cell r="F28">
            <v>0.730769230769231</v>
          </cell>
          <cell r="G28">
            <v>150.210769230769</v>
          </cell>
          <cell r="H28">
            <v>4</v>
          </cell>
          <cell r="I28">
            <v>2411</v>
          </cell>
          <cell r="J28">
            <v>1</v>
          </cell>
          <cell r="K28">
            <v>290</v>
          </cell>
          <cell r="L28">
            <v>14</v>
          </cell>
        </row>
        <row r="29">
          <cell r="C29" t="str">
            <v>GI-El-sheikh Zaid BR</v>
          </cell>
          <cell r="D29">
            <v>19</v>
          </cell>
          <cell r="E29">
            <v>4779.96</v>
          </cell>
          <cell r="F29">
            <v>0.730769230769231</v>
          </cell>
          <cell r="G29">
            <v>183.844615384615</v>
          </cell>
          <cell r="H29">
            <v>3</v>
          </cell>
          <cell r="I29">
            <v>3145</v>
          </cell>
          <cell r="J29">
            <v>4</v>
          </cell>
          <cell r="K29">
            <v>777.08</v>
          </cell>
          <cell r="L29">
            <v>12</v>
          </cell>
        </row>
        <row r="30">
          <cell r="C30" t="str">
            <v>AL-ABIS DC</v>
          </cell>
          <cell r="D30">
            <v>18</v>
          </cell>
          <cell r="E30">
            <v>4009.8</v>
          </cell>
          <cell r="F30">
            <v>0.692307692307692</v>
          </cell>
          <cell r="G30">
            <v>154.223076923077</v>
          </cell>
          <cell r="H30">
            <v>1</v>
          </cell>
          <cell r="I30">
            <v>1370</v>
          </cell>
          <cell r="J30">
            <v>4</v>
          </cell>
          <cell r="K30">
            <v>1508.85</v>
          </cell>
          <cell r="L30">
            <v>13</v>
          </cell>
        </row>
        <row r="31">
          <cell r="C31" t="str">
            <v>AS-New Valley BR</v>
          </cell>
          <cell r="D31">
            <v>17</v>
          </cell>
          <cell r="E31">
            <v>37199.48</v>
          </cell>
          <cell r="F31">
            <v>0.653846153846154</v>
          </cell>
          <cell r="G31">
            <v>1430.74923076923</v>
          </cell>
          <cell r="H31">
            <v>14</v>
          </cell>
          <cell r="I31">
            <v>29413.5</v>
          </cell>
          <cell r="J31">
            <v>1</v>
          </cell>
          <cell r="K31">
            <v>499</v>
          </cell>
          <cell r="L31">
            <v>2</v>
          </cell>
        </row>
        <row r="32">
          <cell r="C32" t="str">
            <v>CA-Badr BR</v>
          </cell>
          <cell r="D32">
            <v>16</v>
          </cell>
          <cell r="E32">
            <v>2702.48</v>
          </cell>
          <cell r="F32">
            <v>0.615384615384615</v>
          </cell>
          <cell r="G32">
            <v>103.941538461538</v>
          </cell>
          <cell r="H32">
            <v>2</v>
          </cell>
          <cell r="I32">
            <v>410</v>
          </cell>
          <cell r="J32">
            <v>2</v>
          </cell>
          <cell r="K32">
            <v>1207.5</v>
          </cell>
          <cell r="L32">
            <v>12</v>
          </cell>
        </row>
        <row r="33">
          <cell r="C33" t="str">
            <v>BS-Faiyum DC</v>
          </cell>
          <cell r="D33">
            <v>16</v>
          </cell>
          <cell r="E33">
            <v>1498.86</v>
          </cell>
          <cell r="F33">
            <v>0.615384615384615</v>
          </cell>
          <cell r="G33">
            <v>57.6484615384615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16</v>
          </cell>
        </row>
        <row r="34">
          <cell r="C34" t="str">
            <v>GI-EL Ayat BR</v>
          </cell>
          <cell r="D34">
            <v>15</v>
          </cell>
          <cell r="E34">
            <v>2827.05</v>
          </cell>
          <cell r="F34">
            <v>0.576923076923077</v>
          </cell>
          <cell r="G34">
            <v>108.732692307692</v>
          </cell>
          <cell r="H34">
            <v>2</v>
          </cell>
          <cell r="I34">
            <v>1070</v>
          </cell>
          <cell r="J34">
            <v>2</v>
          </cell>
          <cell r="K34">
            <v>941.95</v>
          </cell>
          <cell r="L34">
            <v>11</v>
          </cell>
        </row>
        <row r="35">
          <cell r="C35" t="str">
            <v>BS-Beni Suef DC</v>
          </cell>
          <cell r="D35">
            <v>15</v>
          </cell>
          <cell r="E35">
            <v>4296.52</v>
          </cell>
          <cell r="F35">
            <v>0.576923076923077</v>
          </cell>
          <cell r="G35">
            <v>165.250769230769</v>
          </cell>
          <cell r="H35">
            <v>4</v>
          </cell>
          <cell r="I35">
            <v>3190</v>
          </cell>
          <cell r="J35">
            <v>0</v>
          </cell>
          <cell r="K35">
            <v>0</v>
          </cell>
          <cell r="L35">
            <v>11</v>
          </cell>
        </row>
        <row r="36">
          <cell r="C36" t="str">
            <v>CA-Nasr city BR</v>
          </cell>
          <cell r="D36">
            <v>15</v>
          </cell>
          <cell r="E36">
            <v>4966.44</v>
          </cell>
          <cell r="F36">
            <v>0.576923076923077</v>
          </cell>
          <cell r="G36">
            <v>191.016923076923</v>
          </cell>
          <cell r="H36">
            <v>9</v>
          </cell>
          <cell r="I36">
            <v>4492.75</v>
          </cell>
          <cell r="J36">
            <v>0</v>
          </cell>
          <cell r="K36">
            <v>0</v>
          </cell>
          <cell r="L36">
            <v>6</v>
          </cell>
        </row>
        <row r="37">
          <cell r="C37" t="str">
            <v>GI-Obour BR</v>
          </cell>
          <cell r="D37">
            <v>15</v>
          </cell>
          <cell r="E37">
            <v>2021.48</v>
          </cell>
          <cell r="F37">
            <v>0.576923076923077</v>
          </cell>
          <cell r="G37">
            <v>77.7492307692307</v>
          </cell>
          <cell r="H37">
            <v>2</v>
          </cell>
          <cell r="I37">
            <v>910</v>
          </cell>
          <cell r="J37">
            <v>1</v>
          </cell>
          <cell r="K37">
            <v>28.5</v>
          </cell>
          <cell r="L37">
            <v>12</v>
          </cell>
        </row>
        <row r="38">
          <cell r="C38" t="str">
            <v>MA-Minet elnasr BR</v>
          </cell>
          <cell r="D38">
            <v>14</v>
          </cell>
          <cell r="E38">
            <v>2924.67</v>
          </cell>
          <cell r="F38">
            <v>0.538461538461538</v>
          </cell>
          <cell r="G38">
            <v>112.487307692308</v>
          </cell>
          <cell r="H38">
            <v>0</v>
          </cell>
          <cell r="I38">
            <v>0</v>
          </cell>
          <cell r="J38">
            <v>3</v>
          </cell>
          <cell r="K38">
            <v>2053</v>
          </cell>
          <cell r="L38">
            <v>11</v>
          </cell>
        </row>
        <row r="39">
          <cell r="C39" t="str">
            <v>CA-Tagamoa BR</v>
          </cell>
          <cell r="D39">
            <v>14</v>
          </cell>
          <cell r="E39">
            <v>3010.58</v>
          </cell>
          <cell r="F39">
            <v>0.538461538461538</v>
          </cell>
          <cell r="G39">
            <v>115.791538461538</v>
          </cell>
          <cell r="H39">
            <v>6</v>
          </cell>
          <cell r="I39">
            <v>2411</v>
          </cell>
          <cell r="J39">
            <v>1</v>
          </cell>
          <cell r="K39">
            <v>84.51</v>
          </cell>
          <cell r="L39">
            <v>7</v>
          </cell>
        </row>
        <row r="40">
          <cell r="C40" t="str">
            <v>CA-Heliopolis BR</v>
          </cell>
          <cell r="D40">
            <v>13</v>
          </cell>
          <cell r="E40">
            <v>1815.78</v>
          </cell>
          <cell r="F40">
            <v>0.5</v>
          </cell>
          <cell r="G40">
            <v>69.8376923076923</v>
          </cell>
          <cell r="H40">
            <v>2</v>
          </cell>
          <cell r="I40">
            <v>915</v>
          </cell>
          <cell r="J40">
            <v>0</v>
          </cell>
          <cell r="K40">
            <v>0</v>
          </cell>
          <cell r="L40">
            <v>11</v>
          </cell>
        </row>
        <row r="41">
          <cell r="C41" t="str">
            <v>AS-Aswan DC</v>
          </cell>
          <cell r="D41">
            <v>13</v>
          </cell>
          <cell r="E41">
            <v>6437.65</v>
          </cell>
          <cell r="F41">
            <v>0.5</v>
          </cell>
          <cell r="G41">
            <v>247.601923076923</v>
          </cell>
          <cell r="H41">
            <v>7</v>
          </cell>
          <cell r="I41">
            <v>4328.55</v>
          </cell>
          <cell r="J41">
            <v>2</v>
          </cell>
          <cell r="K41">
            <v>1600</v>
          </cell>
          <cell r="L41">
            <v>4</v>
          </cell>
        </row>
        <row r="42">
          <cell r="C42" t="str">
            <v>CA-Al Zaytoun BR</v>
          </cell>
          <cell r="D42">
            <v>13</v>
          </cell>
          <cell r="E42">
            <v>1094.65</v>
          </cell>
          <cell r="F42">
            <v>0.5</v>
          </cell>
          <cell r="G42">
            <v>42.1019230769231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13</v>
          </cell>
        </row>
        <row r="43">
          <cell r="C43" t="str">
            <v>10thRamadanCityHub</v>
          </cell>
          <cell r="D43">
            <v>11</v>
          </cell>
          <cell r="E43">
            <v>6849.85</v>
          </cell>
          <cell r="F43">
            <v>0.423076923076923</v>
          </cell>
          <cell r="G43">
            <v>263.455769230769</v>
          </cell>
          <cell r="H43">
            <v>10</v>
          </cell>
          <cell r="I43">
            <v>6620.7</v>
          </cell>
          <cell r="J43">
            <v>1</v>
          </cell>
          <cell r="K43">
            <v>229.15</v>
          </cell>
          <cell r="L43">
            <v>0</v>
          </cell>
        </row>
        <row r="44">
          <cell r="C44" t="str">
            <v>AS-Qena DC</v>
          </cell>
          <cell r="D44">
            <v>11</v>
          </cell>
          <cell r="E44">
            <v>2451.48</v>
          </cell>
          <cell r="F44">
            <v>0.423076923076923</v>
          </cell>
          <cell r="G44">
            <v>94.2876923076923</v>
          </cell>
          <cell r="H44">
            <v>0</v>
          </cell>
          <cell r="I44">
            <v>0</v>
          </cell>
          <cell r="J44">
            <v>3</v>
          </cell>
          <cell r="K44">
            <v>1709.94</v>
          </cell>
          <cell r="L44">
            <v>8</v>
          </cell>
        </row>
        <row r="45">
          <cell r="C45" t="str">
            <v>CA-Old cairo BR</v>
          </cell>
          <cell r="D45">
            <v>10</v>
          </cell>
          <cell r="E45">
            <v>791.78</v>
          </cell>
          <cell r="F45">
            <v>0.384615384615385</v>
          </cell>
          <cell r="G45">
            <v>30.4530769230769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10</v>
          </cell>
        </row>
        <row r="46">
          <cell r="C46" t="str">
            <v>MA-Senbellawein BR</v>
          </cell>
          <cell r="D46">
            <v>9</v>
          </cell>
          <cell r="E46">
            <v>1006.76</v>
          </cell>
          <cell r="F46">
            <v>0.346153846153846</v>
          </cell>
          <cell r="G46">
            <v>38.7215384615385</v>
          </cell>
          <cell r="H46">
            <v>0</v>
          </cell>
          <cell r="I46">
            <v>0</v>
          </cell>
          <cell r="J46">
            <v>1</v>
          </cell>
          <cell r="K46">
            <v>387.38</v>
          </cell>
          <cell r="L46">
            <v>8</v>
          </cell>
        </row>
        <row r="47">
          <cell r="C47" t="str">
            <v>GI-Project BR</v>
          </cell>
          <cell r="D47">
            <v>9</v>
          </cell>
          <cell r="E47">
            <v>5130</v>
          </cell>
          <cell r="F47">
            <v>0.346153846153846</v>
          </cell>
          <cell r="G47">
            <v>197.307692307692</v>
          </cell>
          <cell r="H47">
            <v>9</v>
          </cell>
          <cell r="I47">
            <v>5130</v>
          </cell>
          <cell r="J47">
            <v>0</v>
          </cell>
          <cell r="K47">
            <v>0</v>
          </cell>
          <cell r="L47">
            <v>0</v>
          </cell>
        </row>
        <row r="48">
          <cell r="C48" t="str">
            <v>SH-Hay El Zohor BR</v>
          </cell>
          <cell r="D48">
            <v>9</v>
          </cell>
          <cell r="E48">
            <v>765.13</v>
          </cell>
          <cell r="F48">
            <v>0.346153846153846</v>
          </cell>
          <cell r="G48">
            <v>29.4280769230769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9</v>
          </cell>
        </row>
        <row r="49">
          <cell r="C49" t="str">
            <v>BE-Etay Elbaroud BR</v>
          </cell>
          <cell r="D49">
            <v>9</v>
          </cell>
          <cell r="E49">
            <v>950.46</v>
          </cell>
          <cell r="F49">
            <v>0.346153846153846</v>
          </cell>
          <cell r="G49">
            <v>36.5561538461538</v>
          </cell>
          <cell r="H49">
            <v>0</v>
          </cell>
          <cell r="I49">
            <v>0</v>
          </cell>
          <cell r="J49">
            <v>1</v>
          </cell>
          <cell r="K49">
            <v>192.6</v>
          </cell>
          <cell r="L49">
            <v>8</v>
          </cell>
        </row>
        <row r="50">
          <cell r="C50" t="str">
            <v>BE-Kafr Al-Sheikh DC</v>
          </cell>
          <cell r="D50">
            <v>8</v>
          </cell>
          <cell r="E50">
            <v>607.05</v>
          </cell>
          <cell r="F50">
            <v>0.307692307692308</v>
          </cell>
          <cell r="G50">
            <v>23.3480769230769</v>
          </cell>
          <cell r="H50">
            <v>0</v>
          </cell>
          <cell r="I50">
            <v>0</v>
          </cell>
          <cell r="J50">
            <v>1</v>
          </cell>
          <cell r="K50">
            <v>17.81</v>
          </cell>
          <cell r="L50">
            <v>7</v>
          </cell>
        </row>
        <row r="51">
          <cell r="C51" t="str">
            <v>CA-Shorouk BR</v>
          </cell>
          <cell r="D51">
            <v>8</v>
          </cell>
          <cell r="E51">
            <v>2597.72</v>
          </cell>
          <cell r="F51">
            <v>0.307692307692308</v>
          </cell>
          <cell r="G51">
            <v>99.9123076923077</v>
          </cell>
          <cell r="H51">
            <v>3</v>
          </cell>
          <cell r="I51">
            <v>2178</v>
          </cell>
          <cell r="J51">
            <v>0</v>
          </cell>
          <cell r="K51">
            <v>0</v>
          </cell>
          <cell r="L51">
            <v>5</v>
          </cell>
        </row>
        <row r="52">
          <cell r="C52" t="str">
            <v>TA-Tanta DC</v>
          </cell>
          <cell r="D52">
            <v>7</v>
          </cell>
          <cell r="E52">
            <v>1424.4</v>
          </cell>
          <cell r="F52">
            <v>0.269230769230769</v>
          </cell>
          <cell r="G52">
            <v>54.7846153846154</v>
          </cell>
          <cell r="H52">
            <v>3</v>
          </cell>
          <cell r="I52">
            <v>1060</v>
          </cell>
          <cell r="J52">
            <v>0</v>
          </cell>
          <cell r="K52">
            <v>0</v>
          </cell>
          <cell r="L52">
            <v>4</v>
          </cell>
        </row>
        <row r="53">
          <cell r="C53" t="str">
            <v>AS-Asyut DC</v>
          </cell>
          <cell r="D53">
            <v>6</v>
          </cell>
          <cell r="E53">
            <v>815.71</v>
          </cell>
          <cell r="F53">
            <v>0.230769230769231</v>
          </cell>
          <cell r="G53">
            <v>31.3734615384615</v>
          </cell>
          <cell r="H53">
            <v>1</v>
          </cell>
          <cell r="I53">
            <v>350</v>
          </cell>
          <cell r="J53">
            <v>0</v>
          </cell>
          <cell r="K53">
            <v>0</v>
          </cell>
          <cell r="L53">
            <v>5</v>
          </cell>
        </row>
        <row r="54">
          <cell r="C54" t="str">
            <v>GI-Benha BR</v>
          </cell>
          <cell r="D54">
            <v>6</v>
          </cell>
          <cell r="E54">
            <v>9798.96</v>
          </cell>
          <cell r="F54">
            <v>0.230769230769231</v>
          </cell>
          <cell r="G54">
            <v>376.883076923077</v>
          </cell>
          <cell r="H54">
            <v>2</v>
          </cell>
          <cell r="I54">
            <v>6043</v>
          </cell>
          <cell r="J54">
            <v>3</v>
          </cell>
          <cell r="K54">
            <v>3679</v>
          </cell>
          <cell r="L54">
            <v>1</v>
          </cell>
        </row>
        <row r="55">
          <cell r="C55" t="str">
            <v>AL-Siouf BR</v>
          </cell>
          <cell r="D55">
            <v>6</v>
          </cell>
          <cell r="E55">
            <v>392.1</v>
          </cell>
          <cell r="F55">
            <v>0.230769230769231</v>
          </cell>
          <cell r="G55">
            <v>15.0807692307692</v>
          </cell>
          <cell r="H55">
            <v>0</v>
          </cell>
          <cell r="I55">
            <v>0</v>
          </cell>
          <cell r="J55">
            <v>1</v>
          </cell>
          <cell r="K55">
            <v>10.18</v>
          </cell>
          <cell r="L55">
            <v>5</v>
          </cell>
        </row>
        <row r="56">
          <cell r="C56" t="str">
            <v>CA- Zakr BR</v>
          </cell>
          <cell r="D56">
            <v>5</v>
          </cell>
          <cell r="E56">
            <v>922.87</v>
          </cell>
          <cell r="F56">
            <v>0.192307692307692</v>
          </cell>
          <cell r="G56">
            <v>35.495</v>
          </cell>
          <cell r="H56">
            <v>2</v>
          </cell>
          <cell r="I56">
            <v>720.03</v>
          </cell>
          <cell r="J56">
            <v>0</v>
          </cell>
          <cell r="K56">
            <v>0</v>
          </cell>
          <cell r="L56">
            <v>3</v>
          </cell>
        </row>
        <row r="57">
          <cell r="C57" t="str">
            <v>AS-Red Sea BR</v>
          </cell>
          <cell r="D57">
            <v>5</v>
          </cell>
          <cell r="E57">
            <v>1645.58</v>
          </cell>
          <cell r="F57">
            <v>0.192307692307692</v>
          </cell>
          <cell r="G57">
            <v>63.2915384615385</v>
          </cell>
          <cell r="H57">
            <v>4</v>
          </cell>
          <cell r="I57">
            <v>1570.5</v>
          </cell>
          <cell r="J57">
            <v>0</v>
          </cell>
          <cell r="K57">
            <v>0</v>
          </cell>
          <cell r="L57">
            <v>1</v>
          </cell>
        </row>
        <row r="58">
          <cell r="C58" t="str">
            <v>SH-Fakous BR</v>
          </cell>
          <cell r="D58">
            <v>5</v>
          </cell>
          <cell r="E58">
            <v>416.17</v>
          </cell>
          <cell r="F58">
            <v>0.192307692307692</v>
          </cell>
          <cell r="G58">
            <v>16.0065384615385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5</v>
          </cell>
        </row>
        <row r="59">
          <cell r="C59" t="str">
            <v>SH-Menya EL Qamh BR</v>
          </cell>
          <cell r="D59">
            <v>5</v>
          </cell>
          <cell r="E59">
            <v>474.9</v>
          </cell>
          <cell r="F59">
            <v>0.192307692307692</v>
          </cell>
          <cell r="G59">
            <v>18.2653846153846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5</v>
          </cell>
        </row>
        <row r="60">
          <cell r="C60" t="str">
            <v>SH-10th ofRamadan BR</v>
          </cell>
          <cell r="D60">
            <v>4</v>
          </cell>
          <cell r="E60">
            <v>353.72</v>
          </cell>
          <cell r="F60">
            <v>0.153846153846154</v>
          </cell>
          <cell r="G60">
            <v>13.6046153846154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4</v>
          </cell>
        </row>
        <row r="61">
          <cell r="C61" t="str">
            <v>BE-Abu Elmatamier BR</v>
          </cell>
          <cell r="D61">
            <v>4</v>
          </cell>
          <cell r="E61">
            <v>309.44</v>
          </cell>
          <cell r="F61">
            <v>0.153846153846154</v>
          </cell>
          <cell r="G61">
            <v>11.9015384615385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4</v>
          </cell>
        </row>
        <row r="62">
          <cell r="C62" t="str">
            <v>IS-Ismailia DC</v>
          </cell>
          <cell r="D62">
            <v>4</v>
          </cell>
          <cell r="E62">
            <v>1341.56</v>
          </cell>
          <cell r="F62">
            <v>0.153846153846154</v>
          </cell>
          <cell r="G62">
            <v>51.5984615384615</v>
          </cell>
          <cell r="H62">
            <v>0</v>
          </cell>
          <cell r="I62">
            <v>0</v>
          </cell>
          <cell r="J62">
            <v>2</v>
          </cell>
          <cell r="K62">
            <v>1180</v>
          </cell>
          <cell r="L62">
            <v>2</v>
          </cell>
        </row>
        <row r="63">
          <cell r="C63" t="str">
            <v>TA-Quweisna BR</v>
          </cell>
          <cell r="D63">
            <v>4</v>
          </cell>
          <cell r="E63">
            <v>1214.25</v>
          </cell>
          <cell r="F63">
            <v>0.153846153846154</v>
          </cell>
          <cell r="G63">
            <v>46.7019230769231</v>
          </cell>
          <cell r="H63">
            <v>1</v>
          </cell>
          <cell r="I63">
            <v>1000</v>
          </cell>
          <cell r="J63">
            <v>0</v>
          </cell>
          <cell r="K63">
            <v>0</v>
          </cell>
          <cell r="L63">
            <v>3</v>
          </cell>
        </row>
        <row r="64">
          <cell r="C64" t="str">
            <v>MA-Talkha BR</v>
          </cell>
          <cell r="D64">
            <v>4</v>
          </cell>
          <cell r="E64">
            <v>2481.59</v>
          </cell>
          <cell r="F64">
            <v>0.153846153846154</v>
          </cell>
          <cell r="G64">
            <v>95.4457692307692</v>
          </cell>
          <cell r="H64">
            <v>0</v>
          </cell>
          <cell r="I64">
            <v>0</v>
          </cell>
          <cell r="J64">
            <v>1</v>
          </cell>
          <cell r="K64">
            <v>2205</v>
          </cell>
          <cell r="L64">
            <v>3</v>
          </cell>
        </row>
        <row r="65">
          <cell r="C65" t="str">
            <v>BE-Desouk BR</v>
          </cell>
          <cell r="D65">
            <v>4</v>
          </cell>
          <cell r="E65">
            <v>318.67</v>
          </cell>
          <cell r="F65">
            <v>0.153846153846154</v>
          </cell>
          <cell r="G65">
            <v>12.2565384615385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4</v>
          </cell>
        </row>
        <row r="66">
          <cell r="C66" t="str">
            <v>TA-Mahallah BR</v>
          </cell>
          <cell r="D66">
            <v>4</v>
          </cell>
          <cell r="E66">
            <v>14167.26</v>
          </cell>
          <cell r="F66">
            <v>0.153846153846154</v>
          </cell>
          <cell r="G66">
            <v>544.894615384615</v>
          </cell>
          <cell r="H66">
            <v>1</v>
          </cell>
          <cell r="I66">
            <v>12250</v>
          </cell>
          <cell r="J66">
            <v>1</v>
          </cell>
          <cell r="K66">
            <v>1750</v>
          </cell>
          <cell r="L66">
            <v>2</v>
          </cell>
        </row>
        <row r="67">
          <cell r="C67" t="str">
            <v>AS-Sohag DC</v>
          </cell>
          <cell r="D67">
            <v>4</v>
          </cell>
          <cell r="E67">
            <v>431.44</v>
          </cell>
          <cell r="F67">
            <v>0.153846153846154</v>
          </cell>
          <cell r="G67">
            <v>16.5938461538462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4</v>
          </cell>
        </row>
        <row r="68">
          <cell r="C68" t="str">
            <v>CA-elbasateen BR</v>
          </cell>
          <cell r="D68">
            <v>4</v>
          </cell>
          <cell r="E68">
            <v>299.34</v>
          </cell>
          <cell r="F68">
            <v>0.153846153846154</v>
          </cell>
          <cell r="G68">
            <v>11.5130769230769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4</v>
          </cell>
        </row>
        <row r="69">
          <cell r="C69" t="str">
            <v>AS-Luxor BR</v>
          </cell>
          <cell r="D69">
            <v>4</v>
          </cell>
          <cell r="E69">
            <v>465.04</v>
          </cell>
          <cell r="F69">
            <v>0.153846153846154</v>
          </cell>
          <cell r="G69">
            <v>17.8861538461538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4</v>
          </cell>
        </row>
        <row r="70">
          <cell r="C70" t="str">
            <v>GI-Qalyup  BR</v>
          </cell>
          <cell r="D70">
            <v>3</v>
          </cell>
          <cell r="E70">
            <v>234.36</v>
          </cell>
          <cell r="F70">
            <v>0.115384615384615</v>
          </cell>
          <cell r="G70">
            <v>9.01384615384615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3</v>
          </cell>
        </row>
        <row r="71">
          <cell r="C71" t="str">
            <v>BE-Damanhur DC</v>
          </cell>
          <cell r="D71">
            <v>3</v>
          </cell>
          <cell r="E71">
            <v>270.56</v>
          </cell>
          <cell r="F71">
            <v>0.115384615384615</v>
          </cell>
          <cell r="G71">
            <v>10.4061538461538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3</v>
          </cell>
        </row>
        <row r="72">
          <cell r="C72" t="str">
            <v>TA-Sadate BR</v>
          </cell>
          <cell r="D72">
            <v>3</v>
          </cell>
          <cell r="E72">
            <v>564.43</v>
          </cell>
          <cell r="F72">
            <v>0.115384615384615</v>
          </cell>
          <cell r="G72">
            <v>21.7088461538462</v>
          </cell>
          <cell r="H72">
            <v>0</v>
          </cell>
          <cell r="I72">
            <v>0</v>
          </cell>
          <cell r="J72">
            <v>1</v>
          </cell>
          <cell r="K72">
            <v>414.67</v>
          </cell>
          <cell r="L72">
            <v>2</v>
          </cell>
        </row>
        <row r="73">
          <cell r="C73" t="str">
            <v>GI-Tokh BR</v>
          </cell>
          <cell r="D73">
            <v>3</v>
          </cell>
          <cell r="E73">
            <v>2101.5</v>
          </cell>
          <cell r="F73">
            <v>0.115384615384615</v>
          </cell>
          <cell r="G73">
            <v>80.8269230769231</v>
          </cell>
          <cell r="H73">
            <v>2</v>
          </cell>
          <cell r="I73">
            <v>2030</v>
          </cell>
          <cell r="J73">
            <v>0</v>
          </cell>
          <cell r="K73">
            <v>0</v>
          </cell>
          <cell r="L73">
            <v>1</v>
          </cell>
        </row>
        <row r="74">
          <cell r="C74" t="str">
            <v>GI-Tokh  BR</v>
          </cell>
          <cell r="D74">
            <v>2</v>
          </cell>
          <cell r="E74">
            <v>159.74</v>
          </cell>
          <cell r="F74">
            <v>0.0769230769230769</v>
          </cell>
          <cell r="G74">
            <v>6.14384615384615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2</v>
          </cell>
        </row>
        <row r="75">
          <cell r="C75" t="str">
            <v>BE-Kafr Eldwar BR</v>
          </cell>
          <cell r="D75">
            <v>2</v>
          </cell>
          <cell r="E75">
            <v>140.6</v>
          </cell>
          <cell r="F75">
            <v>0.0769230769230769</v>
          </cell>
          <cell r="G75">
            <v>5.40769230769231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2</v>
          </cell>
        </row>
        <row r="76">
          <cell r="C76" t="str">
            <v>MA-Mit ghamr BR</v>
          </cell>
          <cell r="D76">
            <v>2</v>
          </cell>
          <cell r="E76">
            <v>247.37</v>
          </cell>
          <cell r="F76">
            <v>0.0769230769230769</v>
          </cell>
          <cell r="G76">
            <v>9.51423076923077</v>
          </cell>
          <cell r="H76">
            <v>0</v>
          </cell>
          <cell r="I76">
            <v>0</v>
          </cell>
          <cell r="J76">
            <v>1</v>
          </cell>
          <cell r="K76">
            <v>174</v>
          </cell>
          <cell r="L76">
            <v>1</v>
          </cell>
        </row>
        <row r="77">
          <cell r="C77" t="str">
            <v>CA-Helwan BR</v>
          </cell>
          <cell r="D77">
            <v>2</v>
          </cell>
          <cell r="E77">
            <v>5111</v>
          </cell>
          <cell r="F77">
            <v>0.0769230769230769</v>
          </cell>
          <cell r="G77">
            <v>196.576923076923</v>
          </cell>
          <cell r="H77">
            <v>1</v>
          </cell>
          <cell r="I77">
            <v>2612</v>
          </cell>
          <cell r="J77">
            <v>1</v>
          </cell>
          <cell r="K77">
            <v>2499</v>
          </cell>
          <cell r="L77">
            <v>0</v>
          </cell>
        </row>
        <row r="78">
          <cell r="C78" t="str">
            <v>IS-Port Said BR</v>
          </cell>
          <cell r="D78">
            <v>2</v>
          </cell>
          <cell r="E78">
            <v>1991.04</v>
          </cell>
          <cell r="F78">
            <v>0.0769230769230769</v>
          </cell>
          <cell r="G78">
            <v>76.5784615384615</v>
          </cell>
          <cell r="H78">
            <v>1</v>
          </cell>
          <cell r="I78">
            <v>1900</v>
          </cell>
          <cell r="J78">
            <v>0</v>
          </cell>
          <cell r="K78">
            <v>0</v>
          </cell>
          <cell r="L78">
            <v>1</v>
          </cell>
        </row>
        <row r="79">
          <cell r="C79" t="str">
            <v>IS-Suez DC</v>
          </cell>
          <cell r="D79">
            <v>2</v>
          </cell>
          <cell r="E79">
            <v>201.04</v>
          </cell>
          <cell r="F79">
            <v>0.0769230769230769</v>
          </cell>
          <cell r="G79">
            <v>7.73230769230769</v>
          </cell>
          <cell r="H79">
            <v>0</v>
          </cell>
          <cell r="I79">
            <v>0</v>
          </cell>
          <cell r="J79">
            <v>1</v>
          </cell>
          <cell r="K79">
            <v>110</v>
          </cell>
          <cell r="L79">
            <v>1</v>
          </cell>
        </row>
        <row r="80">
          <cell r="C80" t="str">
            <v>AL-Mandara BR</v>
          </cell>
          <cell r="D80">
            <v>1</v>
          </cell>
          <cell r="E80">
            <v>300</v>
          </cell>
          <cell r="F80">
            <v>0.0384615384615385</v>
          </cell>
          <cell r="G80">
            <v>11.5384615384615</v>
          </cell>
          <cell r="H80">
            <v>0</v>
          </cell>
          <cell r="I80">
            <v>0</v>
          </cell>
          <cell r="J80">
            <v>1</v>
          </cell>
          <cell r="K80">
            <v>300</v>
          </cell>
          <cell r="L80">
            <v>0</v>
          </cell>
        </row>
        <row r="81">
          <cell r="C81" t="str">
            <v>CA-Al Nozha BR</v>
          </cell>
          <cell r="D81">
            <v>1</v>
          </cell>
          <cell r="E81">
            <v>505</v>
          </cell>
          <cell r="F81">
            <v>0.0384615384615385</v>
          </cell>
          <cell r="G81">
            <v>19.4230769230769</v>
          </cell>
          <cell r="H81">
            <v>1</v>
          </cell>
          <cell r="I81">
            <v>505</v>
          </cell>
          <cell r="J81">
            <v>0</v>
          </cell>
          <cell r="K81">
            <v>0</v>
          </cell>
          <cell r="L81">
            <v>0</v>
          </cell>
        </row>
        <row r="82">
          <cell r="C82" t="str">
            <v>MA-Saad zaghloul BR</v>
          </cell>
          <cell r="D82">
            <v>1</v>
          </cell>
          <cell r="E82">
            <v>72.8</v>
          </cell>
          <cell r="F82">
            <v>0.0384615384615385</v>
          </cell>
          <cell r="G82">
            <v>2.8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</v>
          </cell>
        </row>
        <row r="83">
          <cell r="C83" t="str">
            <v>CA-Maasra BR</v>
          </cell>
          <cell r="D83">
            <v>1</v>
          </cell>
          <cell r="E83">
            <v>95.6</v>
          </cell>
          <cell r="F83">
            <v>0.0384615384615385</v>
          </cell>
          <cell r="G83">
            <v>3.67692307692308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</v>
          </cell>
        </row>
        <row r="84">
          <cell r="C84" t="str">
            <v>TA-Shebeen El-Kom DC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AL-NEW MATROUH BR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C86" t="str">
            <v>SH-Zagazig DC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C87" t="str">
            <v>IS-El Tor BR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C88" t="str">
            <v>MA-Damietta BR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C89" t="str">
            <v>MA-Mansoura DC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C90" t="str">
            <v>CA-Kattamya BR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2"/>
  <sheetViews>
    <sheetView zoomScale="85" zoomScaleNormal="85" workbookViewId="0">
      <pane xSplit="2" topLeftCell="AM1" activePane="topRight" state="frozen"/>
      <selection/>
      <selection pane="topRight" activeCell="B37" sqref="B37"/>
    </sheetView>
  </sheetViews>
  <sheetFormatPr defaultColWidth="11" defaultRowHeight="15"/>
  <cols>
    <col min="1" max="1" width="9.42857142857143" customWidth="1"/>
    <col min="2" max="2" width="25.8571428571429" customWidth="1"/>
    <col min="3" max="46" width="12.7142857142857" customWidth="1"/>
    <col min="47" max="47" width="10.6380952380952" customWidth="1"/>
    <col min="48" max="52" width="14.1428571428571" customWidth="1"/>
    <col min="53" max="54" width="16.5714285714286" customWidth="1"/>
    <col min="55" max="55" width="14.1428571428571" customWidth="1"/>
    <col min="56" max="56" width="12.5714285714286" customWidth="1"/>
    <col min="57" max="60" width="14.1428571428571" customWidth="1"/>
    <col min="61" max="61" width="16.5714285714286" customWidth="1"/>
    <col min="62" max="62" width="13.7142857142857" customWidth="1"/>
    <col min="63" max="16384" width="11" style="3"/>
  </cols>
  <sheetData>
    <row r="1" ht="26.25" spans="1:62">
      <c r="A1" s="4"/>
      <c r="B1" s="5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</row>
    <row r="2" ht="26.25" spans="1:62">
      <c r="A2" s="5"/>
      <c r="B2" s="5"/>
      <c r="C2" s="41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0" t="s">
        <v>2</v>
      </c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</row>
    <row r="3" ht="26.25" spans="1:62">
      <c r="A3" s="8" t="s">
        <v>3</v>
      </c>
      <c r="B3" s="8"/>
      <c r="C3" s="11">
        <v>2024</v>
      </c>
      <c r="D3" s="11"/>
      <c r="E3" s="11"/>
      <c r="F3" s="11"/>
      <c r="G3" s="11"/>
      <c r="H3" s="11"/>
      <c r="I3" s="11"/>
      <c r="J3" s="11">
        <v>2025</v>
      </c>
      <c r="K3" s="11"/>
      <c r="L3" s="11"/>
      <c r="M3" s="11"/>
      <c r="N3" s="11"/>
      <c r="O3" s="11"/>
      <c r="P3" s="11"/>
      <c r="Q3" s="27" t="s">
        <v>4</v>
      </c>
      <c r="R3" s="11">
        <v>2024</v>
      </c>
      <c r="S3" s="11"/>
      <c r="T3" s="11"/>
      <c r="U3" s="11"/>
      <c r="V3" s="11"/>
      <c r="W3" s="11"/>
      <c r="X3" s="11"/>
      <c r="Y3" s="11">
        <v>2025</v>
      </c>
      <c r="Z3" s="11"/>
      <c r="AA3" s="11"/>
      <c r="AB3" s="11"/>
      <c r="AC3" s="11"/>
      <c r="AD3" s="11"/>
      <c r="AE3" s="11"/>
      <c r="AF3" s="27" t="s">
        <v>4</v>
      </c>
      <c r="AG3" s="11">
        <v>2024</v>
      </c>
      <c r="AH3" s="11"/>
      <c r="AI3" s="11"/>
      <c r="AJ3" s="11"/>
      <c r="AK3" s="11"/>
      <c r="AL3" s="11"/>
      <c r="AM3" s="11"/>
      <c r="AN3" s="11">
        <v>2025</v>
      </c>
      <c r="AO3" s="11"/>
      <c r="AP3" s="11"/>
      <c r="AQ3" s="11"/>
      <c r="AR3" s="11"/>
      <c r="AS3" s="11"/>
      <c r="AT3" s="11"/>
      <c r="AU3" s="27" t="s">
        <v>4</v>
      </c>
      <c r="AV3" s="44">
        <v>2024</v>
      </c>
      <c r="AW3" s="44"/>
      <c r="AX3" s="44"/>
      <c r="AY3" s="44"/>
      <c r="AZ3" s="44"/>
      <c r="BA3" s="44"/>
      <c r="BB3" s="44"/>
      <c r="BC3" s="44">
        <v>2025</v>
      </c>
      <c r="BD3" s="44"/>
      <c r="BE3" s="44"/>
      <c r="BF3" s="44"/>
      <c r="BG3" s="44"/>
      <c r="BH3" s="44"/>
      <c r="BI3" s="44"/>
      <c r="BJ3" s="27" t="s">
        <v>4</v>
      </c>
    </row>
    <row r="4" ht="28.5" spans="1:62">
      <c r="A4" s="11"/>
      <c r="B4" s="11"/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23" t="s">
        <v>11</v>
      </c>
      <c r="J4" s="12" t="s">
        <v>5</v>
      </c>
      <c r="K4" s="12" t="s">
        <v>6</v>
      </c>
      <c r="L4" s="12" t="s">
        <v>7</v>
      </c>
      <c r="M4" s="12" t="s">
        <v>8</v>
      </c>
      <c r="N4" s="12" t="s">
        <v>9</v>
      </c>
      <c r="O4" s="12" t="s">
        <v>10</v>
      </c>
      <c r="P4" s="23" t="s">
        <v>11</v>
      </c>
      <c r="Q4" s="27"/>
      <c r="R4" s="12" t="s">
        <v>5</v>
      </c>
      <c r="S4" s="12" t="s">
        <v>6</v>
      </c>
      <c r="T4" s="12" t="s">
        <v>7</v>
      </c>
      <c r="U4" s="12" t="s">
        <v>8</v>
      </c>
      <c r="V4" s="12" t="s">
        <v>9</v>
      </c>
      <c r="W4" s="12" t="s">
        <v>10</v>
      </c>
      <c r="X4" s="23" t="s">
        <v>11</v>
      </c>
      <c r="Y4" s="32" t="s">
        <v>5</v>
      </c>
      <c r="Z4" s="32" t="s">
        <v>6</v>
      </c>
      <c r="AA4" s="32" t="s">
        <v>7</v>
      </c>
      <c r="AB4" s="32" t="s">
        <v>8</v>
      </c>
      <c r="AC4" s="32" t="s">
        <v>9</v>
      </c>
      <c r="AD4" s="32" t="s">
        <v>10</v>
      </c>
      <c r="AE4" s="23" t="s">
        <v>11</v>
      </c>
      <c r="AF4" s="27"/>
      <c r="AG4" s="32" t="s">
        <v>5</v>
      </c>
      <c r="AH4" s="32" t="s">
        <v>6</v>
      </c>
      <c r="AI4" s="32" t="s">
        <v>7</v>
      </c>
      <c r="AJ4" s="32" t="s">
        <v>8</v>
      </c>
      <c r="AK4" s="32" t="s">
        <v>9</v>
      </c>
      <c r="AL4" s="32" t="s">
        <v>10</v>
      </c>
      <c r="AM4" s="23" t="s">
        <v>11</v>
      </c>
      <c r="AN4" s="32" t="s">
        <v>5</v>
      </c>
      <c r="AO4" s="32" t="s">
        <v>6</v>
      </c>
      <c r="AP4" s="32" t="s">
        <v>7</v>
      </c>
      <c r="AQ4" s="32" t="s">
        <v>8</v>
      </c>
      <c r="AR4" s="32" t="s">
        <v>9</v>
      </c>
      <c r="AS4" s="32" t="s">
        <v>10</v>
      </c>
      <c r="AT4" s="23" t="s">
        <v>11</v>
      </c>
      <c r="AU4" s="27"/>
      <c r="AV4" s="45" t="s">
        <v>5</v>
      </c>
      <c r="AW4" s="45" t="s">
        <v>6</v>
      </c>
      <c r="AX4" s="45" t="s">
        <v>7</v>
      </c>
      <c r="AY4" s="45" t="s">
        <v>8</v>
      </c>
      <c r="AZ4" s="45" t="s">
        <v>9</v>
      </c>
      <c r="BA4" s="45" t="s">
        <v>10</v>
      </c>
      <c r="BB4" s="23" t="s">
        <v>11</v>
      </c>
      <c r="BC4" s="45" t="s">
        <v>5</v>
      </c>
      <c r="BD4" s="45" t="s">
        <v>6</v>
      </c>
      <c r="BE4" s="45" t="s">
        <v>7</v>
      </c>
      <c r="BF4" s="45" t="s">
        <v>8</v>
      </c>
      <c r="BG4" s="45" t="s">
        <v>9</v>
      </c>
      <c r="BH4" s="45" t="s">
        <v>10</v>
      </c>
      <c r="BI4" s="23" t="s">
        <v>11</v>
      </c>
      <c r="BJ4" s="27"/>
    </row>
    <row r="5" ht="38" customHeight="1" spans="1:62">
      <c r="A5" s="11"/>
      <c r="B5" s="11"/>
      <c r="C5" s="13" t="s">
        <v>12</v>
      </c>
      <c r="D5" s="13" t="s">
        <v>12</v>
      </c>
      <c r="E5" s="13" t="s">
        <v>12</v>
      </c>
      <c r="F5" s="13" t="s">
        <v>12</v>
      </c>
      <c r="G5" s="13" t="s">
        <v>12</v>
      </c>
      <c r="H5" s="13" t="s">
        <v>12</v>
      </c>
      <c r="I5" s="23"/>
      <c r="J5" s="13" t="s">
        <v>12</v>
      </c>
      <c r="K5" s="13" t="s">
        <v>12</v>
      </c>
      <c r="L5" s="13" t="s">
        <v>12</v>
      </c>
      <c r="M5" s="13" t="s">
        <v>12</v>
      </c>
      <c r="N5" s="13" t="s">
        <v>12</v>
      </c>
      <c r="O5" s="13" t="s">
        <v>12</v>
      </c>
      <c r="P5" s="23"/>
      <c r="Q5" s="27"/>
      <c r="R5" s="13" t="s">
        <v>13</v>
      </c>
      <c r="S5" s="13" t="s">
        <v>13</v>
      </c>
      <c r="T5" s="13" t="s">
        <v>13</v>
      </c>
      <c r="U5" s="13" t="s">
        <v>13</v>
      </c>
      <c r="V5" s="13" t="s">
        <v>13</v>
      </c>
      <c r="W5" s="13" t="s">
        <v>13</v>
      </c>
      <c r="X5" s="23"/>
      <c r="Y5" s="33" t="s">
        <v>13</v>
      </c>
      <c r="Z5" s="33" t="s">
        <v>13</v>
      </c>
      <c r="AA5" s="33" t="s">
        <v>13</v>
      </c>
      <c r="AB5" s="33" t="s">
        <v>13</v>
      </c>
      <c r="AC5" s="33" t="s">
        <v>13</v>
      </c>
      <c r="AD5" s="33" t="s">
        <v>13</v>
      </c>
      <c r="AE5" s="23"/>
      <c r="AF5" s="27"/>
      <c r="AG5" s="33" t="s">
        <v>14</v>
      </c>
      <c r="AH5" s="33" t="s">
        <v>14</v>
      </c>
      <c r="AI5" s="33" t="s">
        <v>14</v>
      </c>
      <c r="AJ5" s="33" t="s">
        <v>14</v>
      </c>
      <c r="AK5" s="33" t="s">
        <v>14</v>
      </c>
      <c r="AL5" s="33" t="s">
        <v>14</v>
      </c>
      <c r="AM5" s="23"/>
      <c r="AN5" s="33" t="s">
        <v>14</v>
      </c>
      <c r="AO5" s="33" t="s">
        <v>14</v>
      </c>
      <c r="AP5" s="33" t="s">
        <v>14</v>
      </c>
      <c r="AQ5" s="33" t="s">
        <v>14</v>
      </c>
      <c r="AR5" s="33" t="s">
        <v>14</v>
      </c>
      <c r="AS5" s="33" t="s">
        <v>14</v>
      </c>
      <c r="AT5" s="23"/>
      <c r="AU5" s="27"/>
      <c r="AV5" s="45"/>
      <c r="AW5" s="45"/>
      <c r="AX5" s="45"/>
      <c r="AY5" s="45"/>
      <c r="AZ5" s="45"/>
      <c r="BA5" s="45"/>
      <c r="BB5" s="23"/>
      <c r="BC5" s="45"/>
      <c r="BD5" s="45"/>
      <c r="BE5" s="45"/>
      <c r="BF5" s="45"/>
      <c r="BG5" s="45"/>
      <c r="BH5" s="45"/>
      <c r="BI5" s="23"/>
      <c r="BJ5" s="27"/>
    </row>
    <row r="6" s="1" customFormat="1" ht="30" customHeight="1" spans="1:62">
      <c r="A6" s="14"/>
      <c r="B6" s="14" t="s">
        <v>15</v>
      </c>
      <c r="C6" s="15">
        <f>SUM(C7:C28)</f>
        <v>0</v>
      </c>
      <c r="D6" s="15">
        <f>SUM(D7:D28)</f>
        <v>22</v>
      </c>
      <c r="E6" s="15">
        <f t="shared" ref="E6:J6" si="0">SUM(E7:E28)</f>
        <v>43</v>
      </c>
      <c r="F6" s="15">
        <f t="shared" si="0"/>
        <v>15</v>
      </c>
      <c r="G6" s="15">
        <f t="shared" si="0"/>
        <v>25</v>
      </c>
      <c r="H6" s="15">
        <f t="shared" si="0"/>
        <v>18</v>
      </c>
      <c r="I6" s="15">
        <f>SUM(C6:H6)</f>
        <v>123</v>
      </c>
      <c r="J6" s="15">
        <f t="shared" ref="J6:O6" si="1">SUM(J7:J28)</f>
        <v>34</v>
      </c>
      <c r="K6" s="15">
        <f t="shared" si="1"/>
        <v>26</v>
      </c>
      <c r="L6" s="15">
        <f t="shared" si="1"/>
        <v>20</v>
      </c>
      <c r="M6" s="15">
        <f t="shared" si="1"/>
        <v>23</v>
      </c>
      <c r="N6" s="15">
        <f t="shared" si="1"/>
        <v>21</v>
      </c>
      <c r="O6" s="15">
        <f t="shared" si="1"/>
        <v>21</v>
      </c>
      <c r="P6" s="15">
        <f>SUM(J6:O6)</f>
        <v>145</v>
      </c>
      <c r="Q6" s="14">
        <f>P6-I6</f>
        <v>22</v>
      </c>
      <c r="R6" s="15">
        <f>SUM(R7:R28)</f>
        <v>233</v>
      </c>
      <c r="S6" s="15">
        <f>SUM(S7:S28)</f>
        <v>47</v>
      </c>
      <c r="T6" s="15">
        <f t="shared" ref="T6:AD6" si="2">SUM(T7:T28)</f>
        <v>57</v>
      </c>
      <c r="U6" s="15">
        <f t="shared" si="2"/>
        <v>13</v>
      </c>
      <c r="V6" s="15">
        <f t="shared" si="2"/>
        <v>44</v>
      </c>
      <c r="W6" s="15">
        <f t="shared" si="2"/>
        <v>40</v>
      </c>
      <c r="X6" s="15">
        <f>SUM(R6:W6)</f>
        <v>434</v>
      </c>
      <c r="Y6" s="15">
        <f t="shared" si="2"/>
        <v>51</v>
      </c>
      <c r="Z6" s="15">
        <f t="shared" si="2"/>
        <v>19</v>
      </c>
      <c r="AA6" s="15">
        <f t="shared" si="2"/>
        <v>74</v>
      </c>
      <c r="AB6" s="15">
        <f t="shared" si="2"/>
        <v>82</v>
      </c>
      <c r="AC6" s="15">
        <f t="shared" si="2"/>
        <v>68</v>
      </c>
      <c r="AD6" s="15">
        <f t="shared" si="2"/>
        <v>36</v>
      </c>
      <c r="AE6" s="15">
        <f t="shared" ref="AE6:AE52" si="3">SUM(Y6:AD6)</f>
        <v>330</v>
      </c>
      <c r="AF6" s="14">
        <f>AE6-X6</f>
        <v>-104</v>
      </c>
      <c r="AG6" s="15">
        <f t="shared" ref="AG6:AL6" si="4">SUM(AG7:AG28)</f>
        <v>57</v>
      </c>
      <c r="AH6" s="15">
        <f t="shared" si="4"/>
        <v>13</v>
      </c>
      <c r="AI6" s="15">
        <f t="shared" si="4"/>
        <v>3</v>
      </c>
      <c r="AJ6" s="15">
        <f t="shared" si="4"/>
        <v>16</v>
      </c>
      <c r="AK6" s="15">
        <f t="shared" si="4"/>
        <v>37</v>
      </c>
      <c r="AL6" s="15">
        <f t="shared" si="4"/>
        <v>81</v>
      </c>
      <c r="AM6" s="15">
        <f>SUM(AG6:AL6)</f>
        <v>207</v>
      </c>
      <c r="AN6" s="15">
        <f t="shared" ref="AN6:AS6" si="5">SUM(AN7:AN28)</f>
        <v>251</v>
      </c>
      <c r="AO6" s="15">
        <f t="shared" si="5"/>
        <v>130</v>
      </c>
      <c r="AP6" s="15">
        <f t="shared" si="5"/>
        <v>129</v>
      </c>
      <c r="AQ6" s="15">
        <f t="shared" si="5"/>
        <v>115</v>
      </c>
      <c r="AR6" s="15">
        <f t="shared" si="5"/>
        <v>242</v>
      </c>
      <c r="AS6" s="15">
        <f t="shared" si="5"/>
        <v>203</v>
      </c>
      <c r="AT6" s="15">
        <f>SUM(AN6:AS6)</f>
        <v>1070</v>
      </c>
      <c r="AU6" s="14">
        <f>AT6-AM6</f>
        <v>863</v>
      </c>
      <c r="AV6" s="46">
        <f t="shared" ref="AV6:BA6" si="6">SUM(AV7:AV28)</f>
        <v>148619.4</v>
      </c>
      <c r="AW6" s="46">
        <f t="shared" si="6"/>
        <v>43866.5</v>
      </c>
      <c r="AX6" s="46">
        <f t="shared" si="6"/>
        <v>63522</v>
      </c>
      <c r="AY6" s="46">
        <f t="shared" si="6"/>
        <v>25566.49</v>
      </c>
      <c r="AZ6" s="46">
        <f t="shared" si="6"/>
        <v>68430.25</v>
      </c>
      <c r="BA6" s="46">
        <f t="shared" si="6"/>
        <v>57023.55</v>
      </c>
      <c r="BB6" s="46">
        <f t="shared" ref="BB6:BB52" si="7">SUM(AV6:BA6)</f>
        <v>407028.19</v>
      </c>
      <c r="BC6" s="46">
        <f t="shared" ref="BB6:BH6" si="8">SUM(BC7:BC28)</f>
        <v>62290.58</v>
      </c>
      <c r="BD6" s="46">
        <f t="shared" si="8"/>
        <v>39925.14</v>
      </c>
      <c r="BE6" s="46">
        <f t="shared" si="8"/>
        <v>67208.34</v>
      </c>
      <c r="BF6" s="46">
        <f t="shared" si="8"/>
        <v>108929.46</v>
      </c>
      <c r="BG6" s="46">
        <f t="shared" si="8"/>
        <v>108929.46</v>
      </c>
      <c r="BH6" s="46">
        <f t="shared" si="8"/>
        <v>79911.69</v>
      </c>
      <c r="BI6" s="46">
        <f t="shared" ref="BI6:BI52" si="9">SUM(BC6:BH6)</f>
        <v>467194.67</v>
      </c>
      <c r="BJ6" s="50">
        <f>BI6-BB6</f>
        <v>60166.48</v>
      </c>
    </row>
    <row r="7" ht="15.75" spans="1:62">
      <c r="A7" s="16" t="s">
        <v>16</v>
      </c>
      <c r="B7" s="17" t="s">
        <v>17</v>
      </c>
      <c r="C7" s="18" t="str">
        <f>IFERROR(VLOOKUP(B:B,#REF!,8,FALSE),"0")</f>
        <v>0</v>
      </c>
      <c r="D7" s="18" t="str">
        <f>IFERROR(VLOOKUP(B:B,'[2]仲裁日报-完结'!$C:$J,8,FALSE),"0")</f>
        <v>0</v>
      </c>
      <c r="E7" s="19" t="str">
        <f>IFERROR(VLOOKUP(B:B,'[3]仲裁日报-完结'!$C:$J,8,FALSE),"0")</f>
        <v>0</v>
      </c>
      <c r="F7" s="19" t="str">
        <f>IFERROR(VLOOKUP(B:B,'[4]仲裁日报-完结'!$C:$J,8,FALSE),"0")</f>
        <v>0</v>
      </c>
      <c r="G7" s="19">
        <f>IFERROR(VLOOKUP(B:B,'[5]仲裁日报-完结'!$C:$J,8,FALSE),"0")</f>
        <v>0</v>
      </c>
      <c r="H7" s="19" t="str">
        <f>IFERROR(VLOOKUP(B:B,'[6]仲裁日报-完结'!$C:$J,8,FALSE),"0")</f>
        <v>0</v>
      </c>
      <c r="I7" s="26">
        <f t="shared" ref="I7:I52" si="10">SUM(C7:H7)</f>
        <v>0</v>
      </c>
      <c r="J7" s="19" t="str">
        <f>IFERROR(VLOOKUP(B:B,'[7]仲裁日报-完结'!$C:$J,8,FALSE),"0")</f>
        <v>0</v>
      </c>
      <c r="K7" s="19" t="str">
        <f>IFERROR(VLOOKUP(B:B,'[8]仲裁日报-完结'!$C:$J,8,FALSE),"0")</f>
        <v>0</v>
      </c>
      <c r="L7" s="19" t="str">
        <f>IFERROR(VLOOKUP(B:B,'[9]仲裁日报-完结'!$C:$J,8,FALSE),"0")</f>
        <v>0</v>
      </c>
      <c r="M7" s="19" t="str">
        <f>IFERROR(VLOOKUP(B:B,'[10]仲裁日报-完结'!$C:$J,8,FALSE),"0")</f>
        <v>0</v>
      </c>
      <c r="N7" s="19" t="str">
        <f>IFERROR(VLOOKUP(B:B,'[11]仲裁日报-完结'!$C:$J,8,FALSE),"0")</f>
        <v>0</v>
      </c>
      <c r="O7" s="19" t="str">
        <f>IFERROR(VLOOKUP(B:B,'[11]仲裁日报-完结'!$C:$J,8,FALSE),"0")</f>
        <v>0</v>
      </c>
      <c r="P7" s="26">
        <f t="shared" ref="P6:P52" si="11">SUM(J7:O7)</f>
        <v>0</v>
      </c>
      <c r="Q7" s="27">
        <f t="shared" ref="Q7:Q52" si="12">P7-I7</f>
        <v>0</v>
      </c>
      <c r="R7" s="18" t="str">
        <f>IFERROR(VLOOKUP(B:B,'[1]仲裁日报-完结'!$C:$H,6,FALSE),"0")</f>
        <v>0</v>
      </c>
      <c r="S7" s="18" t="str">
        <f>IFERROR(VLOOKUP(B:B,'[2]仲裁日报-完结'!$C:$H,6,FALSE),"0")</f>
        <v>0</v>
      </c>
      <c r="T7" s="18" t="str">
        <f>IFERROR(VLOOKUP(B:B,'[3]仲裁日报-完结'!$C:$H,6,FALSE),"0")</f>
        <v>0</v>
      </c>
      <c r="U7" s="18" t="str">
        <f>IFERROR(VLOOKUP(B:B,'[4]仲裁日报-完结'!$C:$H,6,FALSE),"0")</f>
        <v>0</v>
      </c>
      <c r="V7" s="18">
        <f>IFERROR(VLOOKUP(B:B,'[5]仲裁日报-完结'!$C:$H,6,FALSE),"0")</f>
        <v>1</v>
      </c>
      <c r="W7" s="18" t="str">
        <f>IFERROR(VLOOKUP(B:B,'[6]仲裁日报-完结'!$C:$H,6,FALSE),"0")</f>
        <v>0</v>
      </c>
      <c r="X7" s="26">
        <f t="shared" ref="X7:X52" si="13">SUM(R7:W7)</f>
        <v>1</v>
      </c>
      <c r="Y7" s="18" t="str">
        <f>IFERROR(VLOOKUP(B:B,'[7]仲裁日报-完结'!$C:$H,6,FALSE),"0")</f>
        <v>0</v>
      </c>
      <c r="Z7" s="18" t="str">
        <f>IFERROR(VLOOKUP(B:B,'[8]仲裁日报-完结'!$C:$H,6,FALSE),"0")</f>
        <v>0</v>
      </c>
      <c r="AA7" s="18" t="str">
        <f>IFERROR(VLOOKUP(B:B,'[9]仲裁日报-完结'!$C:$H,6,FALSE),"0")</f>
        <v>0</v>
      </c>
      <c r="AB7" s="18" t="str">
        <f>IFERROR(VLOOKUP(B:B,'[10]仲裁日报-完结'!$C:$H,6,FALSE),"0")</f>
        <v>0</v>
      </c>
      <c r="AC7" s="18" t="str">
        <f>IFERROR(VLOOKUP(B:B,'[11]仲裁日报-完结'!$C:$H,6,FALSE),"0")</f>
        <v>0</v>
      </c>
      <c r="AD7" s="18" t="str">
        <f>IFERROR(VLOOKUP(B:B,'[12]仲裁日报-完结'!$C:$H,6,FALSE),"0")</f>
        <v>0</v>
      </c>
      <c r="AE7" s="26">
        <f t="shared" si="3"/>
        <v>0</v>
      </c>
      <c r="AF7" s="27">
        <f t="shared" ref="AF7:AF52" si="14">AE7-X7</f>
        <v>-1</v>
      </c>
      <c r="AG7" s="18" t="str">
        <f>IFERROR(VLOOKUP(B:B,'[1]仲裁日报-完结'!$C:$L,10,FALSE),"0")</f>
        <v>0</v>
      </c>
      <c r="AH7" s="18" t="str">
        <f>IFERROR(VLOOKUP(B:B,'[2]仲裁日报-完结'!$C:$L,10,FALSE),"0")</f>
        <v>0</v>
      </c>
      <c r="AI7" s="18" t="str">
        <f>IFERROR(VLOOKUP(B:B,'[3]仲裁日报-完结'!$C:$L,10,FALSE),"0")</f>
        <v>0</v>
      </c>
      <c r="AJ7" s="18" t="str">
        <f>IFERROR(VLOOKUP(B:B,'[4]仲裁日报-完结'!$C:$L,10,FALSE),"0")</f>
        <v>0</v>
      </c>
      <c r="AK7" s="18">
        <f>IFERROR(VLOOKUP(B:B,'[5]仲裁日报-完结'!$C:$L,10,FALSE),"0")</f>
        <v>1</v>
      </c>
      <c r="AL7" s="18" t="str">
        <f>IFERROR(VLOOKUP(B:B,'[6]仲裁日报-完结'!$C:$L,10,FALSE),"0")</f>
        <v>0</v>
      </c>
      <c r="AM7" s="26">
        <f t="shared" ref="AM7:AM52" si="15">SUM(AG7:AL7)</f>
        <v>1</v>
      </c>
      <c r="AN7" s="18" t="str">
        <f>IFERROR(VLOOKUP(B:B,'[7]仲裁日报-完结'!$C:$L,10,FALSE),"0")</f>
        <v>0</v>
      </c>
      <c r="AO7" s="18" t="str">
        <f>IFERROR(VLOOKUP(B:B,'[8]仲裁日报-完结'!$C:$L,10,FALSE),"0")</f>
        <v>0</v>
      </c>
      <c r="AP7" s="18" t="str">
        <f>IFERROR(VLOOKUP(B:B,'[9]仲裁日报-完结'!$C:$L,10,FALSE),"0")</f>
        <v>0</v>
      </c>
      <c r="AQ7" s="18" t="str">
        <f>IFERROR(VLOOKUP(B:B,'[10]仲裁日报-完结'!$C:$L,10,FALSE),"0")</f>
        <v>0</v>
      </c>
      <c r="AR7" s="18" t="str">
        <f>IFERROR(VLOOKUP(B:B,'[11]仲裁日报-完结'!$C:$L,10,FALSE),"0")</f>
        <v>0</v>
      </c>
      <c r="AS7" s="18" t="str">
        <f>IFERROR(VLOOKUP(B:B,'[12]仲裁日报-完结'!$C:$L,10,FALSE),"0")</f>
        <v>0</v>
      </c>
      <c r="AT7" s="26">
        <f t="shared" ref="AT6:AT52" si="16">SUM(AN7:AS7)</f>
        <v>0</v>
      </c>
      <c r="AU7" s="27">
        <f t="shared" ref="AU7:AU52" si="17">AT7-AM7</f>
        <v>-1</v>
      </c>
      <c r="AV7" s="47" t="str">
        <f>IFERROR(VLOOKUP(B:B,'[1]仲裁日报-完结'!$C:$E,3,FALSE),"0")</f>
        <v>0</v>
      </c>
      <c r="AW7" s="47" t="str">
        <f>IFERROR(VLOOKUP(B:B,'[2]仲裁日报-完结'!$C:$E,3,FALSE),"0")</f>
        <v>0</v>
      </c>
      <c r="AX7" s="47" t="str">
        <f>IFERROR(VLOOKUP(B:B,'[3]仲裁日报-完结'!$C:$E,3,FALSE),"0")</f>
        <v>0</v>
      </c>
      <c r="AY7" s="47" t="str">
        <f>IFERROR(VLOOKUP(B:B,'[4]仲裁日报-完结'!$C:$E,3,FALSE),"0")</f>
        <v>0</v>
      </c>
      <c r="AZ7" s="47">
        <f>IFERROR(VLOOKUP(B:B,'[5]仲裁日报-完结'!$C:$E,3,FALSE),"0")</f>
        <v>520</v>
      </c>
      <c r="BA7" s="47" t="str">
        <f>IFERROR(VLOOKUP(B:B,'[6]仲裁日报-完结'!$C:$E,3,FALSE),"0")</f>
        <v>0</v>
      </c>
      <c r="BB7" s="49">
        <f t="shared" si="7"/>
        <v>520</v>
      </c>
      <c r="BC7" s="47" t="str">
        <f>IFERROR(VLOOKUP(B:B,'[7]仲裁日报-完结'!$C:$E,3,FALSE),"0")</f>
        <v>0</v>
      </c>
      <c r="BD7" s="47" t="str">
        <f>IFERROR(VLOOKUP(B:B,'[8]仲裁日报-完结'!$C:$E,3,FALSE),"0")</f>
        <v>0</v>
      </c>
      <c r="BE7" s="47" t="str">
        <f>IFERROR(VLOOKUP(B:B,'[9]仲裁日报-完结'!$C:$E,3,FALSE),"0")</f>
        <v>0</v>
      </c>
      <c r="BF7" s="47" t="str">
        <f>IFERROR(VLOOKUP(B:B,'[10]仲裁日报-完结'!$C:$E,3,FALSE),"0")</f>
        <v>0</v>
      </c>
      <c r="BG7" s="47" t="str">
        <f>IFERROR(VLOOKUP(B:B,'[10]仲裁日报-完结'!$C:$E,3,FALSE),"0")</f>
        <v>0</v>
      </c>
      <c r="BH7" s="47" t="str">
        <f>IFERROR(VLOOKUP(B:B,'[11]仲裁日报-完结'!$C:$E,3,FALSE),"0")</f>
        <v>0</v>
      </c>
      <c r="BI7" s="49">
        <f t="shared" si="9"/>
        <v>0</v>
      </c>
      <c r="BJ7" s="51">
        <f t="shared" ref="BJ3:BJ52" si="18">BI7-BB7</f>
        <v>-520</v>
      </c>
    </row>
    <row r="8" ht="15.75" spans="1:62">
      <c r="A8" s="16"/>
      <c r="B8" s="17" t="s">
        <v>18</v>
      </c>
      <c r="C8" s="18" t="str">
        <f>IFERROR(VLOOKUP(B:B,#REF!,8,FALSE),"0")</f>
        <v>0</v>
      </c>
      <c r="D8" s="18" t="str">
        <f>IFERROR(VLOOKUP(B:B,'[2]仲裁日报-完结'!$C:$J,8,FALSE),"0")</f>
        <v>0</v>
      </c>
      <c r="E8" s="19">
        <f>IFERROR(VLOOKUP(B:B,'[3]仲裁日报-完结'!$C:$J,8,FALSE),"0")</f>
        <v>2</v>
      </c>
      <c r="F8" s="19" t="str">
        <f>IFERROR(VLOOKUP(B:B,'[4]仲裁日报-完结'!$C:$J,8,FALSE),"0")</f>
        <v>0</v>
      </c>
      <c r="G8" s="19" t="str">
        <f>IFERROR(VLOOKUP(B:B,'[5]仲裁日报-完结'!$C:$J,8,FALSE),"0")</f>
        <v>0</v>
      </c>
      <c r="H8" s="19" t="str">
        <f>IFERROR(VLOOKUP(B:B,'[6]仲裁日报-完结'!$C:$J,8,FALSE),"0")</f>
        <v>0</v>
      </c>
      <c r="I8" s="26">
        <f t="shared" si="10"/>
        <v>2</v>
      </c>
      <c r="J8" s="19">
        <f>IFERROR(VLOOKUP(B:B,'[7]仲裁日报-完结'!$C:$J,8,FALSE),"0")</f>
        <v>0</v>
      </c>
      <c r="K8" s="19">
        <f>IFERROR(VLOOKUP(B:B,'[8]仲裁日报-完结'!$C:$J,8,FALSE),"0")</f>
        <v>2</v>
      </c>
      <c r="L8" s="19">
        <f>IFERROR(VLOOKUP(B:B,'[9]仲裁日报-完结'!$C:$J,8,FALSE),"0")</f>
        <v>1</v>
      </c>
      <c r="M8" s="19">
        <f>IFERROR(VLOOKUP(B:B,'[10]仲裁日报-完结'!$C:$J,8,FALSE),"0")</f>
        <v>1</v>
      </c>
      <c r="N8" s="19">
        <f>IFERROR(VLOOKUP(B:B,'[11]仲裁日报-完结'!$C:$J,8,FALSE),"0")</f>
        <v>0</v>
      </c>
      <c r="O8" s="19">
        <f>IFERROR(VLOOKUP(B:B,'[11]仲裁日报-完结'!$C:$J,8,FALSE),"0")</f>
        <v>0</v>
      </c>
      <c r="P8" s="26">
        <f t="shared" si="11"/>
        <v>4</v>
      </c>
      <c r="Q8" s="27">
        <f t="shared" si="12"/>
        <v>2</v>
      </c>
      <c r="R8" s="18" t="str">
        <f>IFERROR(VLOOKUP(B:B,'[1]仲裁日报-完结'!$C:$H,6,FALSE),"0")</f>
        <v>0</v>
      </c>
      <c r="S8" s="18" t="str">
        <f>IFERROR(VLOOKUP(B:B,'[2]仲裁日报-完结'!$C:$H,6,FALSE),"0")</f>
        <v>0</v>
      </c>
      <c r="T8" s="18">
        <f>IFERROR(VLOOKUP(B:B,'[3]仲裁日报-完结'!$C:$H,6,FALSE),"0")</f>
        <v>0</v>
      </c>
      <c r="U8" s="18" t="str">
        <f>IFERROR(VLOOKUP(B:B,'[4]仲裁日报-完结'!$C:$H,6,FALSE),"0")</f>
        <v>0</v>
      </c>
      <c r="V8" s="18" t="str">
        <f>IFERROR(VLOOKUP(B:B,'[5]仲裁日报-完结'!$C:$H,6,FALSE),"0")</f>
        <v>0</v>
      </c>
      <c r="W8" s="18" t="str">
        <f>IFERROR(VLOOKUP(B:B,'[6]仲裁日报-完结'!$C:$H,6,FALSE),"0")</f>
        <v>0</v>
      </c>
      <c r="X8" s="26">
        <f t="shared" si="13"/>
        <v>0</v>
      </c>
      <c r="Y8" s="18">
        <f>IFERROR(VLOOKUP(B:B,'[7]仲裁日报-完结'!$C:$H,6,FALSE),"0")</f>
        <v>0</v>
      </c>
      <c r="Z8" s="18">
        <f>IFERROR(VLOOKUP(B:B,'[8]仲裁日报-完结'!$C:$H,6,FALSE),"0")</f>
        <v>0</v>
      </c>
      <c r="AA8" s="18">
        <f>IFERROR(VLOOKUP(B:B,'[9]仲裁日报-完结'!$C:$H,6,FALSE),"0")</f>
        <v>1</v>
      </c>
      <c r="AB8" s="18">
        <f>IFERROR(VLOOKUP(B:B,'[10]仲裁日报-完结'!$C:$H,6,FALSE),"0")</f>
        <v>0</v>
      </c>
      <c r="AC8" s="18">
        <f>IFERROR(VLOOKUP(B:B,'[11]仲裁日报-完结'!$C:$H,6,FALSE),"0")</f>
        <v>0</v>
      </c>
      <c r="AD8" s="18">
        <f>IFERROR(VLOOKUP(B:B,'[12]仲裁日报-完结'!$C:$H,6,FALSE),"0")</f>
        <v>2</v>
      </c>
      <c r="AE8" s="26">
        <f t="shared" si="3"/>
        <v>3</v>
      </c>
      <c r="AF8" s="27">
        <f t="shared" si="14"/>
        <v>3</v>
      </c>
      <c r="AG8" s="18" t="str">
        <f>IFERROR(VLOOKUP(B:B,'[1]仲裁日报-完结'!$C:$L,10,FALSE),"0")</f>
        <v>0</v>
      </c>
      <c r="AH8" s="18" t="str">
        <f>IFERROR(VLOOKUP(B:B,'[2]仲裁日报-完结'!$C:$L,10,FALSE),"0")</f>
        <v>0</v>
      </c>
      <c r="AI8" s="18">
        <f>IFERROR(VLOOKUP(B:B,'[3]仲裁日报-完结'!$C:$L,10,FALSE),"0")</f>
        <v>0</v>
      </c>
      <c r="AJ8" s="18" t="str">
        <f>IFERROR(VLOOKUP(B:B,'[4]仲裁日报-完结'!$C:$L,10,FALSE),"0")</f>
        <v>0</v>
      </c>
      <c r="AK8" s="18" t="str">
        <f>IFERROR(VLOOKUP(B:B,'[5]仲裁日报-完结'!$C:$L,10,FALSE),"0")</f>
        <v>0</v>
      </c>
      <c r="AL8" s="18" t="str">
        <f>IFERROR(VLOOKUP(B:B,'[6]仲裁日报-完结'!$C:$L,10,FALSE),"0")</f>
        <v>0</v>
      </c>
      <c r="AM8" s="26">
        <f t="shared" si="15"/>
        <v>0</v>
      </c>
      <c r="AN8" s="18">
        <f>IFERROR(VLOOKUP(B:B,'[7]仲裁日报-完结'!$C:$L,10,FALSE),"0")</f>
        <v>4</v>
      </c>
      <c r="AO8" s="18">
        <f>IFERROR(VLOOKUP(B:B,'[8]仲裁日报-完结'!$C:$L,10,FALSE),"0")</f>
        <v>1</v>
      </c>
      <c r="AP8" s="18">
        <f>IFERROR(VLOOKUP(B:B,'[9]仲裁日报-完结'!$C:$L,10,FALSE),"0")</f>
        <v>0</v>
      </c>
      <c r="AQ8" s="18">
        <f>IFERROR(VLOOKUP(B:B,'[10]仲裁日报-完结'!$C:$L,10,FALSE),"0")</f>
        <v>3</v>
      </c>
      <c r="AR8" s="18">
        <f>IFERROR(VLOOKUP(B:B,'[11]仲裁日报-完结'!$C:$L,10,FALSE),"0")</f>
        <v>2</v>
      </c>
      <c r="AS8" s="18">
        <f>IFERROR(VLOOKUP(B:B,'[12]仲裁日报-完结'!$C:$L,10,FALSE),"0")</f>
        <v>2</v>
      </c>
      <c r="AT8" s="26">
        <f t="shared" si="16"/>
        <v>12</v>
      </c>
      <c r="AU8" s="27">
        <f t="shared" si="17"/>
        <v>12</v>
      </c>
      <c r="AV8" s="47" t="str">
        <f>IFERROR(VLOOKUP(B:B,'[1]仲裁日报-完结'!$C:$E,3,FALSE),"0")</f>
        <v>0</v>
      </c>
      <c r="AW8" s="47" t="str">
        <f>IFERROR(VLOOKUP(B:B,'[2]仲裁日报-完结'!$C:$E,3,FALSE),"0")</f>
        <v>0</v>
      </c>
      <c r="AX8" s="47">
        <f>IFERROR(VLOOKUP(B:B,'[3]仲裁日报-完结'!$C:$E,3,FALSE),"0")</f>
        <v>945</v>
      </c>
      <c r="AY8" s="47" t="str">
        <f>IFERROR(VLOOKUP(B:B,'[4]仲裁日报-完结'!$C:$E,3,FALSE),"0")</f>
        <v>0</v>
      </c>
      <c r="AZ8" s="47" t="str">
        <f>IFERROR(VLOOKUP(B:B,'[5]仲裁日报-完结'!$C:$E,3,FALSE),"0")</f>
        <v>0</v>
      </c>
      <c r="BA8" s="47" t="str">
        <f>IFERROR(VLOOKUP(B:B,'[6]仲裁日报-完结'!$C:$E,3,FALSE),"0")</f>
        <v>0</v>
      </c>
      <c r="BB8" s="49">
        <f t="shared" si="7"/>
        <v>945</v>
      </c>
      <c r="BC8" s="47">
        <f>IFERROR(VLOOKUP(B:B,'[7]仲裁日报-完结'!$C:$E,3,FALSE),"0")</f>
        <v>366.55</v>
      </c>
      <c r="BD8" s="47">
        <f>IFERROR(VLOOKUP(B:B,'[8]仲裁日报-完结'!$C:$E,3,FALSE),"0")</f>
        <v>1442.75</v>
      </c>
      <c r="BE8" s="47">
        <f>IFERROR(VLOOKUP(B:B,'[9]仲裁日报-完结'!$C:$E,3,FALSE),"0")</f>
        <v>5111</v>
      </c>
      <c r="BF8" s="47">
        <f>IFERROR(VLOOKUP(B:B,'[10]仲裁日报-完结'!$C:$E,3,FALSE),"0")</f>
        <v>512.91</v>
      </c>
      <c r="BG8" s="47">
        <f>IFERROR(VLOOKUP(B:B,'[10]仲裁日报-完结'!$C:$E,3,FALSE),"0")</f>
        <v>512.91</v>
      </c>
      <c r="BH8" s="47">
        <f>IFERROR(VLOOKUP(B:B,'[11]仲裁日报-完结'!$C:$E,3,FALSE),"0")</f>
        <v>163.2</v>
      </c>
      <c r="BI8" s="49">
        <f t="shared" si="9"/>
        <v>8109.32</v>
      </c>
      <c r="BJ8" s="51">
        <f t="shared" si="18"/>
        <v>7164.32</v>
      </c>
    </row>
    <row r="9" ht="15.75" spans="1:62">
      <c r="A9" s="16"/>
      <c r="B9" s="17" t="s">
        <v>19</v>
      </c>
      <c r="C9" s="18" t="str">
        <f>IFERROR(VLOOKUP(B:B,#REF!,8,FALSE),"0")</f>
        <v>0</v>
      </c>
      <c r="D9" s="18">
        <f>IFERROR(VLOOKUP(B:B,'[2]仲裁日报-完结'!$C:$J,8,FALSE),"0")</f>
        <v>0</v>
      </c>
      <c r="E9" s="19">
        <f>IFERROR(VLOOKUP(B:B,'[3]仲裁日报-完结'!$C:$J,8,FALSE),"0")</f>
        <v>1</v>
      </c>
      <c r="F9" s="19">
        <f>IFERROR(VLOOKUP(B:B,'[4]仲裁日报-完结'!$C:$J,8,FALSE),"0")</f>
        <v>1</v>
      </c>
      <c r="G9" s="19">
        <f>IFERROR(VLOOKUP(B:B,'[5]仲裁日报-完结'!$C:$J,8,FALSE),"0")</f>
        <v>1</v>
      </c>
      <c r="H9" s="19">
        <f>IFERROR(VLOOKUP(B:B,'[6]仲裁日报-完结'!$C:$J,8,FALSE),"0")</f>
        <v>2</v>
      </c>
      <c r="I9" s="26">
        <f t="shared" si="10"/>
        <v>5</v>
      </c>
      <c r="J9" s="19">
        <f>IFERROR(VLOOKUP(B:B,'[7]仲裁日报-完结'!$C:$J,8,FALSE),"0")</f>
        <v>0</v>
      </c>
      <c r="K9" s="19">
        <f>IFERROR(VLOOKUP(B:B,'[8]仲裁日报-完结'!$C:$J,8,FALSE),"0")</f>
        <v>0</v>
      </c>
      <c r="L9" s="19">
        <f>IFERROR(VLOOKUP(B:B,'[9]仲裁日报-完结'!$C:$J,8,FALSE),"0")</f>
        <v>0</v>
      </c>
      <c r="M9" s="19">
        <f>IFERROR(VLOOKUP(B:B,'[10]仲裁日报-完结'!$C:$J,8,FALSE),"0")</f>
        <v>1</v>
      </c>
      <c r="N9" s="19">
        <f>IFERROR(VLOOKUP(B:B,'[11]仲裁日报-完结'!$C:$J,8,FALSE),"0")</f>
        <v>2</v>
      </c>
      <c r="O9" s="19">
        <f>IFERROR(VLOOKUP(B:B,'[11]仲裁日报-完结'!$C:$J,8,FALSE),"0")</f>
        <v>2</v>
      </c>
      <c r="P9" s="26">
        <f t="shared" si="11"/>
        <v>5</v>
      </c>
      <c r="Q9" s="27">
        <f t="shared" si="12"/>
        <v>0</v>
      </c>
      <c r="R9" s="18">
        <f>IFERROR(VLOOKUP(B:B,'[1]仲裁日报-完结'!$C:$H,6,FALSE),"0")</f>
        <v>3</v>
      </c>
      <c r="S9" s="18">
        <f>IFERROR(VLOOKUP(B:B,'[2]仲裁日报-完结'!$C:$H,6,FALSE),"0")</f>
        <v>1</v>
      </c>
      <c r="T9" s="18">
        <f>IFERROR(VLOOKUP(B:B,'[3]仲裁日报-完结'!$C:$H,6,FALSE),"0")</f>
        <v>0</v>
      </c>
      <c r="U9" s="18">
        <f>IFERROR(VLOOKUP(B:B,'[4]仲裁日报-完结'!$C:$H,6,FALSE),"0")</f>
        <v>0</v>
      </c>
      <c r="V9" s="18">
        <f>IFERROR(VLOOKUP(B:B,'[5]仲裁日报-完结'!$C:$H,6,FALSE),"0")</f>
        <v>0</v>
      </c>
      <c r="W9" s="18">
        <f>IFERROR(VLOOKUP(B:B,'[6]仲裁日报-完结'!$C:$H,6,FALSE),"0")</f>
        <v>1</v>
      </c>
      <c r="X9" s="26">
        <f t="shared" si="13"/>
        <v>5</v>
      </c>
      <c r="Y9" s="18">
        <f>IFERROR(VLOOKUP(B:B,'[7]仲裁日报-完结'!$C:$H,6,FALSE),"0")</f>
        <v>1</v>
      </c>
      <c r="Z9" s="18">
        <f>IFERROR(VLOOKUP(B:B,'[8]仲裁日报-完结'!$C:$H,6,FALSE),"0")</f>
        <v>1</v>
      </c>
      <c r="AA9" s="18">
        <f>IFERROR(VLOOKUP(B:B,'[9]仲裁日报-完结'!$C:$H,6,FALSE),"0")</f>
        <v>0</v>
      </c>
      <c r="AB9" s="18">
        <f>IFERROR(VLOOKUP(B:B,'[10]仲裁日报-完结'!$C:$H,6,FALSE),"0")</f>
        <v>0</v>
      </c>
      <c r="AC9" s="18">
        <f>IFERROR(VLOOKUP(B:B,'[11]仲裁日报-完结'!$C:$H,6,FALSE),"0")</f>
        <v>3</v>
      </c>
      <c r="AD9" s="18">
        <f>IFERROR(VLOOKUP(B:B,'[12]仲裁日报-完结'!$C:$H,6,FALSE),"0")</f>
        <v>3</v>
      </c>
      <c r="AE9" s="26">
        <f t="shared" si="3"/>
        <v>8</v>
      </c>
      <c r="AF9" s="27">
        <f t="shared" si="14"/>
        <v>3</v>
      </c>
      <c r="AG9" s="18">
        <f>IFERROR(VLOOKUP(B:B,'[1]仲裁日报-完结'!$C:$L,10,FALSE),"0")</f>
        <v>0</v>
      </c>
      <c r="AH9" s="18">
        <f>IFERROR(VLOOKUP(B:B,'[2]仲裁日报-完结'!$C:$L,10,FALSE),"0")</f>
        <v>0</v>
      </c>
      <c r="AI9" s="18">
        <f>IFERROR(VLOOKUP(B:B,'[3]仲裁日报-完结'!$C:$L,10,FALSE),"0")</f>
        <v>0</v>
      </c>
      <c r="AJ9" s="18">
        <f>IFERROR(VLOOKUP(B:B,'[4]仲裁日报-完结'!$C:$L,10,FALSE),"0")</f>
        <v>0</v>
      </c>
      <c r="AK9" s="18">
        <f>IFERROR(VLOOKUP(B:B,'[5]仲裁日报-完结'!$C:$L,10,FALSE),"0")</f>
        <v>0</v>
      </c>
      <c r="AL9" s="18">
        <f>IFERROR(VLOOKUP(B:B,'[6]仲裁日报-完结'!$C:$L,10,FALSE),"0")</f>
        <v>0</v>
      </c>
      <c r="AM9" s="26">
        <f t="shared" si="15"/>
        <v>0</v>
      </c>
      <c r="AN9" s="18">
        <f>IFERROR(VLOOKUP(B:B,'[7]仲裁日报-完结'!$C:$L,10,FALSE),"0")</f>
        <v>9</v>
      </c>
      <c r="AO9" s="18">
        <f>IFERROR(VLOOKUP(B:B,'[8]仲裁日报-完结'!$C:$L,10,FALSE),"0")</f>
        <v>4</v>
      </c>
      <c r="AP9" s="18">
        <f>IFERROR(VLOOKUP(B:B,'[9]仲裁日报-完结'!$C:$L,10,FALSE),"0")</f>
        <v>4</v>
      </c>
      <c r="AQ9" s="18">
        <f>IFERROR(VLOOKUP(B:B,'[10]仲裁日报-完结'!$C:$L,10,FALSE),"0")</f>
        <v>2</v>
      </c>
      <c r="AR9" s="18">
        <f>IFERROR(VLOOKUP(B:B,'[11]仲裁日报-完结'!$C:$L,10,FALSE),"0")</f>
        <v>3</v>
      </c>
      <c r="AS9" s="18">
        <f>IFERROR(VLOOKUP(B:B,'[12]仲裁日报-完结'!$C:$L,10,FALSE),"0")</f>
        <v>4</v>
      </c>
      <c r="AT9" s="26">
        <f t="shared" si="16"/>
        <v>26</v>
      </c>
      <c r="AU9" s="27">
        <f t="shared" si="17"/>
        <v>26</v>
      </c>
      <c r="AV9" s="47">
        <f>IFERROR(VLOOKUP(B:B,'[1]仲裁日报-完结'!$C:$E,3,FALSE),"0")</f>
        <v>2985</v>
      </c>
      <c r="AW9" s="47">
        <f>IFERROR(VLOOKUP(B:B,'[2]仲裁日报-完结'!$C:$E,3,FALSE),"0")</f>
        <v>220</v>
      </c>
      <c r="AX9" s="47">
        <f>IFERROR(VLOOKUP(B:B,'[3]仲裁日报-完结'!$C:$E,3,FALSE),"0")</f>
        <v>420</v>
      </c>
      <c r="AY9" s="47">
        <f>IFERROR(VLOOKUP(B:B,'[4]仲裁日报-完结'!$C:$E,3,FALSE),"0")</f>
        <v>600</v>
      </c>
      <c r="AZ9" s="47">
        <f>IFERROR(VLOOKUP(B:B,'[5]仲裁日报-完结'!$C:$E,3,FALSE),"0")</f>
        <v>75</v>
      </c>
      <c r="BA9" s="47">
        <f>IFERROR(VLOOKUP(B:B,'[6]仲裁日报-完结'!$C:$E,3,FALSE),"0")</f>
        <v>1210</v>
      </c>
      <c r="BB9" s="49">
        <f t="shared" si="7"/>
        <v>5510</v>
      </c>
      <c r="BC9" s="47">
        <f>IFERROR(VLOOKUP(B:B,'[7]仲裁日报-完结'!$C:$E,3,FALSE),"0")</f>
        <v>1154.15</v>
      </c>
      <c r="BD9" s="47">
        <f>IFERROR(VLOOKUP(B:B,'[8]仲裁日报-完结'!$C:$E,3,FALSE),"0")</f>
        <v>1062.41</v>
      </c>
      <c r="BE9" s="47">
        <f>IFERROR(VLOOKUP(B:B,'[9]仲裁日报-完结'!$C:$E,3,FALSE),"0")</f>
        <v>299.34</v>
      </c>
      <c r="BF9" s="47">
        <f>IFERROR(VLOOKUP(B:B,'[10]仲裁日报-完结'!$C:$E,3,FALSE),"0")</f>
        <v>791</v>
      </c>
      <c r="BG9" s="47">
        <f>IFERROR(VLOOKUP(B:B,'[10]仲裁日报-完结'!$C:$E,3,FALSE),"0")</f>
        <v>791</v>
      </c>
      <c r="BH9" s="47">
        <f>IFERROR(VLOOKUP(B:B,'[11]仲裁日报-完结'!$C:$E,3,FALSE),"0")</f>
        <v>2069.26</v>
      </c>
      <c r="BI9" s="49">
        <f t="shared" si="9"/>
        <v>6167.16</v>
      </c>
      <c r="BJ9" s="51">
        <f t="shared" si="18"/>
        <v>657.160000000001</v>
      </c>
    </row>
    <row r="10" ht="15.75" spans="1:62">
      <c r="A10" s="16"/>
      <c r="B10" s="17" t="s">
        <v>20</v>
      </c>
      <c r="C10" s="18" t="str">
        <f>IFERROR(VLOOKUP(B:B,#REF!,8,FALSE),"0")</f>
        <v>0</v>
      </c>
      <c r="D10" s="18" t="str">
        <f>IFERROR(VLOOKUP(B:B,'[2]仲裁日报-完结'!$C:$J,8,FALSE),"0")</f>
        <v>0</v>
      </c>
      <c r="E10" s="19">
        <f>IFERROR(VLOOKUP(B:B,'[3]仲裁日报-完结'!$C:$J,8,FALSE),"0")</f>
        <v>0</v>
      </c>
      <c r="F10" s="19">
        <f>IFERROR(VLOOKUP(B:B,'[4]仲裁日报-完结'!$C:$J,8,FALSE),"0")</f>
        <v>1</v>
      </c>
      <c r="G10" s="19" t="str">
        <f>IFERROR(VLOOKUP(B:B,'[5]仲裁日报-完结'!$C:$J,8,FALSE),"0")</f>
        <v>0</v>
      </c>
      <c r="H10" s="19">
        <f>IFERROR(VLOOKUP(B:B,'[6]仲裁日报-完结'!$C:$J,8,FALSE),"0")</f>
        <v>0</v>
      </c>
      <c r="I10" s="26">
        <f t="shared" si="10"/>
        <v>1</v>
      </c>
      <c r="J10" s="19">
        <f>IFERROR(VLOOKUP(B:B,'[7]仲裁日报-完结'!$C:$J,8,FALSE),"0")</f>
        <v>1</v>
      </c>
      <c r="K10" s="19">
        <f>IFERROR(VLOOKUP(B:B,'[8]仲裁日报-完结'!$C:$J,8,FALSE),"0")</f>
        <v>0</v>
      </c>
      <c r="L10" s="19">
        <f>IFERROR(VLOOKUP(B:B,'[9]仲裁日报-完结'!$C:$J,8,FALSE),"0")</f>
        <v>0</v>
      </c>
      <c r="M10" s="19">
        <f>IFERROR(VLOOKUP(B:B,'[10]仲裁日报-完结'!$C:$J,8,FALSE),"0")</f>
        <v>1</v>
      </c>
      <c r="N10" s="19">
        <f>IFERROR(VLOOKUP(B:B,'[11]仲裁日报-完结'!$C:$J,8,FALSE),"0")</f>
        <v>2</v>
      </c>
      <c r="O10" s="19">
        <f>IFERROR(VLOOKUP(B:B,'[11]仲裁日报-完结'!$C:$J,8,FALSE),"0")</f>
        <v>2</v>
      </c>
      <c r="P10" s="26">
        <f t="shared" si="11"/>
        <v>6</v>
      </c>
      <c r="Q10" s="27">
        <f t="shared" si="12"/>
        <v>5</v>
      </c>
      <c r="R10" s="18">
        <f>IFERROR(VLOOKUP(B:B,'[1]仲裁日报-完结'!$C:$H,6,FALSE),"0")</f>
        <v>1</v>
      </c>
      <c r="S10" s="18" t="str">
        <f>IFERROR(VLOOKUP(B:B,'[2]仲裁日报-完结'!$C:$H,6,FALSE),"0")</f>
        <v>0</v>
      </c>
      <c r="T10" s="18">
        <f>IFERROR(VLOOKUP(B:B,'[3]仲裁日报-完结'!$C:$H,6,FALSE),"0")</f>
        <v>1</v>
      </c>
      <c r="U10" s="18">
        <f>IFERROR(VLOOKUP(B:B,'[4]仲裁日报-完结'!$C:$H,6,FALSE),"0")</f>
        <v>1</v>
      </c>
      <c r="V10" s="18" t="str">
        <f>IFERROR(VLOOKUP(B:B,'[5]仲裁日报-完结'!$C:$H,6,FALSE),"0")</f>
        <v>0</v>
      </c>
      <c r="W10" s="18">
        <f>IFERROR(VLOOKUP(B:B,'[6]仲裁日报-完结'!$C:$H,6,FALSE),"0")</f>
        <v>0</v>
      </c>
      <c r="X10" s="26">
        <f t="shared" si="13"/>
        <v>3</v>
      </c>
      <c r="Y10" s="18">
        <f>IFERROR(VLOOKUP(B:B,'[7]仲裁日报-完结'!$C:$H,6,FALSE),"0")</f>
        <v>0</v>
      </c>
      <c r="Z10" s="18">
        <f>IFERROR(VLOOKUP(B:B,'[8]仲裁日报-完结'!$C:$H,6,FALSE),"0")</f>
        <v>0</v>
      </c>
      <c r="AA10" s="18">
        <f>IFERROR(VLOOKUP(B:B,'[9]仲裁日报-完结'!$C:$H,6,FALSE),"0")</f>
        <v>0</v>
      </c>
      <c r="AB10" s="18">
        <f>IFERROR(VLOOKUP(B:B,'[10]仲裁日报-完结'!$C:$H,6,FALSE),"0")</f>
        <v>0</v>
      </c>
      <c r="AC10" s="18">
        <f>IFERROR(VLOOKUP(B:B,'[11]仲裁日报-完结'!$C:$H,6,FALSE),"0")</f>
        <v>0</v>
      </c>
      <c r="AD10" s="18">
        <f>IFERROR(VLOOKUP(B:B,'[12]仲裁日报-完结'!$C:$H,6,FALSE),"0")</f>
        <v>0</v>
      </c>
      <c r="AE10" s="26">
        <f t="shared" si="3"/>
        <v>0</v>
      </c>
      <c r="AF10" s="27">
        <f t="shared" si="14"/>
        <v>-3</v>
      </c>
      <c r="AG10" s="18">
        <f>IFERROR(VLOOKUP(B:B,'[1]仲裁日报-完结'!$C:$L,10,FALSE),"0")</f>
        <v>0</v>
      </c>
      <c r="AH10" s="18" t="str">
        <f>IFERROR(VLOOKUP(B:B,'[2]仲裁日报-完结'!$C:$L,10,FALSE),"0")</f>
        <v>0</v>
      </c>
      <c r="AI10" s="18">
        <f>IFERROR(VLOOKUP(B:B,'[3]仲裁日报-完结'!$C:$L,10,FALSE),"0")</f>
        <v>0</v>
      </c>
      <c r="AJ10" s="18">
        <f>IFERROR(VLOOKUP(B:B,'[4]仲裁日报-完结'!$C:$L,10,FALSE),"0")</f>
        <v>0</v>
      </c>
      <c r="AK10" s="18" t="str">
        <f>IFERROR(VLOOKUP(B:B,'[5]仲裁日报-完结'!$C:$L,10,FALSE),"0")</f>
        <v>0</v>
      </c>
      <c r="AL10" s="18">
        <f>IFERROR(VLOOKUP(B:B,'[6]仲裁日报-完结'!$C:$L,10,FALSE),"0")</f>
        <v>1</v>
      </c>
      <c r="AM10" s="26">
        <f t="shared" si="15"/>
        <v>1</v>
      </c>
      <c r="AN10" s="18">
        <f>IFERROR(VLOOKUP(B:B,'[7]仲裁日报-完结'!$C:$L,10,FALSE),"0")</f>
        <v>3</v>
      </c>
      <c r="AO10" s="18">
        <f>IFERROR(VLOOKUP(B:B,'[8]仲裁日报-完结'!$C:$L,10,FALSE),"0")</f>
        <v>1</v>
      </c>
      <c r="AP10" s="18">
        <f>IFERROR(VLOOKUP(B:B,'[9]仲裁日报-完结'!$C:$L,10,FALSE),"0")</f>
        <v>1</v>
      </c>
      <c r="AQ10" s="18">
        <f>IFERROR(VLOOKUP(B:B,'[10]仲裁日报-完结'!$C:$L,10,FALSE),"0")</f>
        <v>0</v>
      </c>
      <c r="AR10" s="18">
        <f>IFERROR(VLOOKUP(B:B,'[11]仲裁日报-完结'!$C:$L,10,FALSE),"0")</f>
        <v>4</v>
      </c>
      <c r="AS10" s="18">
        <f>IFERROR(VLOOKUP(B:B,'[12]仲裁日报-完结'!$C:$L,10,FALSE),"0")</f>
        <v>5</v>
      </c>
      <c r="AT10" s="26">
        <f t="shared" si="16"/>
        <v>14</v>
      </c>
      <c r="AU10" s="27">
        <f t="shared" si="17"/>
        <v>13</v>
      </c>
      <c r="AV10" s="47">
        <f>IFERROR(VLOOKUP(B:B,'[1]仲裁日报-完结'!$C:$E,3,FALSE),"0")</f>
        <v>346</v>
      </c>
      <c r="AW10" s="47" t="str">
        <f>IFERROR(VLOOKUP(B:B,'[2]仲裁日报-完结'!$C:$E,3,FALSE),"0")</f>
        <v>0</v>
      </c>
      <c r="AX10" s="47">
        <f>IFERROR(VLOOKUP(B:B,'[3]仲裁日报-完结'!$C:$E,3,FALSE),"0")</f>
        <v>550</v>
      </c>
      <c r="AY10" s="47">
        <f>IFERROR(VLOOKUP(B:B,'[4]仲裁日报-完结'!$C:$E,3,FALSE),"0")</f>
        <v>804</v>
      </c>
      <c r="AZ10" s="47" t="str">
        <f>IFERROR(VLOOKUP(B:B,'[5]仲裁日报-完结'!$C:$E,3,FALSE),"0")</f>
        <v>0</v>
      </c>
      <c r="BA10" s="47">
        <f>IFERROR(VLOOKUP(B:B,'[6]仲裁日报-完结'!$C:$E,3,FALSE),"0")</f>
        <v>100</v>
      </c>
      <c r="BB10" s="49">
        <f t="shared" si="7"/>
        <v>1800</v>
      </c>
      <c r="BC10" s="47">
        <f>IFERROR(VLOOKUP(B:B,'[7]仲裁日报-完结'!$C:$E,3,FALSE),"0")</f>
        <v>405.55</v>
      </c>
      <c r="BD10" s="47">
        <f>IFERROR(VLOOKUP(B:B,'[8]仲裁日报-完结'!$C:$E,3,FALSE),"0")</f>
        <v>77.36</v>
      </c>
      <c r="BE10" s="47">
        <f>IFERROR(VLOOKUP(B:B,'[9]仲裁日报-完结'!$C:$E,3,FALSE),"0")</f>
        <v>95.6</v>
      </c>
      <c r="BF10" s="47">
        <f>IFERROR(VLOOKUP(B:B,'[10]仲裁日报-完结'!$C:$E,3,FALSE),"0")</f>
        <v>400</v>
      </c>
      <c r="BG10" s="47">
        <f>IFERROR(VLOOKUP(B:B,'[10]仲裁日报-完结'!$C:$E,3,FALSE),"0")</f>
        <v>400</v>
      </c>
      <c r="BH10" s="47">
        <f>IFERROR(VLOOKUP(B:B,'[11]仲裁日报-完结'!$C:$E,3,FALSE),"0")</f>
        <v>1300.32</v>
      </c>
      <c r="BI10" s="49">
        <f t="shared" si="9"/>
        <v>2678.83</v>
      </c>
      <c r="BJ10" s="51">
        <f t="shared" si="18"/>
        <v>878.83</v>
      </c>
    </row>
    <row r="11" ht="15.75" spans="1:62">
      <c r="A11" s="16"/>
      <c r="B11" s="17" t="s">
        <v>21</v>
      </c>
      <c r="C11" s="18" t="str">
        <f>IFERROR(VLOOKUP(B:B,#REF!,8,FALSE),"0")</f>
        <v>0</v>
      </c>
      <c r="D11" s="18" t="str">
        <f>IFERROR(VLOOKUP(B:B,'[2]仲裁日报-完结'!$C:$J,8,FALSE),"0")</f>
        <v>0</v>
      </c>
      <c r="E11" s="19">
        <f>IFERROR(VLOOKUP(B:B,'[3]仲裁日报-完结'!$C:$J,8,FALSE),"0")</f>
        <v>0</v>
      </c>
      <c r="F11" s="19" t="str">
        <f>IFERROR(VLOOKUP(B:B,'[4]仲裁日报-完结'!$C:$J,8,FALSE),"0")</f>
        <v>0</v>
      </c>
      <c r="G11" s="19">
        <f>IFERROR(VLOOKUP(B:B,'[5]仲裁日报-完结'!$C:$J,8,FALSE),"0")</f>
        <v>0</v>
      </c>
      <c r="H11" s="19" t="str">
        <f>IFERROR(VLOOKUP(B:B,'[6]仲裁日报-完结'!$C:$J,8,FALSE),"0")</f>
        <v>0</v>
      </c>
      <c r="I11" s="26">
        <f t="shared" si="10"/>
        <v>0</v>
      </c>
      <c r="J11" s="19" t="str">
        <f>IFERROR(VLOOKUP(B:B,'[7]仲裁日报-完结'!$C:$J,8,FALSE),"0")</f>
        <v>0</v>
      </c>
      <c r="K11" s="19" t="str">
        <f>IFERROR(VLOOKUP(B:B,'[8]仲裁日报-完结'!$C:$J,8,FALSE),"0")</f>
        <v>0</v>
      </c>
      <c r="L11" s="19" t="str">
        <f>IFERROR(VLOOKUP(B:B,'[9]仲裁日报-完结'!$C:$J,8,FALSE),"0")</f>
        <v>0</v>
      </c>
      <c r="M11" s="19" t="str">
        <f>IFERROR(VLOOKUP(B:B,'[10]仲裁日报-完结'!$C:$J,8,FALSE),"0")</f>
        <v>0</v>
      </c>
      <c r="N11" s="19" t="str">
        <f>IFERROR(VLOOKUP(B:B,'[11]仲裁日报-完结'!$C:$J,8,FALSE),"0")</f>
        <v>0</v>
      </c>
      <c r="O11" s="19" t="str">
        <f>IFERROR(VLOOKUP(B:B,'[11]仲裁日报-完结'!$C:$J,8,FALSE),"0")</f>
        <v>0</v>
      </c>
      <c r="P11" s="26">
        <f t="shared" si="11"/>
        <v>0</v>
      </c>
      <c r="Q11" s="42">
        <f t="shared" si="12"/>
        <v>0</v>
      </c>
      <c r="R11" s="18" t="str">
        <f>IFERROR(VLOOKUP(B:B,'[1]仲裁日报-完结'!$C:$H,6,FALSE),"0")</f>
        <v>0</v>
      </c>
      <c r="S11" s="18" t="str">
        <f>IFERROR(VLOOKUP(B:B,'[2]仲裁日报-完结'!$C:$H,6,FALSE),"0")</f>
        <v>0</v>
      </c>
      <c r="T11" s="18">
        <f>IFERROR(VLOOKUP(B:B,'[3]仲裁日报-完结'!$C:$H,6,FALSE),"0")</f>
        <v>1</v>
      </c>
      <c r="U11" s="18" t="str">
        <f>IFERROR(VLOOKUP(B:B,'[4]仲裁日报-完结'!$C:$H,6,FALSE),"0")</f>
        <v>0</v>
      </c>
      <c r="V11" s="18">
        <f>IFERROR(VLOOKUP(B:B,'[5]仲裁日报-完结'!$C:$H,6,FALSE),"0")</f>
        <v>1</v>
      </c>
      <c r="W11" s="18" t="str">
        <f>IFERROR(VLOOKUP(B:B,'[6]仲裁日报-完结'!$C:$H,6,FALSE),"0")</f>
        <v>0</v>
      </c>
      <c r="X11" s="26">
        <f t="shared" si="13"/>
        <v>2</v>
      </c>
      <c r="Y11" s="18" t="str">
        <f>IFERROR(VLOOKUP(B:B,'[7]仲裁日报-完结'!$C:$H,6,FALSE),"0")</f>
        <v>0</v>
      </c>
      <c r="Z11" s="18" t="str">
        <f>IFERROR(VLOOKUP(B:B,'[8]仲裁日报-完结'!$C:$H,6,FALSE),"0")</f>
        <v>0</v>
      </c>
      <c r="AA11" s="18" t="str">
        <f>IFERROR(VLOOKUP(B:B,'[9]仲裁日报-完结'!$C:$H,6,FALSE),"0")</f>
        <v>0</v>
      </c>
      <c r="AB11" s="18" t="str">
        <f>IFERROR(VLOOKUP(B:B,'[10]仲裁日报-完结'!$C:$H,6,FALSE),"0")</f>
        <v>0</v>
      </c>
      <c r="AC11" s="18" t="str">
        <f>IFERROR(VLOOKUP(B:B,'[11]仲裁日报-完结'!$C:$H,6,FALSE),"0")</f>
        <v>0</v>
      </c>
      <c r="AD11" s="18" t="str">
        <f>IFERROR(VLOOKUP(B:B,'[12]仲裁日报-完结'!$C:$H,6,FALSE),"0")</f>
        <v>0</v>
      </c>
      <c r="AE11" s="26">
        <f t="shared" si="3"/>
        <v>0</v>
      </c>
      <c r="AF11" s="27">
        <f t="shared" si="14"/>
        <v>-2</v>
      </c>
      <c r="AG11" s="18" t="str">
        <f>IFERROR(VLOOKUP(B:B,'[1]仲裁日报-完结'!$C:$L,10,FALSE),"0")</f>
        <v>0</v>
      </c>
      <c r="AH11" s="18" t="str">
        <f>IFERROR(VLOOKUP(B:B,'[2]仲裁日报-完结'!$C:$L,10,FALSE),"0")</f>
        <v>0</v>
      </c>
      <c r="AI11" s="18">
        <f>IFERROR(VLOOKUP(B:B,'[3]仲裁日报-完结'!$C:$L,10,FALSE),"0")</f>
        <v>0</v>
      </c>
      <c r="AJ11" s="18" t="str">
        <f>IFERROR(VLOOKUP(B:B,'[4]仲裁日报-完结'!$C:$L,10,FALSE),"0")</f>
        <v>0</v>
      </c>
      <c r="AK11" s="18">
        <f>IFERROR(VLOOKUP(B:B,'[5]仲裁日报-完结'!$C:$L,10,FALSE),"0")</f>
        <v>0</v>
      </c>
      <c r="AL11" s="18" t="str">
        <f>IFERROR(VLOOKUP(B:B,'[6]仲裁日报-完结'!$C:$L,10,FALSE),"0")</f>
        <v>0</v>
      </c>
      <c r="AM11" s="26">
        <f t="shared" si="15"/>
        <v>0</v>
      </c>
      <c r="AN11" s="18" t="str">
        <f>IFERROR(VLOOKUP(B:B,'[7]仲裁日报-完结'!$C:$L,10,FALSE),"0")</f>
        <v>0</v>
      </c>
      <c r="AO11" s="18" t="str">
        <f>IFERROR(VLOOKUP(B:B,'[8]仲裁日报-完结'!$C:$L,10,FALSE),"0")</f>
        <v>0</v>
      </c>
      <c r="AP11" s="18" t="str">
        <f>IFERROR(VLOOKUP(B:B,'[9]仲裁日报-完结'!$C:$L,10,FALSE),"0")</f>
        <v>0</v>
      </c>
      <c r="AQ11" s="18" t="str">
        <f>IFERROR(VLOOKUP(B:B,'[10]仲裁日报-完结'!$C:$L,10,FALSE),"0")</f>
        <v>0</v>
      </c>
      <c r="AR11" s="18" t="str">
        <f>IFERROR(VLOOKUP(B:B,'[11]仲裁日报-完结'!$C:$L,10,FALSE),"0")</f>
        <v>0</v>
      </c>
      <c r="AS11" s="18" t="str">
        <f>IFERROR(VLOOKUP(B:B,'[12]仲裁日报-完结'!$C:$L,10,FALSE),"0")</f>
        <v>0</v>
      </c>
      <c r="AT11" s="26">
        <f t="shared" si="16"/>
        <v>0</v>
      </c>
      <c r="AU11" s="43">
        <f t="shared" si="17"/>
        <v>0</v>
      </c>
      <c r="AV11" s="47" t="str">
        <f>IFERROR(VLOOKUP(B:B,'[1]仲裁日报-完结'!$C:$E,3,FALSE),"0")</f>
        <v>0</v>
      </c>
      <c r="AW11" s="47" t="str">
        <f>IFERROR(VLOOKUP(B:B,'[2]仲裁日报-完结'!$C:$E,3,FALSE),"0")</f>
        <v>0</v>
      </c>
      <c r="AX11" s="47">
        <f>IFERROR(VLOOKUP(B:B,'[3]仲裁日报-完结'!$C:$E,3,FALSE),"0")</f>
        <v>550</v>
      </c>
      <c r="AY11" s="47" t="str">
        <f>IFERROR(VLOOKUP(B:B,'[4]仲裁日报-完结'!$C:$E,3,FALSE),"0")</f>
        <v>0</v>
      </c>
      <c r="AZ11" s="47">
        <f>IFERROR(VLOOKUP(B:B,'[5]仲裁日报-完结'!$C:$E,3,FALSE),"0")</f>
        <v>844</v>
      </c>
      <c r="BA11" s="47" t="str">
        <f>IFERROR(VLOOKUP(B:B,'[6]仲裁日报-完结'!$C:$E,3,FALSE),"0")</f>
        <v>0</v>
      </c>
      <c r="BB11" s="49">
        <f t="shared" si="7"/>
        <v>1394</v>
      </c>
      <c r="BC11" s="47" t="str">
        <f>IFERROR(VLOOKUP(B:B,'[7]仲裁日报-完结'!$C:$E,3,FALSE),"0")</f>
        <v>0</v>
      </c>
      <c r="BD11" s="47" t="str">
        <f>IFERROR(VLOOKUP(B:B,'[8]仲裁日报-完结'!$C:$E,3,FALSE),"0")</f>
        <v>0</v>
      </c>
      <c r="BE11" s="47" t="str">
        <f>IFERROR(VLOOKUP(B:B,'[9]仲裁日报-完结'!$C:$E,3,FALSE),"0")</f>
        <v>0</v>
      </c>
      <c r="BF11" s="47" t="str">
        <f>IFERROR(VLOOKUP(B:B,'[10]仲裁日报-完结'!$C:$E,3,FALSE),"0")</f>
        <v>0</v>
      </c>
      <c r="BG11" s="47" t="str">
        <f>IFERROR(VLOOKUP(B:B,'[10]仲裁日报-完结'!$C:$E,3,FALSE),"0")</f>
        <v>0</v>
      </c>
      <c r="BH11" s="47" t="str">
        <f>IFERROR(VLOOKUP(B:B,'[11]仲裁日报-完结'!$C:$E,3,FALSE),"0")</f>
        <v>0</v>
      </c>
      <c r="BI11" s="49">
        <f t="shared" si="9"/>
        <v>0</v>
      </c>
      <c r="BJ11" s="51">
        <f t="shared" si="18"/>
        <v>-1394</v>
      </c>
    </row>
    <row r="12" ht="15.75" spans="1:62">
      <c r="A12" s="16"/>
      <c r="B12" s="17" t="s">
        <v>22</v>
      </c>
      <c r="C12" s="18" t="str">
        <f>IFERROR(VLOOKUP(B:B,#REF!,8,FALSE),"0")</f>
        <v>0</v>
      </c>
      <c r="D12" s="18" t="str">
        <f>IFERROR(VLOOKUP(B:B,'[2]仲裁日报-完结'!$C:$J,8,FALSE),"0")</f>
        <v>0</v>
      </c>
      <c r="E12" s="19">
        <f>IFERROR(VLOOKUP(B:B,'[3]仲裁日报-完结'!$C:$J,8,FALSE),"0")</f>
        <v>2</v>
      </c>
      <c r="F12" s="19" t="str">
        <f>IFERROR(VLOOKUP(B:B,'[4]仲裁日报-完结'!$C:$J,8,FALSE),"0")</f>
        <v>0</v>
      </c>
      <c r="G12" s="19">
        <f>IFERROR(VLOOKUP(B:B,'[5]仲裁日报-完结'!$C:$J,8,FALSE),"0")</f>
        <v>0</v>
      </c>
      <c r="H12" s="19">
        <f>IFERROR(VLOOKUP(B:B,'[6]仲裁日报-完结'!$C:$J,8,FALSE),"0")</f>
        <v>1</v>
      </c>
      <c r="I12" s="26">
        <f t="shared" si="10"/>
        <v>3</v>
      </c>
      <c r="J12" s="19">
        <f>IFERROR(VLOOKUP(B:B,'[7]仲裁日报-完结'!$C:$J,8,FALSE),"0")</f>
        <v>1</v>
      </c>
      <c r="K12" s="19">
        <f>IFERROR(VLOOKUP(B:B,'[8]仲裁日报-完结'!$C:$J,8,FALSE),"0")</f>
        <v>1</v>
      </c>
      <c r="L12" s="19">
        <f>IFERROR(VLOOKUP(B:B,'[9]仲裁日报-完结'!$C:$J,8,FALSE),"0")</f>
        <v>0</v>
      </c>
      <c r="M12" s="19">
        <f>IFERROR(VLOOKUP(B:B,'[10]仲裁日报-完结'!$C:$J,8,FALSE),"0")</f>
        <v>1</v>
      </c>
      <c r="N12" s="19">
        <f>IFERROR(VLOOKUP(B:B,'[11]仲裁日报-完结'!$C:$J,8,FALSE),"0")</f>
        <v>2</v>
      </c>
      <c r="O12" s="19">
        <f>IFERROR(VLOOKUP(B:B,'[11]仲裁日报-完结'!$C:$J,8,FALSE),"0")</f>
        <v>2</v>
      </c>
      <c r="P12" s="26">
        <f t="shared" si="11"/>
        <v>7</v>
      </c>
      <c r="Q12" s="27">
        <f t="shared" si="12"/>
        <v>4</v>
      </c>
      <c r="R12" s="18" t="str">
        <f>IFERROR(VLOOKUP(B:B,'[1]仲裁日报-完结'!$C:$H,6,FALSE),"0")</f>
        <v>0</v>
      </c>
      <c r="S12" s="18" t="str">
        <f>IFERROR(VLOOKUP(B:B,'[2]仲裁日报-完结'!$C:$H,6,FALSE),"0")</f>
        <v>0</v>
      </c>
      <c r="T12" s="18">
        <f>IFERROR(VLOOKUP(B:B,'[3]仲裁日报-完结'!$C:$H,6,FALSE),"0")</f>
        <v>2</v>
      </c>
      <c r="U12" s="18" t="str">
        <f>IFERROR(VLOOKUP(B:B,'[4]仲裁日报-完结'!$C:$H,6,FALSE),"0")</f>
        <v>0</v>
      </c>
      <c r="V12" s="18">
        <f>IFERROR(VLOOKUP(B:B,'[5]仲裁日报-完结'!$C:$H,6,FALSE),"0")</f>
        <v>1</v>
      </c>
      <c r="W12" s="18">
        <f>IFERROR(VLOOKUP(B:B,'[6]仲裁日报-完结'!$C:$H,6,FALSE),"0")</f>
        <v>0</v>
      </c>
      <c r="X12" s="26">
        <f t="shared" si="13"/>
        <v>3</v>
      </c>
      <c r="Y12" s="18">
        <f>IFERROR(VLOOKUP(B:B,'[7]仲裁日报-完结'!$C:$H,6,FALSE),"0")</f>
        <v>0</v>
      </c>
      <c r="Z12" s="18">
        <f>IFERROR(VLOOKUP(B:B,'[8]仲裁日报-完结'!$C:$H,6,FALSE),"0")</f>
        <v>0</v>
      </c>
      <c r="AA12" s="18">
        <f>IFERROR(VLOOKUP(B:B,'[9]仲裁日报-完结'!$C:$H,6,FALSE),"0")</f>
        <v>0</v>
      </c>
      <c r="AB12" s="18">
        <f>IFERROR(VLOOKUP(B:B,'[10]仲裁日报-完结'!$C:$H,6,FALSE),"0")</f>
        <v>0</v>
      </c>
      <c r="AC12" s="18">
        <f>IFERROR(VLOOKUP(B:B,'[11]仲裁日报-完结'!$C:$H,6,FALSE),"0")</f>
        <v>1</v>
      </c>
      <c r="AD12" s="18">
        <f>IFERROR(VLOOKUP(B:B,'[12]仲裁日报-完结'!$C:$H,6,FALSE),"0")</f>
        <v>0</v>
      </c>
      <c r="AE12" s="26">
        <f t="shared" si="3"/>
        <v>1</v>
      </c>
      <c r="AF12" s="27">
        <f t="shared" si="14"/>
        <v>-2</v>
      </c>
      <c r="AG12" s="18" t="str">
        <f>IFERROR(VLOOKUP(B:B,'[1]仲裁日报-完结'!$C:$L,10,FALSE),"0")</f>
        <v>0</v>
      </c>
      <c r="AH12" s="18" t="str">
        <f>IFERROR(VLOOKUP(B:B,'[2]仲裁日报-完结'!$C:$L,10,FALSE),"0")</f>
        <v>0</v>
      </c>
      <c r="AI12" s="18">
        <f>IFERROR(VLOOKUP(B:B,'[3]仲裁日报-完结'!$C:$L,10,FALSE),"0")</f>
        <v>0</v>
      </c>
      <c r="AJ12" s="18" t="str">
        <f>IFERROR(VLOOKUP(B:B,'[4]仲裁日报-完结'!$C:$L,10,FALSE),"0")</f>
        <v>0</v>
      </c>
      <c r="AK12" s="18">
        <f>IFERROR(VLOOKUP(B:B,'[5]仲裁日报-完结'!$C:$L,10,FALSE),"0")</f>
        <v>0</v>
      </c>
      <c r="AL12" s="18">
        <f>IFERROR(VLOOKUP(B:B,'[6]仲裁日报-完结'!$C:$L,10,FALSE),"0")</f>
        <v>0</v>
      </c>
      <c r="AM12" s="26">
        <f t="shared" si="15"/>
        <v>0</v>
      </c>
      <c r="AN12" s="18">
        <f>IFERROR(VLOOKUP(B:B,'[7]仲裁日报-完结'!$C:$L,10,FALSE),"0")</f>
        <v>17</v>
      </c>
      <c r="AO12" s="18">
        <f>IFERROR(VLOOKUP(B:B,'[8]仲裁日报-完结'!$C:$L,10,FALSE),"0")</f>
        <v>6</v>
      </c>
      <c r="AP12" s="18">
        <f>IFERROR(VLOOKUP(B:B,'[9]仲裁日报-完结'!$C:$L,10,FALSE),"0")</f>
        <v>10</v>
      </c>
      <c r="AQ12" s="18">
        <f>IFERROR(VLOOKUP(B:B,'[10]仲裁日报-完结'!$C:$L,10,FALSE),"0")</f>
        <v>8</v>
      </c>
      <c r="AR12" s="18">
        <f>IFERROR(VLOOKUP(B:B,'[11]仲裁日报-完结'!$C:$L,10,FALSE),"0")</f>
        <v>10</v>
      </c>
      <c r="AS12" s="18">
        <f>IFERROR(VLOOKUP(B:B,'[12]仲裁日报-完结'!$C:$L,10,FALSE),"0")</f>
        <v>9</v>
      </c>
      <c r="AT12" s="26">
        <f t="shared" si="16"/>
        <v>60</v>
      </c>
      <c r="AU12" s="27">
        <f t="shared" si="17"/>
        <v>60</v>
      </c>
      <c r="AV12" s="47" t="str">
        <f>IFERROR(VLOOKUP(B:B,'[1]仲裁日报-完结'!$C:$E,3,FALSE),"0")</f>
        <v>0</v>
      </c>
      <c r="AW12" s="47" t="str">
        <f>IFERROR(VLOOKUP(B:B,'[2]仲裁日报-完结'!$C:$E,3,FALSE),"0")</f>
        <v>0</v>
      </c>
      <c r="AX12" s="47">
        <f>IFERROR(VLOOKUP(B:B,'[3]仲裁日报-完结'!$C:$E,3,FALSE),"0")</f>
        <v>3124</v>
      </c>
      <c r="AY12" s="47" t="str">
        <f>IFERROR(VLOOKUP(B:B,'[4]仲裁日报-完结'!$C:$E,3,FALSE),"0")</f>
        <v>0</v>
      </c>
      <c r="AZ12" s="47">
        <f>IFERROR(VLOOKUP(B:B,'[5]仲裁日报-完结'!$C:$E,3,FALSE),"0")</f>
        <v>475</v>
      </c>
      <c r="BA12" s="47">
        <f>IFERROR(VLOOKUP(B:B,'[6]仲裁日报-完结'!$C:$E,3,FALSE),"0")</f>
        <v>300</v>
      </c>
      <c r="BB12" s="49">
        <f t="shared" si="7"/>
        <v>3899</v>
      </c>
      <c r="BC12" s="47">
        <f>IFERROR(VLOOKUP(B:B,'[7]仲裁日报-完结'!$C:$E,3,FALSE),"0")</f>
        <v>1932.29</v>
      </c>
      <c r="BD12" s="47">
        <f>IFERROR(VLOOKUP(B:B,'[8]仲裁日报-完结'!$C:$E,3,FALSE),"0")</f>
        <v>498.94</v>
      </c>
      <c r="BE12" s="47">
        <f>IFERROR(VLOOKUP(B:B,'[9]仲裁日报-完结'!$C:$E,3,FALSE),"0")</f>
        <v>791.78</v>
      </c>
      <c r="BF12" s="47">
        <f>IFERROR(VLOOKUP(B:B,'[10]仲裁日报-完结'!$C:$E,3,FALSE),"0")</f>
        <v>2901.79</v>
      </c>
      <c r="BG12" s="47">
        <f>IFERROR(VLOOKUP(B:B,'[10]仲裁日报-完结'!$C:$E,3,FALSE),"0")</f>
        <v>2901.79</v>
      </c>
      <c r="BH12" s="47">
        <f>IFERROR(VLOOKUP(B:B,'[11]仲裁日报-完结'!$C:$E,3,FALSE),"0")</f>
        <v>1674.7</v>
      </c>
      <c r="BI12" s="49">
        <f t="shared" si="9"/>
        <v>10701.29</v>
      </c>
      <c r="BJ12" s="51">
        <f t="shared" si="18"/>
        <v>6802.29</v>
      </c>
    </row>
    <row r="13" ht="15.75" spans="1:62">
      <c r="A13" s="16"/>
      <c r="B13" s="17" t="s">
        <v>23</v>
      </c>
      <c r="C13" s="18" t="str">
        <f>IFERROR(VLOOKUP(B:B,#REF!,8,FALSE),"0")</f>
        <v>0</v>
      </c>
      <c r="D13" s="18">
        <f>IFERROR(VLOOKUP(B:B,'[2]仲裁日报-完结'!$C:$J,8,FALSE),"0")</f>
        <v>1</v>
      </c>
      <c r="E13" s="19">
        <f>IFERROR(VLOOKUP(B:B,'[3]仲裁日报-完结'!$C:$J,8,FALSE),"0")</f>
        <v>0</v>
      </c>
      <c r="F13" s="19">
        <f>IFERROR(VLOOKUP(B:B,'[4]仲裁日报-完结'!$C:$J,8,FALSE),"0")</f>
        <v>1</v>
      </c>
      <c r="G13" s="19">
        <f>IFERROR(VLOOKUP(B:B,'[5]仲裁日报-完结'!$C:$J,8,FALSE),"0")</f>
        <v>0</v>
      </c>
      <c r="H13" s="19">
        <f>IFERROR(VLOOKUP(B:B,'[6]仲裁日报-完结'!$C:$J,8,FALSE),"0")</f>
        <v>1</v>
      </c>
      <c r="I13" s="26">
        <f t="shared" si="10"/>
        <v>3</v>
      </c>
      <c r="J13" s="19" t="str">
        <f>IFERROR(VLOOKUP(B:B,'[7]仲裁日报-完结'!$C:$J,8,FALSE),"0")</f>
        <v>0</v>
      </c>
      <c r="K13" s="19" t="str">
        <f>IFERROR(VLOOKUP(B:B,'[8]仲裁日报-完结'!$C:$J,8,FALSE),"0")</f>
        <v>0</v>
      </c>
      <c r="L13" s="19" t="str">
        <f>IFERROR(VLOOKUP(B:B,'[9]仲裁日报-完结'!$C:$J,8,FALSE),"0")</f>
        <v>0</v>
      </c>
      <c r="M13" s="19" t="str">
        <f>IFERROR(VLOOKUP(B:B,'[10]仲裁日报-完结'!$C:$J,8,FALSE),"0")</f>
        <v>0</v>
      </c>
      <c r="N13" s="19" t="str">
        <f>IFERROR(VLOOKUP(B:B,'[11]仲裁日报-完结'!$C:$J,8,FALSE),"0")</f>
        <v>0</v>
      </c>
      <c r="O13" s="19" t="str">
        <f>IFERROR(VLOOKUP(B:B,'[11]仲裁日报-完结'!$C:$J,8,FALSE),"0")</f>
        <v>0</v>
      </c>
      <c r="P13" s="26">
        <f t="shared" si="11"/>
        <v>0</v>
      </c>
      <c r="Q13" s="27">
        <f t="shared" si="12"/>
        <v>-3</v>
      </c>
      <c r="R13" s="18">
        <f>IFERROR(VLOOKUP(B:B,'[1]仲裁日报-完结'!$C:$H,6,FALSE),"0")</f>
        <v>1</v>
      </c>
      <c r="S13" s="18">
        <f>IFERROR(VLOOKUP(B:B,'[2]仲裁日报-完结'!$C:$H,6,FALSE),"0")</f>
        <v>1</v>
      </c>
      <c r="T13" s="18">
        <f>IFERROR(VLOOKUP(B:B,'[3]仲裁日报-完结'!$C:$H,6,FALSE),"0")</f>
        <v>3</v>
      </c>
      <c r="U13" s="18">
        <f>IFERROR(VLOOKUP(B:B,'[4]仲裁日报-完结'!$C:$H,6,FALSE),"0")</f>
        <v>0</v>
      </c>
      <c r="V13" s="18">
        <f>IFERROR(VLOOKUP(B:B,'[5]仲裁日报-完结'!$C:$H,6,FALSE),"0")</f>
        <v>2</v>
      </c>
      <c r="W13" s="18">
        <f>IFERROR(VLOOKUP(B:B,'[6]仲裁日报-完结'!$C:$H,6,FALSE),"0")</f>
        <v>3</v>
      </c>
      <c r="X13" s="26">
        <f t="shared" si="13"/>
        <v>10</v>
      </c>
      <c r="Y13" s="18" t="str">
        <f>IFERROR(VLOOKUP(B:B,'[7]仲裁日报-完结'!$C:$H,6,FALSE),"0")</f>
        <v>0</v>
      </c>
      <c r="Z13" s="18" t="str">
        <f>IFERROR(VLOOKUP(B:B,'[8]仲裁日报-完结'!$C:$H,6,FALSE),"0")</f>
        <v>0</v>
      </c>
      <c r="AA13" s="18" t="str">
        <f>IFERROR(VLOOKUP(B:B,'[9]仲裁日报-完结'!$C:$H,6,FALSE),"0")</f>
        <v>0</v>
      </c>
      <c r="AB13" s="18" t="str">
        <f>IFERROR(VLOOKUP(B:B,'[10]仲裁日报-完结'!$C:$H,6,FALSE),"0")</f>
        <v>0</v>
      </c>
      <c r="AC13" s="18" t="str">
        <f>IFERROR(VLOOKUP(B:B,'[11]仲裁日报-完结'!$C:$H,6,FALSE),"0")</f>
        <v>0</v>
      </c>
      <c r="AD13" s="18" t="str">
        <f>IFERROR(VLOOKUP(B:B,'[12]仲裁日报-完结'!$C:$H,6,FALSE),"0")</f>
        <v>0</v>
      </c>
      <c r="AE13" s="26">
        <f t="shared" si="3"/>
        <v>0</v>
      </c>
      <c r="AF13" s="27">
        <f t="shared" si="14"/>
        <v>-10</v>
      </c>
      <c r="AG13" s="18">
        <f>IFERROR(VLOOKUP(B:B,'[1]仲裁日报-完结'!$C:$L,10,FALSE),"0")</f>
        <v>0</v>
      </c>
      <c r="AH13" s="18">
        <f>IFERROR(VLOOKUP(B:B,'[2]仲裁日报-完结'!$C:$L,10,FALSE),"0")</f>
        <v>0</v>
      </c>
      <c r="AI13" s="18">
        <f>IFERROR(VLOOKUP(B:B,'[3]仲裁日报-完结'!$C:$L,10,FALSE),"0")</f>
        <v>0</v>
      </c>
      <c r="AJ13" s="18">
        <f>IFERROR(VLOOKUP(B:B,'[4]仲裁日报-完结'!$C:$L,10,FALSE),"0")</f>
        <v>0</v>
      </c>
      <c r="AK13" s="18">
        <f>IFERROR(VLOOKUP(B:B,'[5]仲裁日报-完结'!$C:$L,10,FALSE),"0")</f>
        <v>1</v>
      </c>
      <c r="AL13" s="18">
        <f>IFERROR(VLOOKUP(B:B,'[6]仲裁日报-完结'!$C:$L,10,FALSE),"0")</f>
        <v>0</v>
      </c>
      <c r="AM13" s="26">
        <f t="shared" si="15"/>
        <v>1</v>
      </c>
      <c r="AN13" s="18" t="str">
        <f>IFERROR(VLOOKUP(B:B,'[7]仲裁日报-完结'!$C:$L,10,FALSE),"0")</f>
        <v>0</v>
      </c>
      <c r="AO13" s="18" t="str">
        <f>IFERROR(VLOOKUP(B:B,'[8]仲裁日报-完结'!$C:$L,10,FALSE),"0")</f>
        <v>0</v>
      </c>
      <c r="AP13" s="18" t="str">
        <f>IFERROR(VLOOKUP(B:B,'[9]仲裁日报-完结'!$C:$L,10,FALSE),"0")</f>
        <v>0</v>
      </c>
      <c r="AQ13" s="18" t="str">
        <f>IFERROR(VLOOKUP(B:B,'[10]仲裁日报-完结'!$C:$L,10,FALSE),"0")</f>
        <v>0</v>
      </c>
      <c r="AR13" s="18" t="str">
        <f>IFERROR(VLOOKUP(B:B,'[11]仲裁日报-完结'!$C:$L,10,FALSE),"0")</f>
        <v>0</v>
      </c>
      <c r="AS13" s="18" t="str">
        <f>IFERROR(VLOOKUP(B:B,'[12]仲裁日报-完结'!$C:$L,10,FALSE),"0")</f>
        <v>0</v>
      </c>
      <c r="AT13" s="26">
        <f t="shared" si="16"/>
        <v>0</v>
      </c>
      <c r="AU13" s="27">
        <f t="shared" si="17"/>
        <v>-1</v>
      </c>
      <c r="AV13" s="47">
        <f>IFERROR(VLOOKUP(B:B,'[1]仲裁日报-完结'!$C:$E,3,FALSE),"0")</f>
        <v>650</v>
      </c>
      <c r="AW13" s="47">
        <f>IFERROR(VLOOKUP(B:B,'[2]仲裁日报-完结'!$C:$E,3,FALSE),"0")</f>
        <v>850</v>
      </c>
      <c r="AX13" s="47">
        <f>IFERROR(VLOOKUP(B:B,'[3]仲裁日报-完结'!$C:$E,3,FALSE),"0")</f>
        <v>970</v>
      </c>
      <c r="AY13" s="47">
        <f>IFERROR(VLOOKUP(B:B,'[4]仲裁日报-完结'!$C:$E,3,FALSE),"0")</f>
        <v>1000</v>
      </c>
      <c r="AZ13" s="47">
        <f>IFERROR(VLOOKUP(B:B,'[5]仲裁日报-完结'!$C:$E,3,FALSE),"0")</f>
        <v>680</v>
      </c>
      <c r="BA13" s="47">
        <f>IFERROR(VLOOKUP(B:B,'[6]仲裁日报-完结'!$C:$E,3,FALSE),"0")</f>
        <v>2675</v>
      </c>
      <c r="BB13" s="49">
        <f t="shared" si="7"/>
        <v>6825</v>
      </c>
      <c r="BC13" s="47" t="str">
        <f>IFERROR(VLOOKUP(B:B,'[7]仲裁日报-完结'!$C:$E,3,FALSE),"0")</f>
        <v>0</v>
      </c>
      <c r="BD13" s="47" t="str">
        <f>IFERROR(VLOOKUP(B:B,'[8]仲裁日报-完结'!$C:$E,3,FALSE),"0")</f>
        <v>0</v>
      </c>
      <c r="BE13" s="47" t="str">
        <f>IFERROR(VLOOKUP(B:B,'[9]仲裁日报-完结'!$C:$E,3,FALSE),"0")</f>
        <v>0</v>
      </c>
      <c r="BF13" s="47" t="str">
        <f>IFERROR(VLOOKUP(B:B,'[10]仲裁日报-完结'!$C:$E,3,FALSE),"0")</f>
        <v>0</v>
      </c>
      <c r="BG13" s="47" t="str">
        <f>IFERROR(VLOOKUP(B:B,'[10]仲裁日报-完结'!$C:$E,3,FALSE),"0")</f>
        <v>0</v>
      </c>
      <c r="BH13" s="47" t="str">
        <f>IFERROR(VLOOKUP(B:B,'[11]仲裁日报-完结'!$C:$E,3,FALSE),"0")</f>
        <v>0</v>
      </c>
      <c r="BI13" s="49">
        <f t="shared" si="9"/>
        <v>0</v>
      </c>
      <c r="BJ13" s="51">
        <f t="shared" si="18"/>
        <v>-6825</v>
      </c>
    </row>
    <row r="14" ht="15.75" spans="1:62">
      <c r="A14" s="16"/>
      <c r="B14" s="17" t="s">
        <v>24</v>
      </c>
      <c r="C14" s="18" t="str">
        <f>IFERROR(VLOOKUP(B:B,#REF!,8,FALSE),"0")</f>
        <v>0</v>
      </c>
      <c r="D14" s="18">
        <f>IFERROR(VLOOKUP(B:B,'[2]仲裁日报-完结'!$C:$J,8,FALSE),"0")</f>
        <v>0</v>
      </c>
      <c r="E14" s="19">
        <f>IFERROR(VLOOKUP(B:B,'[3]仲裁日报-完结'!$C:$J,8,FALSE),"0")</f>
        <v>0</v>
      </c>
      <c r="F14" s="19">
        <f>IFERROR(VLOOKUP(B:B,'[4]仲裁日报-完结'!$C:$J,8,FALSE),"0")</f>
        <v>0</v>
      </c>
      <c r="G14" s="19">
        <f>IFERROR(VLOOKUP(B:B,'[5]仲裁日报-完结'!$C:$J,8,FALSE),"0")</f>
        <v>2</v>
      </c>
      <c r="H14" s="19">
        <f>IFERROR(VLOOKUP(B:B,'[6]仲裁日报-完结'!$C:$J,8,FALSE),"0")</f>
        <v>1</v>
      </c>
      <c r="I14" s="26">
        <f t="shared" si="10"/>
        <v>3</v>
      </c>
      <c r="J14" s="19">
        <f>IFERROR(VLOOKUP(B:B,'[7]仲裁日报-完结'!$C:$J,8,FALSE),"0")</f>
        <v>12</v>
      </c>
      <c r="K14" s="19">
        <f>IFERROR(VLOOKUP(B:B,'[8]仲裁日报-完结'!$C:$J,8,FALSE),"0")</f>
        <v>3</v>
      </c>
      <c r="L14" s="19">
        <f>IFERROR(VLOOKUP(B:B,'[9]仲裁日报-完结'!$C:$J,8,FALSE),"0")</f>
        <v>2</v>
      </c>
      <c r="M14" s="19">
        <f>IFERROR(VLOOKUP(B:B,'[10]仲裁日报-完结'!$C:$J,8,FALSE),"0")</f>
        <v>1</v>
      </c>
      <c r="N14" s="19">
        <f>IFERROR(VLOOKUP(B:B,'[11]仲裁日报-完结'!$C:$J,8,FALSE),"0")</f>
        <v>7</v>
      </c>
      <c r="O14" s="19">
        <f>IFERROR(VLOOKUP(B:B,'[11]仲裁日报-完结'!$C:$J,8,FALSE),"0")</f>
        <v>7</v>
      </c>
      <c r="P14" s="26">
        <f t="shared" si="11"/>
        <v>32</v>
      </c>
      <c r="Q14" s="27">
        <f t="shared" si="12"/>
        <v>29</v>
      </c>
      <c r="R14" s="18">
        <f>IFERROR(VLOOKUP(B:B,'[1]仲裁日报-完结'!$C:$H,6,FALSE),"0")</f>
        <v>1</v>
      </c>
      <c r="S14" s="18">
        <f>IFERROR(VLOOKUP(B:B,'[2]仲裁日报-完结'!$C:$H,6,FALSE),"0")</f>
        <v>1</v>
      </c>
      <c r="T14" s="18">
        <f>IFERROR(VLOOKUP(B:B,'[3]仲裁日报-完结'!$C:$H,6,FALSE),"0")</f>
        <v>1</v>
      </c>
      <c r="U14" s="18">
        <f>IFERROR(VLOOKUP(B:B,'[4]仲裁日报-完结'!$C:$H,6,FALSE),"0")</f>
        <v>1</v>
      </c>
      <c r="V14" s="18">
        <f>IFERROR(VLOOKUP(B:B,'[5]仲裁日报-完结'!$C:$H,6,FALSE),"0")</f>
        <v>1</v>
      </c>
      <c r="W14" s="18">
        <f>IFERROR(VLOOKUP(B:B,'[6]仲裁日报-完结'!$C:$H,6,FALSE),"0")</f>
        <v>0</v>
      </c>
      <c r="X14" s="26">
        <f t="shared" si="13"/>
        <v>5</v>
      </c>
      <c r="Y14" s="18">
        <f>IFERROR(VLOOKUP(B:B,'[7]仲裁日报-完结'!$C:$H,6,FALSE),"0")</f>
        <v>1</v>
      </c>
      <c r="Z14" s="18">
        <f>IFERROR(VLOOKUP(B:B,'[8]仲裁日报-完结'!$C:$H,6,FALSE),"0")</f>
        <v>6</v>
      </c>
      <c r="AA14" s="18">
        <f>IFERROR(VLOOKUP(B:B,'[9]仲裁日报-完结'!$C:$H,6,FALSE),"0")</f>
        <v>8</v>
      </c>
      <c r="AB14" s="18">
        <f>IFERROR(VLOOKUP(B:B,'[10]仲裁日报-完结'!$C:$H,6,FALSE),"0")</f>
        <v>4</v>
      </c>
      <c r="AC14" s="18">
        <f>IFERROR(VLOOKUP(B:B,'[11]仲裁日报-完结'!$C:$H,6,FALSE),"0")</f>
        <v>5</v>
      </c>
      <c r="AD14" s="18">
        <f>IFERROR(VLOOKUP(B:B,'[12]仲裁日报-完结'!$C:$H,6,FALSE),"0")</f>
        <v>6</v>
      </c>
      <c r="AE14" s="26">
        <f t="shared" si="3"/>
        <v>30</v>
      </c>
      <c r="AF14" s="27">
        <f t="shared" si="14"/>
        <v>25</v>
      </c>
      <c r="AG14" s="18">
        <f>IFERROR(VLOOKUP(B:B,'[1]仲裁日报-完结'!$C:$L,10,FALSE),"0")</f>
        <v>1</v>
      </c>
      <c r="AH14" s="18">
        <f>IFERROR(VLOOKUP(B:B,'[2]仲裁日报-完结'!$C:$L,10,FALSE),"0")</f>
        <v>1</v>
      </c>
      <c r="AI14" s="18">
        <f>IFERROR(VLOOKUP(B:B,'[3]仲裁日报-完结'!$C:$L,10,FALSE),"0")</f>
        <v>0</v>
      </c>
      <c r="AJ14" s="18">
        <f>IFERROR(VLOOKUP(B:B,'[4]仲裁日报-完结'!$C:$L,10,FALSE),"0")</f>
        <v>1</v>
      </c>
      <c r="AK14" s="18">
        <f>IFERROR(VLOOKUP(B:B,'[5]仲裁日报-完结'!$C:$L,10,FALSE),"0")</f>
        <v>1</v>
      </c>
      <c r="AL14" s="18">
        <f>IFERROR(VLOOKUP(B:B,'[6]仲裁日报-完结'!$C:$L,10,FALSE),"0")</f>
        <v>14</v>
      </c>
      <c r="AM14" s="26">
        <f t="shared" si="15"/>
        <v>18</v>
      </c>
      <c r="AN14" s="18">
        <f>IFERROR(VLOOKUP(B:B,'[7]仲裁日报-完结'!$C:$L,10,FALSE),"0")</f>
        <v>30</v>
      </c>
      <c r="AO14" s="18">
        <f>IFERROR(VLOOKUP(B:B,'[8]仲裁日报-完结'!$C:$L,10,FALSE),"0")</f>
        <v>29</v>
      </c>
      <c r="AP14" s="18">
        <f>IFERROR(VLOOKUP(B:B,'[9]仲裁日报-完结'!$C:$L,10,FALSE),"0")</f>
        <v>11</v>
      </c>
      <c r="AQ14" s="18">
        <f>IFERROR(VLOOKUP(B:B,'[10]仲裁日报-完结'!$C:$L,10,FALSE),"0")</f>
        <v>11</v>
      </c>
      <c r="AR14" s="18">
        <f>IFERROR(VLOOKUP(B:B,'[11]仲裁日报-完结'!$C:$L,10,FALSE),"0")</f>
        <v>19</v>
      </c>
      <c r="AS14" s="18">
        <f>IFERROR(VLOOKUP(B:B,'[12]仲裁日报-完结'!$C:$L,10,FALSE),"0")</f>
        <v>25</v>
      </c>
      <c r="AT14" s="26">
        <f t="shared" si="16"/>
        <v>125</v>
      </c>
      <c r="AU14" s="27">
        <f t="shared" si="17"/>
        <v>107</v>
      </c>
      <c r="AV14" s="47">
        <f>IFERROR(VLOOKUP(B:B,'[1]仲裁日报-完结'!$C:$E,3,FALSE),"0")</f>
        <v>3734</v>
      </c>
      <c r="AW14" s="47">
        <f>IFERROR(VLOOKUP(B:B,'[2]仲裁日报-完结'!$C:$E,3,FALSE),"0")</f>
        <v>350</v>
      </c>
      <c r="AX14" s="47">
        <f>IFERROR(VLOOKUP(B:B,'[3]仲裁日报-完结'!$C:$E,3,FALSE),"0")</f>
        <v>450</v>
      </c>
      <c r="AY14" s="47">
        <f>IFERROR(VLOOKUP(B:B,'[4]仲裁日报-完结'!$C:$E,3,FALSE),"0")</f>
        <v>545</v>
      </c>
      <c r="AZ14" s="47">
        <f>IFERROR(VLOOKUP(B:B,'[5]仲裁日报-完结'!$C:$E,3,FALSE),"0")</f>
        <v>7230</v>
      </c>
      <c r="BA14" s="47">
        <f>IFERROR(VLOOKUP(B:B,'[6]仲裁日报-完结'!$C:$E,3,FALSE),"0")</f>
        <v>2050</v>
      </c>
      <c r="BB14" s="49">
        <f t="shared" si="7"/>
        <v>14359</v>
      </c>
      <c r="BC14" s="47">
        <f>IFERROR(VLOOKUP(B:B,'[7]仲裁日报-完结'!$C:$E,3,FALSE),"0")</f>
        <v>7868.06</v>
      </c>
      <c r="BD14" s="47">
        <f>IFERROR(VLOOKUP(B:B,'[8]仲裁日报-完结'!$C:$E,3,FALSE),"0")</f>
        <v>6791.02</v>
      </c>
      <c r="BE14" s="47">
        <f>IFERROR(VLOOKUP(B:B,'[9]仲裁日报-完结'!$C:$E,3,FALSE),"0")</f>
        <v>9221.23</v>
      </c>
      <c r="BF14" s="47">
        <f>IFERROR(VLOOKUP(B:B,'[10]仲裁日报-完结'!$C:$E,3,FALSE),"0")</f>
        <v>5408.99</v>
      </c>
      <c r="BG14" s="47">
        <f>IFERROR(VLOOKUP(B:B,'[10]仲裁日报-完结'!$C:$E,3,FALSE),"0")</f>
        <v>5408.99</v>
      </c>
      <c r="BH14" s="47">
        <f>IFERROR(VLOOKUP(B:B,'[11]仲裁日报-完结'!$C:$E,3,FALSE),"0")</f>
        <v>9412.04</v>
      </c>
      <c r="BI14" s="49">
        <f t="shared" si="9"/>
        <v>44110.33</v>
      </c>
      <c r="BJ14" s="51">
        <f t="shared" si="18"/>
        <v>29751.33</v>
      </c>
    </row>
    <row r="15" ht="15.75" spans="1:62">
      <c r="A15" s="16"/>
      <c r="B15" s="17" t="s">
        <v>25</v>
      </c>
      <c r="C15" s="18" t="str">
        <f>IFERROR(VLOOKUP(B:B,#REF!,8,FALSE),"0")</f>
        <v>0</v>
      </c>
      <c r="D15" s="18" t="str">
        <f>IFERROR(VLOOKUP(B:B,'[2]仲裁日报-完结'!$C:$J,8,FALSE),"0")</f>
        <v>0</v>
      </c>
      <c r="E15" s="19">
        <f>IFERROR(VLOOKUP(B:B,'[3]仲裁日报-完结'!$C:$J,8,FALSE),"0")</f>
        <v>3</v>
      </c>
      <c r="F15" s="19" t="str">
        <f>IFERROR(VLOOKUP(B:B,'[4]仲裁日报-完结'!$C:$J,8,FALSE),"0")</f>
        <v>0</v>
      </c>
      <c r="G15" s="19">
        <f>IFERROR(VLOOKUP(B:B,'[5]仲裁日报-完结'!$C:$J,8,FALSE),"0")</f>
        <v>5</v>
      </c>
      <c r="H15" s="19">
        <f>IFERROR(VLOOKUP(B:B,'[6]仲裁日报-完结'!$C:$J,8,FALSE),"0")</f>
        <v>0</v>
      </c>
      <c r="I15" s="26">
        <f t="shared" si="10"/>
        <v>8</v>
      </c>
      <c r="J15" s="19">
        <f>IFERROR(VLOOKUP(B:B,'[7]仲裁日报-完结'!$C:$J,8,FALSE),"0")</f>
        <v>2</v>
      </c>
      <c r="K15" s="19">
        <f>IFERROR(VLOOKUP(B:B,'[8]仲裁日报-完结'!$C:$J,8,FALSE),"0")</f>
        <v>0</v>
      </c>
      <c r="L15" s="19">
        <f>IFERROR(VLOOKUP(B:B,'[9]仲裁日报-完结'!$C:$J,8,FALSE),"0")</f>
        <v>0</v>
      </c>
      <c r="M15" s="19">
        <f>IFERROR(VLOOKUP(B:B,'[10]仲裁日报-完结'!$C:$J,8,FALSE),"0")</f>
        <v>1</v>
      </c>
      <c r="N15" s="19">
        <f>IFERROR(VLOOKUP(B:B,'[11]仲裁日报-完结'!$C:$J,8,FALSE),"0")</f>
        <v>1</v>
      </c>
      <c r="O15" s="19">
        <f>IFERROR(VLOOKUP(B:B,'[11]仲裁日报-完结'!$C:$J,8,FALSE),"0")</f>
        <v>1</v>
      </c>
      <c r="P15" s="26">
        <f t="shared" si="11"/>
        <v>5</v>
      </c>
      <c r="Q15" s="27">
        <f t="shared" si="12"/>
        <v>-3</v>
      </c>
      <c r="R15" s="18" t="str">
        <f>IFERROR(VLOOKUP(B:B,'[1]仲裁日报-完结'!$C:$H,6,FALSE),"0")</f>
        <v>0</v>
      </c>
      <c r="S15" s="18" t="str">
        <f>IFERROR(VLOOKUP(B:B,'[2]仲裁日报-完结'!$C:$H,6,FALSE),"0")</f>
        <v>0</v>
      </c>
      <c r="T15" s="18">
        <f>IFERROR(VLOOKUP(B:B,'[3]仲裁日报-完结'!$C:$H,6,FALSE),"0")</f>
        <v>1</v>
      </c>
      <c r="U15" s="18" t="str">
        <f>IFERROR(VLOOKUP(B:B,'[4]仲裁日报-完结'!$C:$H,6,FALSE),"0")</f>
        <v>0</v>
      </c>
      <c r="V15" s="18">
        <f>IFERROR(VLOOKUP(B:B,'[5]仲裁日报-完结'!$C:$H,6,FALSE),"0")</f>
        <v>2</v>
      </c>
      <c r="W15" s="18">
        <f>IFERROR(VLOOKUP(B:B,'[6]仲裁日报-完结'!$C:$H,6,FALSE),"0")</f>
        <v>0</v>
      </c>
      <c r="X15" s="26">
        <f t="shared" si="13"/>
        <v>3</v>
      </c>
      <c r="Y15" s="18">
        <f>IFERROR(VLOOKUP(B:B,'[7]仲裁日报-完结'!$C:$H,6,FALSE),"0")</f>
        <v>16</v>
      </c>
      <c r="Z15" s="18">
        <f>IFERROR(VLOOKUP(B:B,'[8]仲裁日报-完结'!$C:$H,6,FALSE),"0")</f>
        <v>2</v>
      </c>
      <c r="AA15" s="18">
        <f>IFERROR(VLOOKUP(B:B,'[9]仲裁日报-完结'!$C:$H,6,FALSE),"0")</f>
        <v>2</v>
      </c>
      <c r="AB15" s="18">
        <f>IFERROR(VLOOKUP(B:B,'[10]仲裁日报-完结'!$C:$H,6,FALSE),"0")</f>
        <v>0</v>
      </c>
      <c r="AC15" s="18">
        <f>IFERROR(VLOOKUP(B:B,'[11]仲裁日报-完结'!$C:$H,6,FALSE),"0")</f>
        <v>0</v>
      </c>
      <c r="AD15" s="18">
        <f>IFERROR(VLOOKUP(B:B,'[12]仲裁日报-完结'!$C:$H,6,FALSE),"0")</f>
        <v>0</v>
      </c>
      <c r="AE15" s="26">
        <f t="shared" si="3"/>
        <v>20</v>
      </c>
      <c r="AF15" s="27">
        <f t="shared" si="14"/>
        <v>17</v>
      </c>
      <c r="AG15" s="18" t="str">
        <f>IFERROR(VLOOKUP(B:B,'[1]仲裁日报-完结'!$C:$L,10,FALSE),"0")</f>
        <v>0</v>
      </c>
      <c r="AH15" s="18" t="str">
        <f>IFERROR(VLOOKUP(B:B,'[2]仲裁日报-完结'!$C:$L,10,FALSE),"0")</f>
        <v>0</v>
      </c>
      <c r="AI15" s="18">
        <f>IFERROR(VLOOKUP(B:B,'[3]仲裁日报-完结'!$C:$L,10,FALSE),"0")</f>
        <v>0</v>
      </c>
      <c r="AJ15" s="18" t="str">
        <f>IFERROR(VLOOKUP(B:B,'[4]仲裁日报-完结'!$C:$L,10,FALSE),"0")</f>
        <v>0</v>
      </c>
      <c r="AK15" s="18">
        <f>IFERROR(VLOOKUP(B:B,'[5]仲裁日报-完结'!$C:$L,10,FALSE),"0")</f>
        <v>1</v>
      </c>
      <c r="AL15" s="18">
        <f>IFERROR(VLOOKUP(B:B,'[6]仲裁日报-完结'!$C:$L,10,FALSE),"0")</f>
        <v>2</v>
      </c>
      <c r="AM15" s="26">
        <f t="shared" si="15"/>
        <v>3</v>
      </c>
      <c r="AN15" s="18">
        <f>IFERROR(VLOOKUP(B:B,'[7]仲裁日报-完结'!$C:$L,10,FALSE),"0")</f>
        <v>34</v>
      </c>
      <c r="AO15" s="18">
        <f>IFERROR(VLOOKUP(B:B,'[8]仲裁日报-完结'!$C:$L,10,FALSE),"0")</f>
        <v>13</v>
      </c>
      <c r="AP15" s="18">
        <f>IFERROR(VLOOKUP(B:B,'[9]仲裁日报-完结'!$C:$L,10,FALSE),"0")</f>
        <v>11</v>
      </c>
      <c r="AQ15" s="18">
        <f>IFERROR(VLOOKUP(B:B,'[10]仲裁日报-完结'!$C:$L,10,FALSE),"0")</f>
        <v>4</v>
      </c>
      <c r="AR15" s="18">
        <f>IFERROR(VLOOKUP(B:B,'[11]仲裁日报-完结'!$C:$L,10,FALSE),"0")</f>
        <v>11</v>
      </c>
      <c r="AS15" s="18">
        <f>IFERROR(VLOOKUP(B:B,'[12]仲裁日报-完结'!$C:$L,10,FALSE),"0")</f>
        <v>8</v>
      </c>
      <c r="AT15" s="26">
        <f t="shared" si="16"/>
        <v>81</v>
      </c>
      <c r="AU15" s="27">
        <f t="shared" si="17"/>
        <v>78</v>
      </c>
      <c r="AV15" s="47" t="str">
        <f>IFERROR(VLOOKUP(B:B,'[1]仲裁日报-完结'!$C:$E,3,FALSE),"0")</f>
        <v>0</v>
      </c>
      <c r="AW15" s="47" t="str">
        <f>IFERROR(VLOOKUP(B:B,'[2]仲裁日报-完结'!$C:$E,3,FALSE),"0")</f>
        <v>0</v>
      </c>
      <c r="AX15" s="47">
        <f>IFERROR(VLOOKUP(B:B,'[3]仲裁日报-完结'!$C:$E,3,FALSE),"0")</f>
        <v>1770</v>
      </c>
      <c r="AY15" s="47" t="str">
        <f>IFERROR(VLOOKUP(B:B,'[4]仲裁日报-完结'!$C:$E,3,FALSE),"0")</f>
        <v>0</v>
      </c>
      <c r="AZ15" s="47">
        <f>IFERROR(VLOOKUP(B:B,'[5]仲裁日报-完结'!$C:$E,3,FALSE),"0")</f>
        <v>4003.75</v>
      </c>
      <c r="BA15" s="47">
        <f>IFERROR(VLOOKUP(B:B,'[6]仲裁日报-完结'!$C:$E,3,FALSE),"0")</f>
        <v>200</v>
      </c>
      <c r="BB15" s="49">
        <f t="shared" si="7"/>
        <v>5973.75</v>
      </c>
      <c r="BC15" s="47">
        <f>IFERROR(VLOOKUP(B:B,'[7]仲裁日报-完结'!$C:$E,3,FALSE),"0")</f>
        <v>10870.07</v>
      </c>
      <c r="BD15" s="47">
        <f>IFERROR(VLOOKUP(B:B,'[8]仲裁日报-完结'!$C:$E,3,FALSE),"0")</f>
        <v>1868.61</v>
      </c>
      <c r="BE15" s="47">
        <f>IFERROR(VLOOKUP(B:B,'[9]仲裁日报-完结'!$C:$E,3,FALSE),"0")</f>
        <v>1815.78</v>
      </c>
      <c r="BF15" s="47">
        <f>IFERROR(VLOOKUP(B:B,'[10]仲裁日报-完结'!$C:$E,3,FALSE),"0")</f>
        <v>381.7</v>
      </c>
      <c r="BG15" s="47">
        <f>IFERROR(VLOOKUP(B:B,'[10]仲裁日报-完结'!$C:$E,3,FALSE),"0")</f>
        <v>381.7</v>
      </c>
      <c r="BH15" s="47">
        <f>IFERROR(VLOOKUP(B:B,'[11]仲裁日报-完结'!$C:$E,3,FALSE),"0")</f>
        <v>3242.82</v>
      </c>
      <c r="BI15" s="49">
        <f t="shared" si="9"/>
        <v>18560.68</v>
      </c>
      <c r="BJ15" s="51">
        <f t="shared" si="18"/>
        <v>12586.93</v>
      </c>
    </row>
    <row r="16" ht="15.75" spans="1:62">
      <c r="A16" s="16"/>
      <c r="B16" s="17" t="s">
        <v>26</v>
      </c>
      <c r="C16" s="18" t="str">
        <f>IFERROR(VLOOKUP(B:B,#REF!,8,FALSE),"0")</f>
        <v>0</v>
      </c>
      <c r="D16" s="18">
        <f>IFERROR(VLOOKUP(B:B,'[2]仲裁日报-完结'!$C:$J,8,FALSE),"0")</f>
        <v>1</v>
      </c>
      <c r="E16" s="19">
        <f>IFERROR(VLOOKUP(B:B,'[3]仲裁日报-完结'!$C:$J,8,FALSE),"0")</f>
        <v>1</v>
      </c>
      <c r="F16" s="19" t="str">
        <f>IFERROR(VLOOKUP(B:B,'[4]仲裁日报-完结'!$C:$J,8,FALSE),"0")</f>
        <v>0</v>
      </c>
      <c r="G16" s="19">
        <f>IFERROR(VLOOKUP(B:B,'[5]仲裁日报-完结'!$C:$J,8,FALSE),"0")</f>
        <v>1</v>
      </c>
      <c r="H16" s="19">
        <f>IFERROR(VLOOKUP(B:B,'[6]仲裁日报-完结'!$C:$J,8,FALSE),"0")</f>
        <v>1</v>
      </c>
      <c r="I16" s="26">
        <f t="shared" si="10"/>
        <v>4</v>
      </c>
      <c r="J16" s="19">
        <f>IFERROR(VLOOKUP(B:B,'[7]仲裁日报-完结'!$C:$J,8,FALSE),"0")</f>
        <v>2</v>
      </c>
      <c r="K16" s="19">
        <f>IFERROR(VLOOKUP(B:B,'[8]仲裁日报-完结'!$C:$J,8,FALSE),"0")</f>
        <v>2</v>
      </c>
      <c r="L16" s="19">
        <f>IFERROR(VLOOKUP(B:B,'[9]仲裁日报-完结'!$C:$J,8,FALSE),"0")</f>
        <v>0</v>
      </c>
      <c r="M16" s="19">
        <f>IFERROR(VLOOKUP(B:B,'[10]仲裁日报-完结'!$C:$J,8,FALSE),"0")</f>
        <v>1</v>
      </c>
      <c r="N16" s="19">
        <f>IFERROR(VLOOKUP(B:B,'[11]仲裁日报-完结'!$C:$J,8,FALSE),"0")</f>
        <v>1</v>
      </c>
      <c r="O16" s="19">
        <f>IFERROR(VLOOKUP(B:B,'[11]仲裁日报-完结'!$C:$J,8,FALSE),"0")</f>
        <v>1</v>
      </c>
      <c r="P16" s="26">
        <f t="shared" si="11"/>
        <v>7</v>
      </c>
      <c r="Q16" s="27">
        <f t="shared" si="12"/>
        <v>3</v>
      </c>
      <c r="R16" s="18">
        <f>IFERROR(VLOOKUP(B:B,'[1]仲裁日报-完结'!$C:$H,6,FALSE),"0")</f>
        <v>0</v>
      </c>
      <c r="S16" s="18">
        <f>IFERROR(VLOOKUP(B:B,'[2]仲裁日报-完结'!$C:$H,6,FALSE),"0")</f>
        <v>0</v>
      </c>
      <c r="T16" s="18">
        <f>IFERROR(VLOOKUP(B:B,'[3]仲裁日报-完结'!$C:$H,6,FALSE),"0")</f>
        <v>0</v>
      </c>
      <c r="U16" s="18" t="str">
        <f>IFERROR(VLOOKUP(B:B,'[4]仲裁日报-完结'!$C:$H,6,FALSE),"0")</f>
        <v>0</v>
      </c>
      <c r="V16" s="18">
        <f>IFERROR(VLOOKUP(B:B,'[5]仲裁日报-完结'!$C:$H,6,FALSE),"0")</f>
        <v>1</v>
      </c>
      <c r="W16" s="18">
        <f>IFERROR(VLOOKUP(B:B,'[6]仲裁日报-完结'!$C:$H,6,FALSE),"0")</f>
        <v>0</v>
      </c>
      <c r="X16" s="26">
        <f t="shared" si="13"/>
        <v>1</v>
      </c>
      <c r="Y16" s="18">
        <f>IFERROR(VLOOKUP(B:B,'[7]仲裁日报-完结'!$C:$H,6,FALSE),"0")</f>
        <v>1</v>
      </c>
      <c r="Z16" s="18">
        <f>IFERROR(VLOOKUP(B:B,'[8]仲裁日报-完结'!$C:$H,6,FALSE),"0")</f>
        <v>0</v>
      </c>
      <c r="AA16" s="18">
        <f>IFERROR(VLOOKUP(B:B,'[9]仲裁日报-完结'!$C:$H,6,FALSE),"0")</f>
        <v>0</v>
      </c>
      <c r="AB16" s="18">
        <f>IFERROR(VLOOKUP(B:B,'[10]仲裁日报-完结'!$C:$H,6,FALSE),"0")</f>
        <v>0</v>
      </c>
      <c r="AC16" s="18">
        <f>IFERROR(VLOOKUP(B:B,'[11]仲裁日报-完结'!$C:$H,6,FALSE),"0")</f>
        <v>0</v>
      </c>
      <c r="AD16" s="18">
        <f>IFERROR(VLOOKUP(B:B,'[12]仲裁日报-完结'!$C:$H,6,FALSE),"0")</f>
        <v>0</v>
      </c>
      <c r="AE16" s="26">
        <f t="shared" si="3"/>
        <v>1</v>
      </c>
      <c r="AF16" s="43">
        <f t="shared" si="14"/>
        <v>0</v>
      </c>
      <c r="AG16" s="18">
        <f>IFERROR(VLOOKUP(B:B,'[1]仲裁日报-完结'!$C:$L,10,FALSE),"0")</f>
        <v>0</v>
      </c>
      <c r="AH16" s="18">
        <f>IFERROR(VLOOKUP(B:B,'[2]仲裁日报-完结'!$C:$L,10,FALSE),"0")</f>
        <v>0</v>
      </c>
      <c r="AI16" s="18">
        <f>IFERROR(VLOOKUP(B:B,'[3]仲裁日报-完结'!$C:$L,10,FALSE),"0")</f>
        <v>0</v>
      </c>
      <c r="AJ16" s="18" t="str">
        <f>IFERROR(VLOOKUP(B:B,'[4]仲裁日报-完结'!$C:$L,10,FALSE),"0")</f>
        <v>0</v>
      </c>
      <c r="AK16" s="18">
        <f>IFERROR(VLOOKUP(B:B,'[5]仲裁日报-完结'!$C:$L,10,FALSE),"0")</f>
        <v>0</v>
      </c>
      <c r="AL16" s="18">
        <f>IFERROR(VLOOKUP(B:B,'[6]仲裁日报-完结'!$C:$L,10,FALSE),"0")</f>
        <v>1</v>
      </c>
      <c r="AM16" s="26">
        <f t="shared" si="15"/>
        <v>1</v>
      </c>
      <c r="AN16" s="18">
        <f>IFERROR(VLOOKUP(B:B,'[7]仲裁日报-完结'!$C:$L,10,FALSE),"0")</f>
        <v>13</v>
      </c>
      <c r="AO16" s="18">
        <f>IFERROR(VLOOKUP(B:B,'[8]仲裁日报-完结'!$C:$L,10,FALSE),"0")</f>
        <v>8</v>
      </c>
      <c r="AP16" s="18">
        <f>IFERROR(VLOOKUP(B:B,'[9]仲裁日报-完结'!$C:$L,10,FALSE),"0")</f>
        <v>13</v>
      </c>
      <c r="AQ16" s="18">
        <f>IFERROR(VLOOKUP(B:B,'[10]仲裁日报-完结'!$C:$L,10,FALSE),"0")</f>
        <v>10</v>
      </c>
      <c r="AR16" s="18">
        <f>IFERROR(VLOOKUP(B:B,'[11]仲裁日报-完结'!$C:$L,10,FALSE),"0")</f>
        <v>10</v>
      </c>
      <c r="AS16" s="18">
        <f>IFERROR(VLOOKUP(B:B,'[12]仲裁日报-完结'!$C:$L,10,FALSE),"0")</f>
        <v>9</v>
      </c>
      <c r="AT16" s="26">
        <f t="shared" si="16"/>
        <v>63</v>
      </c>
      <c r="AU16" s="27">
        <f t="shared" si="17"/>
        <v>62</v>
      </c>
      <c r="AV16" s="47">
        <f>IFERROR(VLOOKUP(B:B,'[1]仲裁日报-完结'!$C:$E,3,FALSE),"0")</f>
        <v>219</v>
      </c>
      <c r="AW16" s="47">
        <f>IFERROR(VLOOKUP(B:B,'[2]仲裁日报-完结'!$C:$E,3,FALSE),"0")</f>
        <v>325</v>
      </c>
      <c r="AX16" s="47">
        <f>IFERROR(VLOOKUP(B:B,'[3]仲裁日报-完结'!$C:$E,3,FALSE),"0")</f>
        <v>240</v>
      </c>
      <c r="AY16" s="47" t="str">
        <f>IFERROR(VLOOKUP(B:B,'[4]仲裁日报-完结'!$C:$E,3,FALSE),"0")</f>
        <v>0</v>
      </c>
      <c r="AZ16" s="47">
        <f>IFERROR(VLOOKUP(B:B,'[5]仲裁日报-完结'!$C:$E,3,FALSE),"0")</f>
        <v>425</v>
      </c>
      <c r="BA16" s="47">
        <f>IFERROR(VLOOKUP(B:B,'[6]仲裁日报-完结'!$C:$E,3,FALSE),"0")</f>
        <v>320</v>
      </c>
      <c r="BB16" s="49">
        <f t="shared" si="7"/>
        <v>1529</v>
      </c>
      <c r="BC16" s="47">
        <f>IFERROR(VLOOKUP(B:B,'[7]仲裁日报-完结'!$C:$E,3,FALSE),"0")</f>
        <v>2601.41</v>
      </c>
      <c r="BD16" s="47">
        <f>IFERROR(VLOOKUP(B:B,'[8]仲裁日报-完结'!$C:$E,3,FALSE),"0")</f>
        <v>1160.08</v>
      </c>
      <c r="BE16" s="47">
        <f>IFERROR(VLOOKUP(B:B,'[9]仲裁日报-完结'!$C:$E,3,FALSE),"0")</f>
        <v>1094.65</v>
      </c>
      <c r="BF16" s="47">
        <f>IFERROR(VLOOKUP(B:B,'[10]仲裁日报-完结'!$C:$E,3,FALSE),"0")</f>
        <v>967.33</v>
      </c>
      <c r="BG16" s="47">
        <f>IFERROR(VLOOKUP(B:B,'[10]仲裁日报-完结'!$C:$E,3,FALSE),"0")</f>
        <v>967.33</v>
      </c>
      <c r="BH16" s="47">
        <f>IFERROR(VLOOKUP(B:B,'[11]仲裁日报-完结'!$C:$E,3,FALSE),"0")</f>
        <v>1992.36</v>
      </c>
      <c r="BI16" s="49">
        <f t="shared" si="9"/>
        <v>8783.16</v>
      </c>
      <c r="BJ16" s="51">
        <f t="shared" si="18"/>
        <v>7254.16</v>
      </c>
    </row>
    <row r="17" ht="15.75" spans="1:62">
      <c r="A17" s="16"/>
      <c r="B17" s="17" t="s">
        <v>27</v>
      </c>
      <c r="C17" s="18" t="str">
        <f>IFERROR(VLOOKUP(B:B,#REF!,8,FALSE),"0")</f>
        <v>0</v>
      </c>
      <c r="D17" s="18" t="str">
        <f>IFERROR(VLOOKUP(B:B,'[2]仲裁日报-完结'!$C:$J,8,FALSE),"0")</f>
        <v>0</v>
      </c>
      <c r="E17" s="19">
        <f>IFERROR(VLOOKUP(B:B,'[3]仲裁日报-完结'!$C:$J,8,FALSE),"0")</f>
        <v>1</v>
      </c>
      <c r="F17" s="19">
        <f>IFERROR(VLOOKUP(B:B,'[4]仲裁日报-完结'!$C:$J,8,FALSE),"0")</f>
        <v>0</v>
      </c>
      <c r="G17" s="19">
        <f>IFERROR(VLOOKUP(B:B,'[5]仲裁日报-完结'!$C:$J,8,FALSE),"0")</f>
        <v>1</v>
      </c>
      <c r="H17" s="19">
        <f>IFERROR(VLOOKUP(B:B,'[6]仲裁日报-完结'!$C:$J,8,FALSE),"0")</f>
        <v>0</v>
      </c>
      <c r="I17" s="26">
        <f t="shared" si="10"/>
        <v>2</v>
      </c>
      <c r="J17" s="19" t="str">
        <f>IFERROR(VLOOKUP(B:B,'[7]仲裁日报-完结'!$C:$J,8,FALSE),"0")</f>
        <v>0</v>
      </c>
      <c r="K17" s="19" t="str">
        <f>IFERROR(VLOOKUP(B:B,'[8]仲裁日报-完结'!$C:$J,8,FALSE),"0")</f>
        <v>0</v>
      </c>
      <c r="L17" s="19" t="str">
        <f>IFERROR(VLOOKUP(B:B,'[9]仲裁日报-完结'!$C:$J,8,FALSE),"0")</f>
        <v>0</v>
      </c>
      <c r="M17" s="19" t="str">
        <f>IFERROR(VLOOKUP(B:B,'[10]仲裁日报-完结'!$C:$J,8,FALSE),"0")</f>
        <v>0</v>
      </c>
      <c r="N17" s="19" t="str">
        <f>IFERROR(VLOOKUP(B:B,'[11]仲裁日报-完结'!$C:$J,8,FALSE),"0")</f>
        <v>0</v>
      </c>
      <c r="O17" s="19" t="str">
        <f>IFERROR(VLOOKUP(B:B,'[11]仲裁日报-完结'!$C:$J,8,FALSE),"0")</f>
        <v>0</v>
      </c>
      <c r="P17" s="26">
        <f t="shared" si="11"/>
        <v>0</v>
      </c>
      <c r="Q17" s="27">
        <f t="shared" si="12"/>
        <v>-2</v>
      </c>
      <c r="R17" s="18">
        <f>IFERROR(VLOOKUP(B:B,'[1]仲裁日报-完结'!$C:$H,6,FALSE),"0")</f>
        <v>1</v>
      </c>
      <c r="S17" s="18" t="str">
        <f>IFERROR(VLOOKUP(B:B,'[2]仲裁日报-完结'!$C:$H,6,FALSE),"0")</f>
        <v>0</v>
      </c>
      <c r="T17" s="18">
        <f>IFERROR(VLOOKUP(B:B,'[3]仲裁日报-完结'!$C:$H,6,FALSE),"0")</f>
        <v>2</v>
      </c>
      <c r="U17" s="18">
        <f>IFERROR(VLOOKUP(B:B,'[4]仲裁日报-完结'!$C:$H,6,FALSE),"0")</f>
        <v>3</v>
      </c>
      <c r="V17" s="18">
        <f>IFERROR(VLOOKUP(B:B,'[5]仲裁日报-完结'!$C:$H,6,FALSE),"0")</f>
        <v>7</v>
      </c>
      <c r="W17" s="18">
        <f>IFERROR(VLOOKUP(B:B,'[6]仲裁日报-完结'!$C:$H,6,FALSE),"0")</f>
        <v>4</v>
      </c>
      <c r="X17" s="26">
        <f t="shared" si="13"/>
        <v>17</v>
      </c>
      <c r="Y17" s="18" t="str">
        <f>IFERROR(VLOOKUP(B:B,'[7]仲裁日报-完结'!$C:$H,6,FALSE),"0")</f>
        <v>0</v>
      </c>
      <c r="Z17" s="18" t="str">
        <f>IFERROR(VLOOKUP(B:B,'[8]仲裁日报-完结'!$C:$H,6,FALSE),"0")</f>
        <v>0</v>
      </c>
      <c r="AA17" s="18" t="str">
        <f>IFERROR(VLOOKUP(B:B,'[9]仲裁日报-完结'!$C:$H,6,FALSE),"0")</f>
        <v>0</v>
      </c>
      <c r="AB17" s="18" t="str">
        <f>IFERROR(VLOOKUP(B:B,'[10]仲裁日报-完结'!$C:$H,6,FALSE),"0")</f>
        <v>0</v>
      </c>
      <c r="AC17" s="18" t="str">
        <f>IFERROR(VLOOKUP(B:B,'[11]仲裁日报-完结'!$C:$H,6,FALSE),"0")</f>
        <v>0</v>
      </c>
      <c r="AD17" s="18" t="str">
        <f>IFERROR(VLOOKUP(B:B,'[12]仲裁日报-完结'!$C:$H,6,FALSE),"0")</f>
        <v>0</v>
      </c>
      <c r="AE17" s="26">
        <f t="shared" si="3"/>
        <v>0</v>
      </c>
      <c r="AF17" s="27">
        <f t="shared" si="14"/>
        <v>-17</v>
      </c>
      <c r="AG17" s="18">
        <f>IFERROR(VLOOKUP(B:B,'[1]仲裁日报-完结'!$C:$L,10,FALSE),"0")</f>
        <v>0</v>
      </c>
      <c r="AH17" s="18" t="str">
        <f>IFERROR(VLOOKUP(B:B,'[2]仲裁日报-完结'!$C:$L,10,FALSE),"0")</f>
        <v>0</v>
      </c>
      <c r="AI17" s="18">
        <f>IFERROR(VLOOKUP(B:B,'[3]仲裁日报-完结'!$C:$L,10,FALSE),"0")</f>
        <v>0</v>
      </c>
      <c r="AJ17" s="18">
        <f>IFERROR(VLOOKUP(B:B,'[4]仲裁日报-完结'!$C:$L,10,FALSE),"0")</f>
        <v>9</v>
      </c>
      <c r="AK17" s="18">
        <f>IFERROR(VLOOKUP(B:B,'[5]仲裁日报-完结'!$C:$L,10,FALSE),"0")</f>
        <v>15</v>
      </c>
      <c r="AL17" s="18">
        <f>IFERROR(VLOOKUP(B:B,'[6]仲裁日报-完结'!$C:$L,10,FALSE),"0")</f>
        <v>7</v>
      </c>
      <c r="AM17" s="26">
        <f t="shared" si="15"/>
        <v>31</v>
      </c>
      <c r="AN17" s="18" t="str">
        <f>IFERROR(VLOOKUP(B:B,'[7]仲裁日报-完结'!$C:$L,10,FALSE),"0")</f>
        <v>0</v>
      </c>
      <c r="AO17" s="18" t="str">
        <f>IFERROR(VLOOKUP(B:B,'[8]仲裁日报-完结'!$C:$L,10,FALSE),"0")</f>
        <v>0</v>
      </c>
      <c r="AP17" s="18" t="str">
        <f>IFERROR(VLOOKUP(B:B,'[9]仲裁日报-完结'!$C:$L,10,FALSE),"0")</f>
        <v>0</v>
      </c>
      <c r="AQ17" s="18" t="str">
        <f>IFERROR(VLOOKUP(B:B,'[10]仲裁日报-完结'!$C:$L,10,FALSE),"0")</f>
        <v>0</v>
      </c>
      <c r="AR17" s="18" t="str">
        <f>IFERROR(VLOOKUP(B:B,'[11]仲裁日报-完结'!$C:$L,10,FALSE),"0")</f>
        <v>0</v>
      </c>
      <c r="AS17" s="18" t="str">
        <f>IFERROR(VLOOKUP(B:B,'[12]仲裁日报-完结'!$C:$L,10,FALSE),"0")</f>
        <v>0</v>
      </c>
      <c r="AT17" s="26">
        <f t="shared" si="16"/>
        <v>0</v>
      </c>
      <c r="AU17" s="27">
        <f t="shared" si="17"/>
        <v>-31</v>
      </c>
      <c r="AV17" s="47">
        <f>IFERROR(VLOOKUP(B:B,'[1]仲裁日报-完结'!$C:$E,3,FALSE),"0")</f>
        <v>1000</v>
      </c>
      <c r="AW17" s="47" t="str">
        <f>IFERROR(VLOOKUP(B:B,'[2]仲裁日报-完结'!$C:$E,3,FALSE),"0")</f>
        <v>0</v>
      </c>
      <c r="AX17" s="47">
        <f>IFERROR(VLOOKUP(B:B,'[3]仲裁日报-完结'!$C:$E,3,FALSE),"0")</f>
        <v>775</v>
      </c>
      <c r="AY17" s="47">
        <f>IFERROR(VLOOKUP(B:B,'[4]仲裁日报-完结'!$C:$E,3,FALSE),"0")</f>
        <v>2700</v>
      </c>
      <c r="AZ17" s="47">
        <f>IFERROR(VLOOKUP(B:B,'[5]仲裁日报-完结'!$C:$E,3,FALSE),"0")</f>
        <v>6405</v>
      </c>
      <c r="BA17" s="47">
        <f>IFERROR(VLOOKUP(B:B,'[6]仲裁日报-完结'!$C:$E,3,FALSE),"0")</f>
        <v>2240</v>
      </c>
      <c r="BB17" s="49">
        <f t="shared" si="7"/>
        <v>13120</v>
      </c>
      <c r="BC17" s="47" t="str">
        <f>IFERROR(VLOOKUP(B:B,'[7]仲裁日报-完结'!$C:$E,3,FALSE),"0")</f>
        <v>0</v>
      </c>
      <c r="BD17" s="47" t="str">
        <f>IFERROR(VLOOKUP(B:B,'[8]仲裁日报-完结'!$C:$E,3,FALSE),"0")</f>
        <v>0</v>
      </c>
      <c r="BE17" s="47" t="str">
        <f>IFERROR(VLOOKUP(B:B,'[9]仲裁日报-完结'!$C:$E,3,FALSE),"0")</f>
        <v>0</v>
      </c>
      <c r="BF17" s="47" t="str">
        <f>IFERROR(VLOOKUP(B:B,'[10]仲裁日报-完结'!$C:$E,3,FALSE),"0")</f>
        <v>0</v>
      </c>
      <c r="BG17" s="47" t="str">
        <f>IFERROR(VLOOKUP(B:B,'[10]仲裁日报-完结'!$C:$E,3,FALSE),"0")</f>
        <v>0</v>
      </c>
      <c r="BH17" s="47" t="str">
        <f>IFERROR(VLOOKUP(B:B,'[11]仲裁日报-完结'!$C:$E,3,FALSE),"0")</f>
        <v>0</v>
      </c>
      <c r="BI17" s="49">
        <f t="shared" si="9"/>
        <v>0</v>
      </c>
      <c r="BJ17" s="51">
        <f t="shared" si="18"/>
        <v>-13120</v>
      </c>
    </row>
    <row r="18" ht="15.75" spans="1:62">
      <c r="A18" s="16"/>
      <c r="B18" s="17" t="s">
        <v>28</v>
      </c>
      <c r="C18" s="18" t="str">
        <f>IFERROR(VLOOKUP(B:B,#REF!,8,FALSE),"0")</f>
        <v>0</v>
      </c>
      <c r="D18" s="18">
        <f>IFERROR(VLOOKUP(B:B,'[2]仲裁日报-完结'!$C:$J,8,FALSE),"0")</f>
        <v>1</v>
      </c>
      <c r="E18" s="19">
        <f>IFERROR(VLOOKUP(B:B,'[3]仲裁日报-完结'!$C:$J,8,FALSE),"0")</f>
        <v>1</v>
      </c>
      <c r="F18" s="19" t="str">
        <f>IFERROR(VLOOKUP(B:B,'[4]仲裁日报-完结'!$C:$J,8,FALSE),"0")</f>
        <v>0</v>
      </c>
      <c r="G18" s="19">
        <f>IFERROR(VLOOKUP(B:B,'[5]仲裁日报-完结'!$C:$J,8,FALSE),"0")</f>
        <v>0</v>
      </c>
      <c r="H18" s="19">
        <f>IFERROR(VLOOKUP(B:B,'[6]仲裁日报-完结'!$C:$J,8,FALSE),"0")</f>
        <v>0</v>
      </c>
      <c r="I18" s="26">
        <f t="shared" si="10"/>
        <v>2</v>
      </c>
      <c r="J18" s="19">
        <f>IFERROR(VLOOKUP(B:B,'[7]仲裁日报-完结'!$C:$J,8,FALSE),"0")</f>
        <v>4</v>
      </c>
      <c r="K18" s="19">
        <f>IFERROR(VLOOKUP(B:B,'[8]仲裁日报-完结'!$C:$J,8,FALSE),"0")</f>
        <v>2</v>
      </c>
      <c r="L18" s="19">
        <f>IFERROR(VLOOKUP(B:B,'[9]仲裁日报-完结'!$C:$J,8,FALSE),"0")</f>
        <v>0</v>
      </c>
      <c r="M18" s="19">
        <f>IFERROR(VLOOKUP(B:B,'[10]仲裁日报-完结'!$C:$J,8,FALSE),"0")</f>
        <v>0</v>
      </c>
      <c r="N18" s="19">
        <f>IFERROR(VLOOKUP(B:B,'[11]仲裁日报-完结'!$C:$J,8,FALSE),"0")</f>
        <v>0</v>
      </c>
      <c r="O18" s="19">
        <f>IFERROR(VLOOKUP(B:B,'[11]仲裁日报-完结'!$C:$J,8,FALSE),"0")</f>
        <v>0</v>
      </c>
      <c r="P18" s="26">
        <f t="shared" si="11"/>
        <v>6</v>
      </c>
      <c r="Q18" s="27">
        <f t="shared" si="12"/>
        <v>4</v>
      </c>
      <c r="R18" s="18" t="str">
        <f>IFERROR(VLOOKUP(B:B,'[1]仲裁日报-完结'!$C:$H,6,FALSE),"0")</f>
        <v>0</v>
      </c>
      <c r="S18" s="18">
        <f>IFERROR(VLOOKUP(B:B,'[2]仲裁日报-完结'!$C:$H,6,FALSE),"0")</f>
        <v>0</v>
      </c>
      <c r="T18" s="18">
        <f>IFERROR(VLOOKUP(B:B,'[3]仲裁日报-完结'!$C:$H,6,FALSE),"0")</f>
        <v>0</v>
      </c>
      <c r="U18" s="18" t="str">
        <f>IFERROR(VLOOKUP(B:B,'[4]仲裁日报-完结'!$C:$H,6,FALSE),"0")</f>
        <v>0</v>
      </c>
      <c r="V18" s="18">
        <f>IFERROR(VLOOKUP(B:B,'[5]仲裁日报-完结'!$C:$H,6,FALSE),"0")</f>
        <v>0</v>
      </c>
      <c r="W18" s="18">
        <f>IFERROR(VLOOKUP(B:B,'[6]仲裁日报-完结'!$C:$H,6,FALSE),"0")</f>
        <v>2</v>
      </c>
      <c r="X18" s="26">
        <f t="shared" si="13"/>
        <v>2</v>
      </c>
      <c r="Y18" s="18">
        <f>IFERROR(VLOOKUP(B:B,'[7]仲裁日报-完结'!$C:$H,6,FALSE),"0")</f>
        <v>14</v>
      </c>
      <c r="Z18" s="18">
        <f>IFERROR(VLOOKUP(B:B,'[8]仲裁日报-完结'!$C:$H,6,FALSE),"0")</f>
        <v>2</v>
      </c>
      <c r="AA18" s="18">
        <f>IFERROR(VLOOKUP(B:B,'[9]仲裁日报-完结'!$C:$H,6,FALSE),"0")</f>
        <v>1</v>
      </c>
      <c r="AB18" s="18">
        <f>IFERROR(VLOOKUP(B:B,'[10]仲裁日报-完结'!$C:$H,6,FALSE),"0")</f>
        <v>0</v>
      </c>
      <c r="AC18" s="18">
        <f>IFERROR(VLOOKUP(B:B,'[11]仲裁日报-完结'!$C:$H,6,FALSE),"0")</f>
        <v>0</v>
      </c>
      <c r="AD18" s="18">
        <f>IFERROR(VLOOKUP(B:B,'[12]仲裁日报-完结'!$C:$H,6,FALSE),"0")</f>
        <v>0</v>
      </c>
      <c r="AE18" s="26">
        <f t="shared" si="3"/>
        <v>17</v>
      </c>
      <c r="AF18" s="27">
        <f t="shared" si="14"/>
        <v>15</v>
      </c>
      <c r="AG18" s="18" t="str">
        <f>IFERROR(VLOOKUP(B:B,'[1]仲裁日报-完结'!$C:$L,10,FALSE),"0")</f>
        <v>0</v>
      </c>
      <c r="AH18" s="18">
        <f>IFERROR(VLOOKUP(B:B,'[2]仲裁日报-完结'!$C:$L,10,FALSE),"0")</f>
        <v>0</v>
      </c>
      <c r="AI18" s="18">
        <f>IFERROR(VLOOKUP(B:B,'[3]仲裁日报-完结'!$C:$L,10,FALSE),"0")</f>
        <v>0</v>
      </c>
      <c r="AJ18" s="18" t="str">
        <f>IFERROR(VLOOKUP(B:B,'[4]仲裁日报-完结'!$C:$L,10,FALSE),"0")</f>
        <v>0</v>
      </c>
      <c r="AK18" s="18">
        <f>IFERROR(VLOOKUP(B:B,'[5]仲裁日报-完结'!$C:$L,10,FALSE),"0")</f>
        <v>3</v>
      </c>
      <c r="AL18" s="18">
        <f>IFERROR(VLOOKUP(B:B,'[6]仲裁日报-完结'!$C:$L,10,FALSE),"0")</f>
        <v>8</v>
      </c>
      <c r="AM18" s="26">
        <f t="shared" si="15"/>
        <v>11</v>
      </c>
      <c r="AN18" s="18">
        <f>IFERROR(VLOOKUP(B:B,'[7]仲裁日报-完结'!$C:$L,10,FALSE),"0")</f>
        <v>22</v>
      </c>
      <c r="AO18" s="18">
        <f>IFERROR(VLOOKUP(B:B,'[8]仲裁日报-完结'!$C:$L,10,FALSE),"0")</f>
        <v>4</v>
      </c>
      <c r="AP18" s="18">
        <f>IFERROR(VLOOKUP(B:B,'[9]仲裁日报-完结'!$C:$L,10,FALSE),"0")</f>
        <v>0</v>
      </c>
      <c r="AQ18" s="18">
        <f>IFERROR(VLOOKUP(B:B,'[10]仲裁日报-完结'!$C:$L,10,FALSE),"0")</f>
        <v>0</v>
      </c>
      <c r="AR18" s="18">
        <f>IFERROR(VLOOKUP(B:B,'[11]仲裁日报-完结'!$C:$L,10,FALSE),"0")</f>
        <v>0</v>
      </c>
      <c r="AS18" s="18">
        <f>IFERROR(VLOOKUP(B:B,'[12]仲裁日报-完结'!$C:$L,10,FALSE),"0")</f>
        <v>0</v>
      </c>
      <c r="AT18" s="26">
        <f t="shared" si="16"/>
        <v>26</v>
      </c>
      <c r="AU18" s="27">
        <f t="shared" si="17"/>
        <v>15</v>
      </c>
      <c r="AV18" s="47" t="str">
        <f>IFERROR(VLOOKUP(B:B,'[1]仲裁日报-完结'!$C:$E,3,FALSE),"0")</f>
        <v>0</v>
      </c>
      <c r="AW18" s="47">
        <f>IFERROR(VLOOKUP(B:B,'[2]仲裁日报-完结'!$C:$E,3,FALSE),"0")</f>
        <v>1000</v>
      </c>
      <c r="AX18" s="47">
        <f>IFERROR(VLOOKUP(B:B,'[3]仲裁日报-完结'!$C:$E,3,FALSE),"0")</f>
        <v>575</v>
      </c>
      <c r="AY18" s="47" t="str">
        <f>IFERROR(VLOOKUP(B:B,'[4]仲裁日报-完结'!$C:$E,3,FALSE),"0")</f>
        <v>0</v>
      </c>
      <c r="AZ18" s="47">
        <f>IFERROR(VLOOKUP(B:B,'[5]仲裁日报-完结'!$C:$E,3,FALSE),"0")</f>
        <v>530</v>
      </c>
      <c r="BA18" s="47">
        <f>IFERROR(VLOOKUP(B:B,'[6]仲裁日报-完结'!$C:$E,3,FALSE),"0")</f>
        <v>2030</v>
      </c>
      <c r="BB18" s="49">
        <f t="shared" si="7"/>
        <v>4135</v>
      </c>
      <c r="BC18" s="47">
        <f>IFERROR(VLOOKUP(B:B,'[7]仲裁日报-完结'!$C:$E,3,FALSE),"0")</f>
        <v>13622.17</v>
      </c>
      <c r="BD18" s="47">
        <f>IFERROR(VLOOKUP(B:B,'[8]仲裁日报-完结'!$C:$E,3,FALSE),"0")</f>
        <v>4878.3</v>
      </c>
      <c r="BE18" s="47">
        <f>IFERROR(VLOOKUP(B:B,'[9]仲裁日报-完结'!$C:$E,3,FALSE),"0")</f>
        <v>505</v>
      </c>
      <c r="BF18" s="47">
        <f>IFERROR(VLOOKUP(B:B,'[10]仲裁日报-完结'!$C:$E,3,FALSE),"0")</f>
        <v>0</v>
      </c>
      <c r="BG18" s="47">
        <f>IFERROR(VLOOKUP(B:B,'[10]仲裁日报-完结'!$C:$E,3,FALSE),"0")</f>
        <v>0</v>
      </c>
      <c r="BH18" s="47">
        <f>IFERROR(VLOOKUP(B:B,'[11]仲裁日报-完结'!$C:$E,3,FALSE),"0")</f>
        <v>0</v>
      </c>
      <c r="BI18" s="49">
        <f t="shared" si="9"/>
        <v>19005.47</v>
      </c>
      <c r="BJ18" s="51">
        <f t="shared" si="18"/>
        <v>14870.47</v>
      </c>
    </row>
    <row r="19" ht="15.75" spans="1:62">
      <c r="A19" s="16"/>
      <c r="B19" s="17" t="s">
        <v>29</v>
      </c>
      <c r="C19" s="18" t="str">
        <f>IFERROR(VLOOKUP(B:B,#REF!,8,FALSE),"0")</f>
        <v>0</v>
      </c>
      <c r="D19" s="18">
        <f>IFERROR(VLOOKUP(B:B,'[2]仲裁日报-完结'!$C:$J,8,FALSE),"0")</f>
        <v>0</v>
      </c>
      <c r="E19" s="19" t="str">
        <f>IFERROR(VLOOKUP(B:B,'[3]仲裁日报-完结'!$C:$J,8,FALSE),"0")</f>
        <v>0</v>
      </c>
      <c r="F19" s="19">
        <f>IFERROR(VLOOKUP(B:B,'[4]仲裁日报-完结'!$C:$J,8,FALSE),"0")</f>
        <v>0</v>
      </c>
      <c r="G19" s="19">
        <f>IFERROR(VLOOKUP(B:B,'[5]仲裁日报-完结'!$C:$J,8,FALSE),"0")</f>
        <v>1</v>
      </c>
      <c r="H19" s="19">
        <f>IFERROR(VLOOKUP(B:B,'[6]仲裁日报-完结'!$C:$J,8,FALSE),"0")</f>
        <v>0</v>
      </c>
      <c r="I19" s="26">
        <f t="shared" si="10"/>
        <v>1</v>
      </c>
      <c r="J19" s="19" t="str">
        <f>IFERROR(VLOOKUP(B:B,'[7]仲裁日报-完结'!$C:$J,8,FALSE),"0")</f>
        <v>0</v>
      </c>
      <c r="K19" s="19" t="str">
        <f>IFERROR(VLOOKUP(B:B,'[8]仲裁日报-完结'!$C:$J,8,FALSE),"0")</f>
        <v>0</v>
      </c>
      <c r="L19" s="19" t="str">
        <f>IFERROR(VLOOKUP(B:B,'[9]仲裁日报-完结'!$C:$J,8,FALSE),"0")</f>
        <v>0</v>
      </c>
      <c r="M19" s="19" t="str">
        <f>IFERROR(VLOOKUP(B:B,'[10]仲裁日报-完结'!$C:$J,8,FALSE),"0")</f>
        <v>0</v>
      </c>
      <c r="N19" s="19" t="str">
        <f>IFERROR(VLOOKUP(B:B,'[11]仲裁日报-完结'!$C:$J,8,FALSE),"0")</f>
        <v>0</v>
      </c>
      <c r="O19" s="19" t="str">
        <f>IFERROR(VLOOKUP(B:B,'[11]仲裁日报-完结'!$C:$J,8,FALSE),"0")</f>
        <v>0</v>
      </c>
      <c r="P19" s="26">
        <f t="shared" si="11"/>
        <v>0</v>
      </c>
      <c r="Q19" s="27">
        <f t="shared" si="12"/>
        <v>-1</v>
      </c>
      <c r="R19" s="18">
        <f>IFERROR(VLOOKUP(B:B,'[1]仲裁日报-完结'!$C:$H,6,FALSE),"0")</f>
        <v>2</v>
      </c>
      <c r="S19" s="18">
        <f>IFERROR(VLOOKUP(B:B,'[2]仲裁日报-完结'!$C:$H,6,FALSE),"0")</f>
        <v>0</v>
      </c>
      <c r="T19" s="18" t="str">
        <f>IFERROR(VLOOKUP(B:B,'[3]仲裁日报-完结'!$C:$H,6,FALSE),"0")</f>
        <v>0</v>
      </c>
      <c r="U19" s="18">
        <f>IFERROR(VLOOKUP(B:B,'[4]仲裁日报-完结'!$C:$H,6,FALSE),"0")</f>
        <v>0</v>
      </c>
      <c r="V19" s="18">
        <f>IFERROR(VLOOKUP(B:B,'[5]仲裁日报-完结'!$C:$H,6,FALSE),"0")</f>
        <v>0</v>
      </c>
      <c r="W19" s="18">
        <f>IFERROR(VLOOKUP(B:B,'[6]仲裁日报-完结'!$C:$H,6,FALSE),"0")</f>
        <v>6</v>
      </c>
      <c r="X19" s="26">
        <f t="shared" si="13"/>
        <v>8</v>
      </c>
      <c r="Y19" s="18" t="str">
        <f>IFERROR(VLOOKUP(B:B,'[7]仲裁日报-完结'!$C:$H,6,FALSE),"0")</f>
        <v>0</v>
      </c>
      <c r="Z19" s="18" t="str">
        <f>IFERROR(VLOOKUP(B:B,'[8]仲裁日报-完结'!$C:$H,6,FALSE),"0")</f>
        <v>0</v>
      </c>
      <c r="AA19" s="18" t="str">
        <f>IFERROR(VLOOKUP(B:B,'[9]仲裁日报-完结'!$C:$H,6,FALSE),"0")</f>
        <v>0</v>
      </c>
      <c r="AB19" s="18" t="str">
        <f>IFERROR(VLOOKUP(B:B,'[10]仲裁日报-完结'!$C:$H,6,FALSE),"0")</f>
        <v>0</v>
      </c>
      <c r="AC19" s="18" t="str">
        <f>IFERROR(VLOOKUP(B:B,'[11]仲裁日报-完结'!$C:$H,6,FALSE),"0")</f>
        <v>0</v>
      </c>
      <c r="AD19" s="18" t="str">
        <f>IFERROR(VLOOKUP(B:B,'[12]仲裁日报-完结'!$C:$H,6,FALSE),"0")</f>
        <v>0</v>
      </c>
      <c r="AE19" s="26">
        <f t="shared" si="3"/>
        <v>0</v>
      </c>
      <c r="AF19" s="27">
        <f t="shared" si="14"/>
        <v>-8</v>
      </c>
      <c r="AG19" s="18">
        <f>IFERROR(VLOOKUP(B:B,'[1]仲裁日报-完结'!$C:$L,10,FALSE),"0")</f>
        <v>33</v>
      </c>
      <c r="AH19" s="18">
        <f>IFERROR(VLOOKUP(B:B,'[2]仲裁日报-完结'!$C:$L,10,FALSE),"0")</f>
        <v>4</v>
      </c>
      <c r="AI19" s="18" t="str">
        <f>IFERROR(VLOOKUP(B:B,'[3]仲裁日报-完结'!$C:$L,10,FALSE),"0")</f>
        <v>0</v>
      </c>
      <c r="AJ19" s="18">
        <f>IFERROR(VLOOKUP(B:B,'[4]仲裁日报-完结'!$C:$L,10,FALSE),"0")</f>
        <v>2</v>
      </c>
      <c r="AK19" s="18">
        <f>IFERROR(VLOOKUP(B:B,'[5]仲裁日报-完结'!$C:$L,10,FALSE),"0")</f>
        <v>8</v>
      </c>
      <c r="AL19" s="18">
        <f>IFERROR(VLOOKUP(B:B,'[6]仲裁日报-完结'!$C:$L,10,FALSE),"0")</f>
        <v>4</v>
      </c>
      <c r="AM19" s="26">
        <f t="shared" si="15"/>
        <v>51</v>
      </c>
      <c r="AN19" s="18" t="str">
        <f>IFERROR(VLOOKUP(B:B,'[7]仲裁日报-完结'!$C:$L,10,FALSE),"0")</f>
        <v>0</v>
      </c>
      <c r="AO19" s="18" t="str">
        <f>IFERROR(VLOOKUP(B:B,'[8]仲裁日报-完结'!$C:$L,10,FALSE),"0")</f>
        <v>0</v>
      </c>
      <c r="AP19" s="18" t="str">
        <f>IFERROR(VLOOKUP(B:B,'[9]仲裁日报-完结'!$C:$L,10,FALSE),"0")</f>
        <v>0</v>
      </c>
      <c r="AQ19" s="18" t="str">
        <f>IFERROR(VLOOKUP(B:B,'[10]仲裁日报-完结'!$C:$L,10,FALSE),"0")</f>
        <v>0</v>
      </c>
      <c r="AR19" s="18" t="str">
        <f>IFERROR(VLOOKUP(B:B,'[11]仲裁日报-完结'!$C:$L,10,FALSE),"0")</f>
        <v>0</v>
      </c>
      <c r="AS19" s="18" t="str">
        <f>IFERROR(VLOOKUP(B:B,'[12]仲裁日报-完结'!$C:$L,10,FALSE),"0")</f>
        <v>0</v>
      </c>
      <c r="AT19" s="26">
        <f t="shared" si="16"/>
        <v>0</v>
      </c>
      <c r="AU19" s="27">
        <f t="shared" si="17"/>
        <v>-51</v>
      </c>
      <c r="AV19" s="47">
        <f>IFERROR(VLOOKUP(B:B,'[1]仲裁日报-完结'!$C:$E,3,FALSE),"0")</f>
        <v>4800</v>
      </c>
      <c r="AW19" s="47">
        <f>IFERROR(VLOOKUP(B:B,'[2]仲裁日报-完结'!$C:$E,3,FALSE),"0")</f>
        <v>400</v>
      </c>
      <c r="AX19" s="47" t="str">
        <f>IFERROR(VLOOKUP(B:B,'[3]仲裁日报-完结'!$C:$E,3,FALSE),"0")</f>
        <v>0</v>
      </c>
      <c r="AY19" s="47">
        <f>IFERROR(VLOOKUP(B:B,'[4]仲裁日报-完结'!$C:$E,3,FALSE),"0")</f>
        <v>200</v>
      </c>
      <c r="AZ19" s="47">
        <f>IFERROR(VLOOKUP(B:B,'[5]仲裁日报-完结'!$C:$E,3,FALSE),"0")</f>
        <v>4002</v>
      </c>
      <c r="BA19" s="47">
        <f>IFERROR(VLOOKUP(B:B,'[6]仲裁日报-完结'!$C:$E,3,FALSE),"0")</f>
        <v>3557</v>
      </c>
      <c r="BB19" s="49">
        <f t="shared" si="7"/>
        <v>12959</v>
      </c>
      <c r="BC19" s="47" t="str">
        <f>IFERROR(VLOOKUP(B:B,'[7]仲裁日报-完结'!$C:$E,3,FALSE),"0")</f>
        <v>0</v>
      </c>
      <c r="BD19" s="47" t="str">
        <f>IFERROR(VLOOKUP(B:B,'[8]仲裁日报-完结'!$C:$E,3,FALSE),"0")</f>
        <v>0</v>
      </c>
      <c r="BE19" s="47" t="str">
        <f>IFERROR(VLOOKUP(B:B,'[9]仲裁日报-完结'!$C:$E,3,FALSE),"0")</f>
        <v>0</v>
      </c>
      <c r="BF19" s="47" t="str">
        <f>IFERROR(VLOOKUP(B:B,'[10]仲裁日报-完结'!$C:$E,3,FALSE),"0")</f>
        <v>0</v>
      </c>
      <c r="BG19" s="47" t="str">
        <f>IFERROR(VLOOKUP(B:B,'[10]仲裁日报-完结'!$C:$E,3,FALSE),"0")</f>
        <v>0</v>
      </c>
      <c r="BH19" s="47" t="str">
        <f>IFERROR(VLOOKUP(B:B,'[11]仲裁日报-完结'!$C:$E,3,FALSE),"0")</f>
        <v>0</v>
      </c>
      <c r="BI19" s="49">
        <f t="shared" si="9"/>
        <v>0</v>
      </c>
      <c r="BJ19" s="51">
        <f t="shared" si="18"/>
        <v>-12959</v>
      </c>
    </row>
    <row r="20" ht="15.75" spans="1:62">
      <c r="A20" s="16"/>
      <c r="B20" s="17" t="s">
        <v>30</v>
      </c>
      <c r="C20" s="18" t="str">
        <f>IFERROR(VLOOKUP(B:B,#REF!,8,FALSE),"0")</f>
        <v>0</v>
      </c>
      <c r="D20" s="18" t="str">
        <f>IFERROR(VLOOKUP(B:B,'[2]仲裁日报-完结'!$C:$J,8,FALSE),"0")</f>
        <v>0</v>
      </c>
      <c r="E20" s="19" t="str">
        <f>IFERROR(VLOOKUP(B:B,'[3]仲裁日报-完结'!$C:$J,8,FALSE),"0")</f>
        <v>0</v>
      </c>
      <c r="F20" s="19">
        <f>IFERROR(VLOOKUP(B:B,'[4]仲裁日报-完结'!$C:$J,8,FALSE),"0")</f>
        <v>0</v>
      </c>
      <c r="G20" s="19">
        <f>IFERROR(VLOOKUP(B:B,'[5]仲裁日报-完结'!$C:$J,8,FALSE),"0")</f>
        <v>1</v>
      </c>
      <c r="H20" s="19" t="str">
        <f>IFERROR(VLOOKUP(B:B,'[6]仲裁日报-完结'!$C:$J,8,FALSE),"0")</f>
        <v>0</v>
      </c>
      <c r="I20" s="26">
        <f t="shared" si="10"/>
        <v>1</v>
      </c>
      <c r="J20" s="19">
        <f>IFERROR(VLOOKUP(B:B,'[7]仲裁日报-完结'!$C:$J,8,FALSE),"0")</f>
        <v>6</v>
      </c>
      <c r="K20" s="19">
        <f>IFERROR(VLOOKUP(B:B,'[8]仲裁日报-完结'!$C:$J,8,FALSE),"0")</f>
        <v>2</v>
      </c>
      <c r="L20" s="19">
        <f>IFERROR(VLOOKUP(B:B,'[9]仲裁日报-完结'!$C:$J,8,FALSE),"0")</f>
        <v>1</v>
      </c>
      <c r="M20" s="19">
        <f>IFERROR(VLOOKUP(B:B,'[10]仲裁日报-完结'!$C:$J,8,FALSE),"0")</f>
        <v>3</v>
      </c>
      <c r="N20" s="19">
        <f>IFERROR(VLOOKUP(B:B,'[11]仲裁日报-完结'!$C:$J,8,FALSE),"0")</f>
        <v>0</v>
      </c>
      <c r="O20" s="19">
        <f>IFERROR(VLOOKUP(B:B,'[11]仲裁日报-完结'!$C:$J,8,FALSE),"0")</f>
        <v>0</v>
      </c>
      <c r="P20" s="26">
        <f t="shared" si="11"/>
        <v>12</v>
      </c>
      <c r="Q20" s="27">
        <f t="shared" si="12"/>
        <v>11</v>
      </c>
      <c r="R20" s="18">
        <f>IFERROR(VLOOKUP(B:B,'[1]仲裁日报-完结'!$C:$H,6,FALSE),"0")</f>
        <v>1</v>
      </c>
      <c r="S20" s="18" t="str">
        <f>IFERROR(VLOOKUP(B:B,'[2]仲裁日报-完结'!$C:$H,6,FALSE),"0")</f>
        <v>0</v>
      </c>
      <c r="T20" s="18" t="str">
        <f>IFERROR(VLOOKUP(B:B,'[3]仲裁日报-完结'!$C:$H,6,FALSE),"0")</f>
        <v>0</v>
      </c>
      <c r="U20" s="18">
        <f>IFERROR(VLOOKUP(B:B,'[4]仲裁日报-完结'!$C:$H,6,FALSE),"0")</f>
        <v>3</v>
      </c>
      <c r="V20" s="18">
        <f>IFERROR(VLOOKUP(B:B,'[5]仲裁日报-完结'!$C:$H,6,FALSE),"0")</f>
        <v>0</v>
      </c>
      <c r="W20" s="18" t="str">
        <f>IFERROR(VLOOKUP(B:B,'[6]仲裁日报-完结'!$C:$H,6,FALSE),"0")</f>
        <v>0</v>
      </c>
      <c r="X20" s="26">
        <f t="shared" si="13"/>
        <v>4</v>
      </c>
      <c r="Y20" s="18">
        <f>IFERROR(VLOOKUP(B:B,'[7]仲裁日报-完结'!$C:$H,6,FALSE),"0")</f>
        <v>0</v>
      </c>
      <c r="Z20" s="18">
        <f>IFERROR(VLOOKUP(B:B,'[8]仲裁日报-完结'!$C:$H,6,FALSE),"0")</f>
        <v>2</v>
      </c>
      <c r="AA20" s="18">
        <f>IFERROR(VLOOKUP(B:B,'[9]仲裁日报-完结'!$C:$H,6,FALSE),"0")</f>
        <v>12</v>
      </c>
      <c r="AB20" s="18">
        <f>IFERROR(VLOOKUP(B:B,'[10]仲裁日报-完结'!$C:$H,6,FALSE),"0")</f>
        <v>7</v>
      </c>
      <c r="AC20" s="18">
        <f>IFERROR(VLOOKUP(B:B,'[11]仲裁日报-完结'!$C:$H,6,FALSE),"0")</f>
        <v>5</v>
      </c>
      <c r="AD20" s="18">
        <f>IFERROR(VLOOKUP(B:B,'[12]仲裁日报-完结'!$C:$H,6,FALSE),"0")</f>
        <v>6</v>
      </c>
      <c r="AE20" s="26">
        <f t="shared" si="3"/>
        <v>32</v>
      </c>
      <c r="AF20" s="27">
        <f t="shared" si="14"/>
        <v>28</v>
      </c>
      <c r="AG20" s="18">
        <f>IFERROR(VLOOKUP(B:B,'[1]仲裁日报-完结'!$C:$L,10,FALSE),"0")</f>
        <v>0</v>
      </c>
      <c r="AH20" s="18" t="str">
        <f>IFERROR(VLOOKUP(B:B,'[2]仲裁日报-完结'!$C:$L,10,FALSE),"0")</f>
        <v>0</v>
      </c>
      <c r="AI20" s="18" t="str">
        <f>IFERROR(VLOOKUP(B:B,'[3]仲裁日报-完结'!$C:$L,10,FALSE),"0")</f>
        <v>0</v>
      </c>
      <c r="AJ20" s="18">
        <f>IFERROR(VLOOKUP(B:B,'[4]仲裁日报-完结'!$C:$L,10,FALSE),"0")</f>
        <v>0</v>
      </c>
      <c r="AK20" s="18">
        <f>IFERROR(VLOOKUP(B:B,'[5]仲裁日报-完结'!$C:$L,10,FALSE),"0")</f>
        <v>0</v>
      </c>
      <c r="AL20" s="18" t="str">
        <f>IFERROR(VLOOKUP(B:B,'[6]仲裁日报-完结'!$C:$L,10,FALSE),"0")</f>
        <v>0</v>
      </c>
      <c r="AM20" s="26">
        <f t="shared" si="15"/>
        <v>0</v>
      </c>
      <c r="AN20" s="18">
        <f>IFERROR(VLOOKUP(B:B,'[7]仲裁日报-完结'!$C:$L,10,FALSE),"0")</f>
        <v>57</v>
      </c>
      <c r="AO20" s="18">
        <f>IFERROR(VLOOKUP(B:B,'[8]仲裁日报-完结'!$C:$L,10,FALSE),"0")</f>
        <v>27</v>
      </c>
      <c r="AP20" s="18">
        <f>IFERROR(VLOOKUP(B:B,'[9]仲裁日报-完结'!$C:$L,10,FALSE),"0")</f>
        <v>36</v>
      </c>
      <c r="AQ20" s="18">
        <f>IFERROR(VLOOKUP(B:B,'[10]仲裁日报-完结'!$C:$L,10,FALSE),"0")</f>
        <v>31</v>
      </c>
      <c r="AR20" s="18">
        <f>IFERROR(VLOOKUP(B:B,'[11]仲裁日报-完结'!$C:$L,10,FALSE),"0")</f>
        <v>123</v>
      </c>
      <c r="AS20" s="18">
        <f>IFERROR(VLOOKUP(B:B,'[12]仲裁日报-完结'!$C:$L,10,FALSE),"0")</f>
        <v>87</v>
      </c>
      <c r="AT20" s="26">
        <f t="shared" si="16"/>
        <v>361</v>
      </c>
      <c r="AU20" s="27">
        <f t="shared" si="17"/>
        <v>361</v>
      </c>
      <c r="AV20" s="47">
        <f>IFERROR(VLOOKUP(B:B,'[1]仲裁日报-完结'!$C:$E,3,FALSE),"0")</f>
        <v>10215</v>
      </c>
      <c r="AW20" s="47" t="str">
        <f>IFERROR(VLOOKUP(B:B,'[2]仲裁日报-完结'!$C:$E,3,FALSE),"0")</f>
        <v>0</v>
      </c>
      <c r="AX20" s="47" t="str">
        <f>IFERROR(VLOOKUP(B:B,'[3]仲裁日报-完结'!$C:$E,3,FALSE),"0")</f>
        <v>0</v>
      </c>
      <c r="AY20" s="47">
        <f>IFERROR(VLOOKUP(B:B,'[4]仲裁日报-完结'!$C:$E,3,FALSE),"0")</f>
        <v>2409</v>
      </c>
      <c r="AZ20" s="47">
        <f>IFERROR(VLOOKUP(B:B,'[5]仲裁日报-完结'!$C:$E,3,FALSE),"0")</f>
        <v>650</v>
      </c>
      <c r="BA20" s="47" t="str">
        <f>IFERROR(VLOOKUP(B:B,'[6]仲裁日报-完结'!$C:$E,3,FALSE),"0")</f>
        <v>0</v>
      </c>
      <c r="BB20" s="49">
        <f t="shared" si="7"/>
        <v>13274</v>
      </c>
      <c r="BC20" s="47">
        <f>IFERROR(VLOOKUP(B:B,'[7]仲裁日报-完结'!$C:$E,3,FALSE),"0")</f>
        <v>5867.09</v>
      </c>
      <c r="BD20" s="47">
        <f>IFERROR(VLOOKUP(B:B,'[8]仲裁日报-完结'!$C:$E,3,FALSE),"0")</f>
        <v>5801.79</v>
      </c>
      <c r="BE20" s="47">
        <f>IFERROR(VLOOKUP(B:B,'[9]仲裁日报-完结'!$C:$E,3,FALSE),"0")</f>
        <v>13340.81</v>
      </c>
      <c r="BF20" s="47">
        <f>IFERROR(VLOOKUP(B:B,'[10]仲裁日报-完结'!$C:$E,3,FALSE),"0")</f>
        <v>10224.05</v>
      </c>
      <c r="BG20" s="47">
        <f>IFERROR(VLOOKUP(B:B,'[10]仲裁日报-完结'!$C:$E,3,FALSE),"0")</f>
        <v>10224.05</v>
      </c>
      <c r="BH20" s="47">
        <f>IFERROR(VLOOKUP(B:B,'[11]仲裁日报-完结'!$C:$E,3,FALSE),"0")</f>
        <v>14662.56</v>
      </c>
      <c r="BI20" s="49">
        <f t="shared" si="9"/>
        <v>60120.35</v>
      </c>
      <c r="BJ20" s="51">
        <f t="shared" si="18"/>
        <v>46846.35</v>
      </c>
    </row>
    <row r="21" ht="15.75" spans="1:62">
      <c r="A21" s="16"/>
      <c r="B21" s="17" t="s">
        <v>31</v>
      </c>
      <c r="C21" s="18" t="str">
        <f>IFERROR(VLOOKUP(B:B,#REF!,8,FALSE),"0")</f>
        <v>0</v>
      </c>
      <c r="D21" s="18">
        <f>IFERROR(VLOOKUP(B:B,'[2]仲裁日报-完结'!$C:$J,8,FALSE),"0")</f>
        <v>1</v>
      </c>
      <c r="E21" s="19">
        <f>IFERROR(VLOOKUP(B:B,'[3]仲裁日报-完结'!$C:$J,8,FALSE),"0")</f>
        <v>4</v>
      </c>
      <c r="F21" s="19">
        <f>IFERROR(VLOOKUP(B:B,'[4]仲裁日报-完结'!$C:$J,8,FALSE),"0")</f>
        <v>1</v>
      </c>
      <c r="G21" s="19">
        <f>IFERROR(VLOOKUP(B:B,'[5]仲裁日报-完结'!$C:$J,8,FALSE),"0")</f>
        <v>0</v>
      </c>
      <c r="H21" s="19">
        <f>IFERROR(VLOOKUP(B:B,'[6]仲裁日报-完结'!$C:$J,8,FALSE),"0")</f>
        <v>0</v>
      </c>
      <c r="I21" s="26">
        <f t="shared" si="10"/>
        <v>6</v>
      </c>
      <c r="J21" s="19">
        <f>IFERROR(VLOOKUP(B:B,'[7]仲裁日报-完结'!$C:$J,8,FALSE),"0")</f>
        <v>3</v>
      </c>
      <c r="K21" s="19">
        <f>IFERROR(VLOOKUP(B:B,'[8]仲裁日报-完结'!$C:$J,8,FALSE),"0")</f>
        <v>1</v>
      </c>
      <c r="L21" s="19">
        <f>IFERROR(VLOOKUP(B:B,'[9]仲裁日报-完结'!$C:$J,8,FALSE),"0")</f>
        <v>0</v>
      </c>
      <c r="M21" s="19">
        <f>IFERROR(VLOOKUP(B:B,'[10]仲裁日报-完结'!$C:$J,8,FALSE),"0")</f>
        <v>0</v>
      </c>
      <c r="N21" s="19">
        <f>IFERROR(VLOOKUP(B:B,'[11]仲裁日报-完结'!$C:$J,8,FALSE),"0")</f>
        <v>0</v>
      </c>
      <c r="O21" s="19">
        <f>IFERROR(VLOOKUP(B:B,'[11]仲裁日报-完结'!$C:$J,8,FALSE),"0")</f>
        <v>0</v>
      </c>
      <c r="P21" s="26">
        <f t="shared" si="11"/>
        <v>4</v>
      </c>
      <c r="Q21" s="27">
        <f t="shared" si="12"/>
        <v>-2</v>
      </c>
      <c r="R21" s="18">
        <f>IFERROR(VLOOKUP(B:B,'[1]仲裁日报-完结'!$C:$H,6,FALSE),"0")</f>
        <v>4</v>
      </c>
      <c r="S21" s="18">
        <f>IFERROR(VLOOKUP(B:B,'[2]仲裁日报-完结'!$C:$H,6,FALSE),"0")</f>
        <v>3</v>
      </c>
      <c r="T21" s="18">
        <f>IFERROR(VLOOKUP(B:B,'[3]仲裁日报-完结'!$C:$H,6,FALSE),"0")</f>
        <v>5</v>
      </c>
      <c r="U21" s="18">
        <f>IFERROR(VLOOKUP(B:B,'[4]仲裁日报-完结'!$C:$H,6,FALSE),"0")</f>
        <v>1</v>
      </c>
      <c r="V21" s="18">
        <f>IFERROR(VLOOKUP(B:B,'[5]仲裁日报-完结'!$C:$H,6,FALSE),"0")</f>
        <v>6</v>
      </c>
      <c r="W21" s="18">
        <f>IFERROR(VLOOKUP(B:B,'[6]仲裁日报-完结'!$C:$H,6,FALSE),"0")</f>
        <v>1</v>
      </c>
      <c r="X21" s="26">
        <f t="shared" si="13"/>
        <v>20</v>
      </c>
      <c r="Y21" s="18">
        <f>IFERROR(VLOOKUP(B:B,'[7]仲裁日报-完结'!$C:$H,6,FALSE),"0")</f>
        <v>2</v>
      </c>
      <c r="Z21" s="18">
        <f>IFERROR(VLOOKUP(B:B,'[8]仲裁日报-完结'!$C:$H,6,FALSE),"0")</f>
        <v>0</v>
      </c>
      <c r="AA21" s="18">
        <f>IFERROR(VLOOKUP(B:B,'[9]仲裁日报-完结'!$C:$H,6,FALSE),"0")</f>
        <v>2</v>
      </c>
      <c r="AB21" s="18">
        <f>IFERROR(VLOOKUP(B:B,'[10]仲裁日报-完结'!$C:$H,6,FALSE),"0")</f>
        <v>2</v>
      </c>
      <c r="AC21" s="18">
        <f>IFERROR(VLOOKUP(B:B,'[11]仲裁日报-完结'!$C:$H,6,FALSE),"0")</f>
        <v>1</v>
      </c>
      <c r="AD21" s="18">
        <f>IFERROR(VLOOKUP(B:B,'[12]仲裁日报-完结'!$C:$H,6,FALSE),"0")</f>
        <v>2</v>
      </c>
      <c r="AE21" s="26">
        <f t="shared" si="3"/>
        <v>9</v>
      </c>
      <c r="AF21" s="27">
        <f t="shared" si="14"/>
        <v>-11</v>
      </c>
      <c r="AG21" s="18">
        <f>IFERROR(VLOOKUP(B:B,'[1]仲裁日报-完结'!$C:$L,10,FALSE),"0")</f>
        <v>2</v>
      </c>
      <c r="AH21" s="18">
        <f>IFERROR(VLOOKUP(B:B,'[2]仲裁日报-完结'!$C:$L,10,FALSE),"0")</f>
        <v>0</v>
      </c>
      <c r="AI21" s="18">
        <f>IFERROR(VLOOKUP(B:B,'[3]仲裁日报-完结'!$C:$L,10,FALSE),"0")</f>
        <v>0</v>
      </c>
      <c r="AJ21" s="18">
        <f>IFERROR(VLOOKUP(B:B,'[4]仲裁日报-完结'!$C:$L,10,FALSE),"0")</f>
        <v>0</v>
      </c>
      <c r="AK21" s="18">
        <f>IFERROR(VLOOKUP(B:B,'[5]仲裁日报-完结'!$C:$L,10,FALSE),"0")</f>
        <v>0</v>
      </c>
      <c r="AL21" s="18">
        <f>IFERROR(VLOOKUP(B:B,'[6]仲裁日报-完结'!$C:$L,10,FALSE),"0")</f>
        <v>9</v>
      </c>
      <c r="AM21" s="26">
        <f t="shared" si="15"/>
        <v>11</v>
      </c>
      <c r="AN21" s="18">
        <f>IFERROR(VLOOKUP(B:B,'[7]仲裁日报-完结'!$C:$L,10,FALSE),"0")</f>
        <v>7</v>
      </c>
      <c r="AO21" s="18">
        <f>IFERROR(VLOOKUP(B:B,'[8]仲裁日报-完结'!$C:$L,10,FALSE),"0")</f>
        <v>0</v>
      </c>
      <c r="AP21" s="18">
        <f>IFERROR(VLOOKUP(B:B,'[9]仲裁日报-完结'!$C:$L,10,FALSE),"0")</f>
        <v>3</v>
      </c>
      <c r="AQ21" s="18">
        <f>IFERROR(VLOOKUP(B:B,'[10]仲裁日报-完结'!$C:$L,10,FALSE),"0")</f>
        <v>1</v>
      </c>
      <c r="AR21" s="18">
        <f>IFERROR(VLOOKUP(B:B,'[11]仲裁日报-完结'!$C:$L,10,FALSE),"0")</f>
        <v>6</v>
      </c>
      <c r="AS21" s="18">
        <f>IFERROR(VLOOKUP(B:B,'[12]仲裁日报-完结'!$C:$L,10,FALSE),"0")</f>
        <v>6</v>
      </c>
      <c r="AT21" s="26">
        <f t="shared" si="16"/>
        <v>23</v>
      </c>
      <c r="AU21" s="27">
        <f t="shared" si="17"/>
        <v>12</v>
      </c>
      <c r="AV21" s="47">
        <f>IFERROR(VLOOKUP(B:B,'[1]仲裁日报-完结'!$C:$E,3,FALSE),"0")</f>
        <v>1729</v>
      </c>
      <c r="AW21" s="47">
        <f>IFERROR(VLOOKUP(B:B,'[2]仲裁日报-完结'!$C:$E,3,FALSE),"0")</f>
        <v>3690</v>
      </c>
      <c r="AX21" s="47">
        <f>IFERROR(VLOOKUP(B:B,'[3]仲裁日报-完结'!$C:$E,3,FALSE),"0")</f>
        <v>8749</v>
      </c>
      <c r="AY21" s="47">
        <f>IFERROR(VLOOKUP(B:B,'[4]仲裁日报-完结'!$C:$E,3,FALSE),"0")</f>
        <v>1770</v>
      </c>
      <c r="AZ21" s="47">
        <f>IFERROR(VLOOKUP(B:B,'[5]仲裁日报-完结'!$C:$E,3,FALSE),"0")</f>
        <v>4414</v>
      </c>
      <c r="BA21" s="47">
        <f>IFERROR(VLOOKUP(B:B,'[6]仲裁日报-完结'!$C:$E,3,FALSE),"0")</f>
        <v>1540</v>
      </c>
      <c r="BB21" s="49">
        <f t="shared" si="7"/>
        <v>21892</v>
      </c>
      <c r="BC21" s="47">
        <f>IFERROR(VLOOKUP(B:B,'[7]仲裁日报-完结'!$C:$E,3,FALSE),"0")</f>
        <v>2580.06</v>
      </c>
      <c r="BD21" s="47">
        <f>IFERROR(VLOOKUP(B:B,'[8]仲裁日报-完结'!$C:$E,3,FALSE),"0")</f>
        <v>616.49</v>
      </c>
      <c r="BE21" s="47">
        <f>IFERROR(VLOOKUP(B:B,'[9]仲裁日报-完结'!$C:$E,3,FALSE),"0")</f>
        <v>922.87</v>
      </c>
      <c r="BF21" s="47">
        <f>IFERROR(VLOOKUP(B:B,'[10]仲裁日报-完结'!$C:$E,3,FALSE),"0")</f>
        <v>1589.02</v>
      </c>
      <c r="BG21" s="47">
        <f>IFERROR(VLOOKUP(B:B,'[10]仲裁日报-完结'!$C:$E,3,FALSE),"0")</f>
        <v>1589.02</v>
      </c>
      <c r="BH21" s="47">
        <f>IFERROR(VLOOKUP(B:B,'[11]仲裁日报-完结'!$C:$E,3,FALSE),"0")</f>
        <v>869.37</v>
      </c>
      <c r="BI21" s="49">
        <f t="shared" si="9"/>
        <v>8166.83</v>
      </c>
      <c r="BJ21" s="51">
        <f t="shared" si="18"/>
        <v>-13725.17</v>
      </c>
    </row>
    <row r="22" ht="15.75" spans="1:62">
      <c r="A22" s="16"/>
      <c r="B22" s="17" t="s">
        <v>32</v>
      </c>
      <c r="C22" s="18" t="str">
        <f>IFERROR(VLOOKUP(B:B,#REF!,8,FALSE),"0")</f>
        <v>0</v>
      </c>
      <c r="D22" s="18">
        <f>IFERROR(VLOOKUP(B:B,'[2]仲裁日报-完结'!$C:$J,8,FALSE),"0")</f>
        <v>3</v>
      </c>
      <c r="E22" s="19">
        <f>IFERROR(VLOOKUP(B:B,'[3]仲裁日报-完结'!$C:$J,8,FALSE),"0")</f>
        <v>6</v>
      </c>
      <c r="F22" s="19">
        <f>IFERROR(VLOOKUP(B:B,'[4]仲裁日报-完结'!$C:$J,8,FALSE),"0")</f>
        <v>2</v>
      </c>
      <c r="G22" s="19">
        <f>IFERROR(VLOOKUP(B:B,'[5]仲裁日报-完结'!$C:$J,8,FALSE),"0")</f>
        <v>1</v>
      </c>
      <c r="H22" s="19">
        <f>IFERROR(VLOOKUP(B:B,'[6]仲裁日报-完结'!$C:$J,8,FALSE),"0")</f>
        <v>2</v>
      </c>
      <c r="I22" s="26">
        <f t="shared" si="10"/>
        <v>14</v>
      </c>
      <c r="J22" s="19">
        <f>IFERROR(VLOOKUP(B:B,'[7]仲裁日报-完结'!$C:$J,8,FALSE),"0")</f>
        <v>0</v>
      </c>
      <c r="K22" s="19">
        <f>IFERROR(VLOOKUP(B:B,'[8]仲裁日报-完结'!$C:$J,8,FALSE),"0")</f>
        <v>2</v>
      </c>
      <c r="L22" s="19">
        <f>IFERROR(VLOOKUP(B:B,'[9]仲裁日报-完结'!$C:$J,8,FALSE),"0")</f>
        <v>0</v>
      </c>
      <c r="M22" s="19">
        <f>IFERROR(VLOOKUP(B:B,'[10]仲裁日报-完结'!$C:$J,8,FALSE),"0")</f>
        <v>5</v>
      </c>
      <c r="N22" s="19">
        <f>IFERROR(VLOOKUP(B:B,'[11]仲裁日报-完结'!$C:$J,8,FALSE),"0")</f>
        <v>2</v>
      </c>
      <c r="O22" s="19">
        <f>IFERROR(VLOOKUP(B:B,'[11]仲裁日报-完结'!$C:$J,8,FALSE),"0")</f>
        <v>2</v>
      </c>
      <c r="P22" s="26">
        <f t="shared" si="11"/>
        <v>11</v>
      </c>
      <c r="Q22" s="27">
        <f t="shared" si="12"/>
        <v>-3</v>
      </c>
      <c r="R22" s="18">
        <f>IFERROR(VLOOKUP(B:B,'[1]仲裁日报-完结'!$C:$H,6,FALSE),"0")</f>
        <v>2</v>
      </c>
      <c r="S22" s="18">
        <f>IFERROR(VLOOKUP(B:B,'[2]仲裁日报-完结'!$C:$H,6,FALSE),"0")</f>
        <v>2</v>
      </c>
      <c r="T22" s="18">
        <f>IFERROR(VLOOKUP(B:B,'[3]仲裁日报-完结'!$C:$H,6,FALSE),"0")</f>
        <v>1</v>
      </c>
      <c r="U22" s="18">
        <f>IFERROR(VLOOKUP(B:B,'[4]仲裁日报-完结'!$C:$H,6,FALSE),"0")</f>
        <v>0</v>
      </c>
      <c r="V22" s="18">
        <f>IFERROR(VLOOKUP(B:B,'[5]仲裁日报-完结'!$C:$H,6,FALSE),"0")</f>
        <v>1</v>
      </c>
      <c r="W22" s="18">
        <f>IFERROR(VLOOKUP(B:B,'[6]仲裁日报-完结'!$C:$H,6,FALSE),"0")</f>
        <v>5</v>
      </c>
      <c r="X22" s="26">
        <f t="shared" si="13"/>
        <v>11</v>
      </c>
      <c r="Y22" s="18">
        <f>IFERROR(VLOOKUP(B:B,'[7]仲裁日报-完结'!$C:$H,6,FALSE),"0")</f>
        <v>3</v>
      </c>
      <c r="Z22" s="18">
        <f>IFERROR(VLOOKUP(B:B,'[8]仲裁日报-完结'!$C:$H,6,FALSE),"0")</f>
        <v>1</v>
      </c>
      <c r="AA22" s="18">
        <f>IFERROR(VLOOKUP(B:B,'[9]仲裁日报-完结'!$C:$H,6,FALSE),"0")</f>
        <v>9</v>
      </c>
      <c r="AB22" s="18">
        <f>IFERROR(VLOOKUP(B:B,'[10]仲裁日报-完结'!$C:$H,6,FALSE),"0")</f>
        <v>15</v>
      </c>
      <c r="AC22" s="18">
        <f>IFERROR(VLOOKUP(B:B,'[11]仲裁日报-完结'!$C:$H,6,FALSE),"0")</f>
        <v>1</v>
      </c>
      <c r="AD22" s="18">
        <f>IFERROR(VLOOKUP(B:B,'[12]仲裁日报-完结'!$C:$H,6,FALSE),"0")</f>
        <v>0</v>
      </c>
      <c r="AE22" s="26">
        <f t="shared" si="3"/>
        <v>29</v>
      </c>
      <c r="AF22" s="27">
        <f t="shared" si="14"/>
        <v>18</v>
      </c>
      <c r="AG22" s="18">
        <f>IFERROR(VLOOKUP(B:B,'[1]仲裁日报-完结'!$C:$L,10,FALSE),"0")</f>
        <v>0</v>
      </c>
      <c r="AH22" s="18">
        <f>IFERROR(VLOOKUP(B:B,'[2]仲裁日报-完结'!$C:$L,10,FALSE),"0")</f>
        <v>0</v>
      </c>
      <c r="AI22" s="18">
        <f>IFERROR(VLOOKUP(B:B,'[3]仲裁日报-完结'!$C:$L,10,FALSE),"0")</f>
        <v>0</v>
      </c>
      <c r="AJ22" s="18">
        <f>IFERROR(VLOOKUP(B:B,'[4]仲裁日报-完结'!$C:$L,10,FALSE),"0")</f>
        <v>0</v>
      </c>
      <c r="AK22" s="18">
        <f>IFERROR(VLOOKUP(B:B,'[5]仲裁日报-完结'!$C:$L,10,FALSE),"0")</f>
        <v>3</v>
      </c>
      <c r="AL22" s="18">
        <f>IFERROR(VLOOKUP(B:B,'[6]仲裁日报-完结'!$C:$L,10,FALSE),"0")</f>
        <v>12</v>
      </c>
      <c r="AM22" s="26">
        <f t="shared" si="15"/>
        <v>15</v>
      </c>
      <c r="AN22" s="18">
        <f>IFERROR(VLOOKUP(B:B,'[7]仲裁日报-完结'!$C:$L,10,FALSE),"0")</f>
        <v>13</v>
      </c>
      <c r="AO22" s="18">
        <f>IFERROR(VLOOKUP(B:B,'[8]仲裁日报-完结'!$C:$L,10,FALSE),"0")</f>
        <v>6</v>
      </c>
      <c r="AP22" s="18">
        <f>IFERROR(VLOOKUP(B:B,'[9]仲裁日报-完结'!$C:$L,10,FALSE),"0")</f>
        <v>6</v>
      </c>
      <c r="AQ22" s="18">
        <f>IFERROR(VLOOKUP(B:B,'[10]仲裁日报-完结'!$C:$L,10,FALSE),"0")</f>
        <v>9</v>
      </c>
      <c r="AR22" s="18">
        <f>IFERROR(VLOOKUP(B:B,'[11]仲裁日报-完结'!$C:$L,10,FALSE),"0")</f>
        <v>6</v>
      </c>
      <c r="AS22" s="18">
        <f>IFERROR(VLOOKUP(B:B,'[12]仲裁日报-完结'!$C:$L,10,FALSE),"0")</f>
        <v>7</v>
      </c>
      <c r="AT22" s="26">
        <f t="shared" si="16"/>
        <v>47</v>
      </c>
      <c r="AU22" s="27">
        <f t="shared" si="17"/>
        <v>32</v>
      </c>
      <c r="AV22" s="47">
        <f>IFERROR(VLOOKUP(B:B,'[1]仲裁日报-完结'!$C:$E,3,FALSE),"0")</f>
        <v>1890</v>
      </c>
      <c r="AW22" s="47">
        <f>IFERROR(VLOOKUP(B:B,'[2]仲裁日报-完结'!$C:$E,3,FALSE),"0")</f>
        <v>3069</v>
      </c>
      <c r="AX22" s="47">
        <f>IFERROR(VLOOKUP(B:B,'[3]仲裁日报-完结'!$C:$E,3,FALSE),"0")</f>
        <v>2650</v>
      </c>
      <c r="AY22" s="47">
        <f>IFERROR(VLOOKUP(B:B,'[4]仲裁日报-完结'!$C:$E,3,FALSE),"0")</f>
        <v>970</v>
      </c>
      <c r="AZ22" s="47">
        <f>IFERROR(VLOOKUP(B:B,'[5]仲裁日报-完结'!$C:$E,3,FALSE),"0")</f>
        <v>1305</v>
      </c>
      <c r="BA22" s="47">
        <f>IFERROR(VLOOKUP(B:B,'[6]仲裁日报-完结'!$C:$E,3,FALSE),"0")</f>
        <v>4550</v>
      </c>
      <c r="BB22" s="49">
        <f t="shared" si="7"/>
        <v>14434</v>
      </c>
      <c r="BC22" s="47">
        <f>IFERROR(VLOOKUP(B:B,'[7]仲裁日报-完结'!$C:$E,3,FALSE),"0")</f>
        <v>3326.82</v>
      </c>
      <c r="BD22" s="47">
        <f>IFERROR(VLOOKUP(B:B,'[8]仲裁日报-完结'!$C:$E,3,FALSE),"0")</f>
        <v>1287.64</v>
      </c>
      <c r="BE22" s="47">
        <f>IFERROR(VLOOKUP(B:B,'[9]仲裁日报-完结'!$C:$E,3,FALSE),"0")</f>
        <v>4966.44</v>
      </c>
      <c r="BF22" s="47">
        <f>IFERROR(VLOOKUP(B:B,'[10]仲裁日报-完结'!$C:$E,3,FALSE),"0")</f>
        <v>34058.17</v>
      </c>
      <c r="BG22" s="47">
        <f>IFERROR(VLOOKUP(B:B,'[10]仲裁日报-完结'!$C:$E,3,FALSE),"0")</f>
        <v>34058.17</v>
      </c>
      <c r="BH22" s="47">
        <f>IFERROR(VLOOKUP(B:B,'[11]仲裁日报-完结'!$C:$E,3,FALSE),"0")</f>
        <v>1824.68</v>
      </c>
      <c r="BI22" s="49">
        <f t="shared" si="9"/>
        <v>79521.92</v>
      </c>
      <c r="BJ22" s="51">
        <f t="shared" si="18"/>
        <v>65087.92</v>
      </c>
    </row>
    <row r="23" ht="15.75" spans="1:62">
      <c r="A23" s="16"/>
      <c r="B23" s="17" t="s">
        <v>33</v>
      </c>
      <c r="C23" s="18" t="str">
        <f>IFERROR(VLOOKUP(B:B,#REF!,8,FALSE),"0")</f>
        <v>0</v>
      </c>
      <c r="D23" s="18">
        <f>IFERROR(VLOOKUP(B:B,'[2]仲裁日报-完结'!$C:$J,8,FALSE),"0")</f>
        <v>5</v>
      </c>
      <c r="E23" s="19">
        <f>IFERROR(VLOOKUP(B:B,'[3]仲裁日报-完结'!$C:$J,8,FALSE),"0")</f>
        <v>4</v>
      </c>
      <c r="F23" s="19">
        <f>IFERROR(VLOOKUP(B:B,'[4]仲裁日报-完结'!$C:$J,8,FALSE),"0")</f>
        <v>1</v>
      </c>
      <c r="G23" s="19">
        <f>IFERROR(VLOOKUP(B:B,'[5]仲裁日报-完结'!$C:$J,8,FALSE),"0")</f>
        <v>5</v>
      </c>
      <c r="H23" s="19">
        <f>IFERROR(VLOOKUP(B:B,'[6]仲裁日报-完结'!$C:$J,8,FALSE),"0")</f>
        <v>4</v>
      </c>
      <c r="I23" s="26">
        <f t="shared" si="10"/>
        <v>19</v>
      </c>
      <c r="J23" s="19">
        <f>IFERROR(VLOOKUP(B:B,'[7]仲裁日报-完结'!$C:$J,8,FALSE),"0")</f>
        <v>0</v>
      </c>
      <c r="K23" s="19">
        <f>IFERROR(VLOOKUP(B:B,'[8]仲裁日报-完结'!$C:$J,8,FALSE),"0")</f>
        <v>1</v>
      </c>
      <c r="L23" s="19">
        <f>IFERROR(VLOOKUP(B:B,'[9]仲裁日报-完结'!$C:$J,8,FALSE),"0")</f>
        <v>1</v>
      </c>
      <c r="M23" s="19">
        <f>IFERROR(VLOOKUP(B:B,'[10]仲裁日报-完结'!$C:$J,8,FALSE),"0")</f>
        <v>2</v>
      </c>
      <c r="N23" s="19">
        <f>IFERROR(VLOOKUP(B:B,'[11]仲裁日报-完结'!$C:$J,8,FALSE),"0")</f>
        <v>1</v>
      </c>
      <c r="O23" s="19">
        <f>IFERROR(VLOOKUP(B:B,'[11]仲裁日报-完结'!$C:$J,8,FALSE),"0")</f>
        <v>1</v>
      </c>
      <c r="P23" s="26">
        <f t="shared" si="11"/>
        <v>6</v>
      </c>
      <c r="Q23" s="27">
        <f t="shared" si="12"/>
        <v>-13</v>
      </c>
      <c r="R23" s="18">
        <f>IFERROR(VLOOKUP(B:B,'[1]仲裁日报-完结'!$C:$H,6,FALSE),"0")</f>
        <v>3</v>
      </c>
      <c r="S23" s="18">
        <f>IFERROR(VLOOKUP(B:B,'[2]仲裁日报-完结'!$C:$H,6,FALSE),"0")</f>
        <v>0</v>
      </c>
      <c r="T23" s="18">
        <f>IFERROR(VLOOKUP(B:B,'[3]仲裁日报-完结'!$C:$H,6,FALSE),"0")</f>
        <v>0</v>
      </c>
      <c r="U23" s="18">
        <f>IFERROR(VLOOKUP(B:B,'[4]仲裁日报-完结'!$C:$H,6,FALSE),"0")</f>
        <v>1</v>
      </c>
      <c r="V23" s="18">
        <f>IFERROR(VLOOKUP(B:B,'[5]仲裁日报-完结'!$C:$H,6,FALSE),"0")</f>
        <v>2</v>
      </c>
      <c r="W23" s="18">
        <f>IFERROR(VLOOKUP(B:B,'[6]仲裁日报-完结'!$C:$H,6,FALSE),"0")</f>
        <v>10</v>
      </c>
      <c r="X23" s="26">
        <f t="shared" si="13"/>
        <v>16</v>
      </c>
      <c r="Y23" s="18">
        <f>IFERROR(VLOOKUP(B:B,'[7]仲裁日报-完结'!$C:$H,6,FALSE),"0")</f>
        <v>3</v>
      </c>
      <c r="Z23" s="18">
        <f>IFERROR(VLOOKUP(B:B,'[8]仲裁日报-完结'!$C:$H,6,FALSE),"0")</f>
        <v>0</v>
      </c>
      <c r="AA23" s="18">
        <f>IFERROR(VLOOKUP(B:B,'[9]仲裁日报-完结'!$C:$H,6,FALSE),"0")</f>
        <v>6</v>
      </c>
      <c r="AB23" s="18">
        <f>IFERROR(VLOOKUP(B:B,'[10]仲裁日报-完结'!$C:$H,6,FALSE),"0")</f>
        <v>9</v>
      </c>
      <c r="AC23" s="18">
        <f>IFERROR(VLOOKUP(B:B,'[11]仲裁日报-完结'!$C:$H,6,FALSE),"0")</f>
        <v>4</v>
      </c>
      <c r="AD23" s="18">
        <f>IFERROR(VLOOKUP(B:B,'[12]仲裁日报-完结'!$C:$H,6,FALSE),"0")</f>
        <v>1</v>
      </c>
      <c r="AE23" s="26">
        <f t="shared" si="3"/>
        <v>23</v>
      </c>
      <c r="AF23" s="27">
        <f t="shared" si="14"/>
        <v>7</v>
      </c>
      <c r="AG23" s="18">
        <f>IFERROR(VLOOKUP(B:B,'[1]仲裁日报-完结'!$C:$L,10,FALSE),"0")</f>
        <v>17</v>
      </c>
      <c r="AH23" s="18">
        <f>IFERROR(VLOOKUP(B:B,'[2]仲裁日报-完结'!$C:$L,10,FALSE),"0")</f>
        <v>2</v>
      </c>
      <c r="AI23" s="18">
        <f>IFERROR(VLOOKUP(B:B,'[3]仲裁日报-完结'!$C:$L,10,FALSE),"0")</f>
        <v>0</v>
      </c>
      <c r="AJ23" s="18">
        <f>IFERROR(VLOOKUP(B:B,'[4]仲裁日报-完结'!$C:$L,10,FALSE),"0")</f>
        <v>0</v>
      </c>
      <c r="AK23" s="18">
        <f>IFERROR(VLOOKUP(B:B,'[5]仲裁日报-完结'!$C:$L,10,FALSE),"0")</f>
        <v>2</v>
      </c>
      <c r="AL23" s="18">
        <f>IFERROR(VLOOKUP(B:B,'[6]仲裁日报-完结'!$C:$L,10,FALSE),"0")</f>
        <v>13</v>
      </c>
      <c r="AM23" s="26">
        <f t="shared" si="15"/>
        <v>34</v>
      </c>
      <c r="AN23" s="18">
        <f>IFERROR(VLOOKUP(B:B,'[7]仲裁日报-完结'!$C:$L,10,FALSE),"0")</f>
        <v>8</v>
      </c>
      <c r="AO23" s="18">
        <f>IFERROR(VLOOKUP(B:B,'[8]仲裁日报-完结'!$C:$L,10,FALSE),"0")</f>
        <v>9</v>
      </c>
      <c r="AP23" s="18">
        <f>IFERROR(VLOOKUP(B:B,'[9]仲裁日报-完结'!$C:$L,10,FALSE),"0")</f>
        <v>7</v>
      </c>
      <c r="AQ23" s="18">
        <f>IFERROR(VLOOKUP(B:B,'[10]仲裁日报-完结'!$C:$L,10,FALSE),"0")</f>
        <v>11</v>
      </c>
      <c r="AR23" s="18">
        <f>IFERROR(VLOOKUP(B:B,'[11]仲裁日报-完结'!$C:$L,10,FALSE),"0")</f>
        <v>9</v>
      </c>
      <c r="AS23" s="18">
        <f>IFERROR(VLOOKUP(B:B,'[12]仲裁日报-完结'!$C:$L,10,FALSE),"0")</f>
        <v>17</v>
      </c>
      <c r="AT23" s="26">
        <f t="shared" si="16"/>
        <v>61</v>
      </c>
      <c r="AU23" s="27">
        <f t="shared" si="17"/>
        <v>27</v>
      </c>
      <c r="AV23" s="47">
        <f>IFERROR(VLOOKUP(B:B,'[1]仲裁日报-完结'!$C:$E,3,FALSE),"0")</f>
        <v>4044</v>
      </c>
      <c r="AW23" s="47">
        <f>IFERROR(VLOOKUP(B:B,'[2]仲裁日报-完结'!$C:$E,3,FALSE),"0")</f>
        <v>2903</v>
      </c>
      <c r="AX23" s="47">
        <f>IFERROR(VLOOKUP(B:B,'[3]仲裁日报-完结'!$C:$E,3,FALSE),"0")</f>
        <v>2280</v>
      </c>
      <c r="AY23" s="47">
        <f>IFERROR(VLOOKUP(B:B,'[4]仲裁日报-完结'!$C:$E,3,FALSE),"0")</f>
        <v>1100</v>
      </c>
      <c r="AZ23" s="47">
        <f>IFERROR(VLOOKUP(B:B,'[5]仲裁日报-完结'!$C:$E,3,FALSE),"0")</f>
        <v>5560</v>
      </c>
      <c r="BA23" s="47">
        <f>IFERROR(VLOOKUP(B:B,'[6]仲裁日报-完结'!$C:$E,3,FALSE),"0")</f>
        <v>21629.5</v>
      </c>
      <c r="BB23" s="49">
        <f t="shared" si="7"/>
        <v>37516.5</v>
      </c>
      <c r="BC23" s="47">
        <f>IFERROR(VLOOKUP(B:B,'[7]仲裁日报-完结'!$C:$E,3,FALSE),"0")</f>
        <v>2658.91</v>
      </c>
      <c r="BD23" s="47">
        <f>IFERROR(VLOOKUP(B:B,'[8]仲裁日报-完结'!$C:$E,3,FALSE),"0")</f>
        <v>3871.75</v>
      </c>
      <c r="BE23" s="47">
        <f>IFERROR(VLOOKUP(B:B,'[9]仲裁日报-完结'!$C:$E,3,FALSE),"0")</f>
        <v>3010.58</v>
      </c>
      <c r="BF23" s="47">
        <f>IFERROR(VLOOKUP(B:B,'[10]仲裁日报-完结'!$C:$E,3,FALSE),"0")</f>
        <v>6222.51</v>
      </c>
      <c r="BG23" s="47">
        <f>IFERROR(VLOOKUP(B:B,'[10]仲裁日报-完结'!$C:$E,3,FALSE),"0")</f>
        <v>6222.51</v>
      </c>
      <c r="BH23" s="47">
        <f>IFERROR(VLOOKUP(B:B,'[11]仲裁日报-完结'!$C:$E,3,FALSE),"0")</f>
        <v>3421.24</v>
      </c>
      <c r="BI23" s="49">
        <f t="shared" si="9"/>
        <v>25407.5</v>
      </c>
      <c r="BJ23" s="51">
        <f t="shared" si="18"/>
        <v>-12109</v>
      </c>
    </row>
    <row r="24" ht="15.75" spans="1:62">
      <c r="A24" s="16"/>
      <c r="B24" s="17" t="s">
        <v>34</v>
      </c>
      <c r="C24" s="18" t="str">
        <f>IFERROR(VLOOKUP(B:B,#REF!,8,FALSE),"0")</f>
        <v>0</v>
      </c>
      <c r="D24" s="18">
        <f>IFERROR(VLOOKUP(B:B,'[2]仲裁日报-完结'!$C:$J,8,FALSE),"0")</f>
        <v>0</v>
      </c>
      <c r="E24" s="19">
        <f>IFERROR(VLOOKUP(B:B,'[3]仲裁日报-完结'!$C:$J,8,FALSE),"0")</f>
        <v>0</v>
      </c>
      <c r="F24" s="19" t="str">
        <f>IFERROR(VLOOKUP(B:B,'[4]仲裁日报-完结'!$C:$J,8,FALSE),"0")</f>
        <v>0</v>
      </c>
      <c r="G24" s="19">
        <f>IFERROR(VLOOKUP(B:B,'[5]仲裁日报-完结'!$C:$J,8,FALSE),"0")</f>
        <v>1</v>
      </c>
      <c r="H24" s="19">
        <f>IFERROR(VLOOKUP(B:B,'[6]仲裁日报-完结'!$C:$J,8,FALSE),"0")</f>
        <v>1</v>
      </c>
      <c r="I24" s="26">
        <f t="shared" si="10"/>
        <v>2</v>
      </c>
      <c r="J24" s="19">
        <f>IFERROR(VLOOKUP(B:B,'[7]仲裁日报-完结'!$C:$J,8,FALSE),"0")</f>
        <v>0</v>
      </c>
      <c r="K24" s="19">
        <f>IFERROR(VLOOKUP(B:B,'[8]仲裁日报-完结'!$C:$J,8,FALSE),"0")</f>
        <v>0</v>
      </c>
      <c r="L24" s="19">
        <f>IFERROR(VLOOKUP(B:B,'[9]仲裁日报-完结'!$C:$J,8,FALSE),"0")</f>
        <v>0</v>
      </c>
      <c r="M24" s="19">
        <f>IFERROR(VLOOKUP(B:B,'[10]仲裁日报-完结'!$C:$J,8,FALSE),"0")</f>
        <v>0</v>
      </c>
      <c r="N24" s="19">
        <f>IFERROR(VLOOKUP(B:B,'[11]仲裁日报-完结'!$C:$J,8,FALSE),"0")</f>
        <v>0</v>
      </c>
      <c r="O24" s="19">
        <f>IFERROR(VLOOKUP(B:B,'[11]仲裁日报-完结'!$C:$J,8,FALSE),"0")</f>
        <v>0</v>
      </c>
      <c r="P24" s="26">
        <f t="shared" si="11"/>
        <v>0</v>
      </c>
      <c r="Q24" s="27">
        <f t="shared" si="12"/>
        <v>-2</v>
      </c>
      <c r="R24" s="18" t="str">
        <f>IFERROR(VLOOKUP(B:B,'[1]仲裁日报-完结'!$C:$H,6,FALSE),"0")</f>
        <v>0</v>
      </c>
      <c r="S24" s="18">
        <f>IFERROR(VLOOKUP(B:B,'[2]仲裁日报-完结'!$C:$H,6,FALSE),"0")</f>
        <v>0</v>
      </c>
      <c r="T24" s="18">
        <f>IFERROR(VLOOKUP(B:B,'[3]仲裁日报-完结'!$C:$H,6,FALSE),"0")</f>
        <v>1</v>
      </c>
      <c r="U24" s="18" t="str">
        <f>IFERROR(VLOOKUP(B:B,'[4]仲裁日报-完结'!$C:$H,6,FALSE),"0")</f>
        <v>0</v>
      </c>
      <c r="V24" s="18">
        <f>IFERROR(VLOOKUP(B:B,'[5]仲裁日报-完结'!$C:$H,6,FALSE),"0")</f>
        <v>0</v>
      </c>
      <c r="W24" s="18">
        <f>IFERROR(VLOOKUP(B:B,'[6]仲裁日报-完结'!$C:$H,6,FALSE),"0")</f>
        <v>2</v>
      </c>
      <c r="X24" s="26">
        <f t="shared" si="13"/>
        <v>3</v>
      </c>
      <c r="Y24" s="18">
        <f>IFERROR(VLOOKUP(B:B,'[7]仲裁日报-完结'!$C:$H,6,FALSE),"0")</f>
        <v>2</v>
      </c>
      <c r="Z24" s="18">
        <f>IFERROR(VLOOKUP(B:B,'[8]仲裁日报-完结'!$C:$H,6,FALSE),"0")</f>
        <v>2</v>
      </c>
      <c r="AA24" s="18">
        <f>IFERROR(VLOOKUP(B:B,'[9]仲裁日报-完结'!$C:$H,6,FALSE),"0")</f>
        <v>3</v>
      </c>
      <c r="AB24" s="18">
        <f>IFERROR(VLOOKUP(B:B,'[10]仲裁日报-完结'!$C:$H,6,FALSE),"0")</f>
        <v>7</v>
      </c>
      <c r="AC24" s="18">
        <f>IFERROR(VLOOKUP(B:B,'[11]仲裁日报-完结'!$C:$H,6,FALSE),"0")</f>
        <v>4</v>
      </c>
      <c r="AD24" s="18">
        <f>IFERROR(VLOOKUP(B:B,'[12]仲裁日报-完结'!$C:$H,6,FALSE),"0")</f>
        <v>1</v>
      </c>
      <c r="AE24" s="26">
        <f t="shared" si="3"/>
        <v>19</v>
      </c>
      <c r="AF24" s="27">
        <f t="shared" si="14"/>
        <v>16</v>
      </c>
      <c r="AG24" s="18" t="str">
        <f>IFERROR(VLOOKUP(B:B,'[1]仲裁日报-完结'!$C:$L,10,FALSE),"0")</f>
        <v>0</v>
      </c>
      <c r="AH24" s="18">
        <f>IFERROR(VLOOKUP(B:B,'[2]仲裁日报-完结'!$C:$L,10,FALSE),"0")</f>
        <v>1</v>
      </c>
      <c r="AI24" s="18">
        <f>IFERROR(VLOOKUP(B:B,'[3]仲裁日报-完结'!$C:$L,10,FALSE),"0")</f>
        <v>0</v>
      </c>
      <c r="AJ24" s="18" t="str">
        <f>IFERROR(VLOOKUP(B:B,'[4]仲裁日报-完结'!$C:$L,10,FALSE),"0")</f>
        <v>0</v>
      </c>
      <c r="AK24" s="18">
        <f>IFERROR(VLOOKUP(B:B,'[5]仲裁日报-完结'!$C:$L,10,FALSE),"0")</f>
        <v>0</v>
      </c>
      <c r="AL24" s="18">
        <f>IFERROR(VLOOKUP(B:B,'[6]仲裁日报-完结'!$C:$L,10,FALSE),"0")</f>
        <v>2</v>
      </c>
      <c r="AM24" s="26">
        <f t="shared" si="15"/>
        <v>3</v>
      </c>
      <c r="AN24" s="18">
        <f>IFERROR(VLOOKUP(B:B,'[7]仲裁日报-完结'!$C:$L,10,FALSE),"0")</f>
        <v>7</v>
      </c>
      <c r="AO24" s="18">
        <f>IFERROR(VLOOKUP(B:B,'[8]仲裁日报-完结'!$C:$L,10,FALSE),"0")</f>
        <v>1</v>
      </c>
      <c r="AP24" s="18">
        <f>IFERROR(VLOOKUP(B:B,'[9]仲裁日报-完结'!$C:$L,10,FALSE),"0")</f>
        <v>5</v>
      </c>
      <c r="AQ24" s="18">
        <f>IFERROR(VLOOKUP(B:B,'[10]仲裁日报-完结'!$C:$L,10,FALSE),"0")</f>
        <v>6</v>
      </c>
      <c r="AR24" s="18">
        <f>IFERROR(VLOOKUP(B:B,'[11]仲裁日报-完结'!$C:$L,10,FALSE),"0")</f>
        <v>5</v>
      </c>
      <c r="AS24" s="18">
        <f>IFERROR(VLOOKUP(B:B,'[12]仲裁日报-完结'!$C:$L,10,FALSE),"0")</f>
        <v>2</v>
      </c>
      <c r="AT24" s="26">
        <f t="shared" si="16"/>
        <v>26</v>
      </c>
      <c r="AU24" s="27">
        <f t="shared" si="17"/>
        <v>23</v>
      </c>
      <c r="AV24" s="47" t="str">
        <f>IFERROR(VLOOKUP(B:B,'[1]仲裁日报-完结'!$C:$E,3,FALSE),"0")</f>
        <v>0</v>
      </c>
      <c r="AW24" s="47">
        <f>IFERROR(VLOOKUP(B:B,'[2]仲裁日报-完结'!$C:$E,3,FALSE),"0")</f>
        <v>100</v>
      </c>
      <c r="AX24" s="47">
        <f>IFERROR(VLOOKUP(B:B,'[3]仲裁日报-完结'!$C:$E,3,FALSE),"0")</f>
        <v>955</v>
      </c>
      <c r="AY24" s="47" t="str">
        <f>IFERROR(VLOOKUP(B:B,'[4]仲裁日报-完结'!$C:$E,3,FALSE),"0")</f>
        <v>0</v>
      </c>
      <c r="AZ24" s="47">
        <f>IFERROR(VLOOKUP(B:B,'[5]仲裁日报-完结'!$C:$E,3,FALSE),"0")</f>
        <v>350</v>
      </c>
      <c r="BA24" s="47">
        <f>IFERROR(VLOOKUP(B:B,'[6]仲裁日报-完结'!$C:$E,3,FALSE),"0")</f>
        <v>2518</v>
      </c>
      <c r="BB24" s="49">
        <f t="shared" si="7"/>
        <v>3923</v>
      </c>
      <c r="BC24" s="47">
        <f>IFERROR(VLOOKUP(B:B,'[7]仲裁日报-完结'!$C:$E,3,FALSE),"0")</f>
        <v>1699.22</v>
      </c>
      <c r="BD24" s="47">
        <f>IFERROR(VLOOKUP(B:B,'[8]仲裁日报-完结'!$C:$E,3,FALSE),"0")</f>
        <v>1535.73</v>
      </c>
      <c r="BE24" s="47">
        <f>IFERROR(VLOOKUP(B:B,'[9]仲裁日报-完结'!$C:$E,3,FALSE),"0")</f>
        <v>2597.72</v>
      </c>
      <c r="BF24" s="47">
        <f>IFERROR(VLOOKUP(B:B,'[10]仲裁日报-完结'!$C:$E,3,FALSE),"0")</f>
        <v>8273.31</v>
      </c>
      <c r="BG24" s="47">
        <f>IFERROR(VLOOKUP(B:B,'[10]仲裁日报-完结'!$C:$E,3,FALSE),"0")</f>
        <v>8273.31</v>
      </c>
      <c r="BH24" s="47">
        <f>IFERROR(VLOOKUP(B:B,'[11]仲裁日报-完结'!$C:$E,3,FALSE),"0")</f>
        <v>1932.93</v>
      </c>
      <c r="BI24" s="49">
        <f t="shared" si="9"/>
        <v>24312.22</v>
      </c>
      <c r="BJ24" s="51">
        <f t="shared" si="18"/>
        <v>20389.22</v>
      </c>
    </row>
    <row r="25" ht="15.75" spans="1:62">
      <c r="A25" s="16"/>
      <c r="B25" s="17" t="s">
        <v>35</v>
      </c>
      <c r="C25" s="18" t="str">
        <f>IFERROR(VLOOKUP(B:B,#REF!,8,FALSE),"0")</f>
        <v>0</v>
      </c>
      <c r="D25" s="18">
        <f>IFERROR(VLOOKUP(B:B,'[2]仲裁日报-完结'!$C:$J,8,FALSE),"0")</f>
        <v>3</v>
      </c>
      <c r="E25" s="19">
        <f>IFERROR(VLOOKUP(B:B,'[3]仲裁日报-完结'!$C:$J,8,FALSE),"0")</f>
        <v>6</v>
      </c>
      <c r="F25" s="19" t="str">
        <f>IFERROR(VLOOKUP(B:B,'[4]仲裁日报-完结'!$C:$J,8,FALSE),"0")</f>
        <v>0</v>
      </c>
      <c r="G25" s="19">
        <f>IFERROR(VLOOKUP(B:B,'[5]仲裁日报-完结'!$C:$J,8,FALSE),"0")</f>
        <v>2</v>
      </c>
      <c r="H25" s="19">
        <f>IFERROR(VLOOKUP(B:B,'[6]仲裁日报-完结'!$C:$J,8,FALSE),"0")</f>
        <v>0</v>
      </c>
      <c r="I25" s="26">
        <f t="shared" si="10"/>
        <v>11</v>
      </c>
      <c r="J25" s="19">
        <f>IFERROR(VLOOKUP(B:B,'[7]仲裁日报-完结'!$C:$J,8,FALSE),"0")</f>
        <v>2</v>
      </c>
      <c r="K25" s="19">
        <f>IFERROR(VLOOKUP(B:B,'[8]仲裁日报-完结'!$C:$J,8,FALSE),"0")</f>
        <v>10</v>
      </c>
      <c r="L25" s="19">
        <f>IFERROR(VLOOKUP(B:B,'[9]仲裁日报-完结'!$C:$J,8,FALSE),"0")</f>
        <v>13</v>
      </c>
      <c r="M25" s="19">
        <f>IFERROR(VLOOKUP(B:B,'[10]仲裁日报-完结'!$C:$J,8,FALSE),"0")</f>
        <v>5</v>
      </c>
      <c r="N25" s="19">
        <f>IFERROR(VLOOKUP(B:B,'[11]仲裁日报-完结'!$C:$J,8,FALSE),"0")</f>
        <v>3</v>
      </c>
      <c r="O25" s="19">
        <f>IFERROR(VLOOKUP(B:B,'[11]仲裁日报-完结'!$C:$J,8,FALSE),"0")</f>
        <v>3</v>
      </c>
      <c r="P25" s="26">
        <f t="shared" si="11"/>
        <v>36</v>
      </c>
      <c r="Q25" s="27">
        <f t="shared" si="12"/>
        <v>25</v>
      </c>
      <c r="R25" s="18">
        <f>IFERROR(VLOOKUP(B:B,'[1]仲裁日报-完结'!$C:$H,6,FALSE),"0")</f>
        <v>7</v>
      </c>
      <c r="S25" s="18">
        <f>IFERROR(VLOOKUP(B:B,'[2]仲裁日报-完结'!$C:$H,6,FALSE),"0")</f>
        <v>0</v>
      </c>
      <c r="T25" s="18">
        <f>IFERROR(VLOOKUP(B:B,'[3]仲裁日报-完结'!$C:$H,6,FALSE),"0")</f>
        <v>3</v>
      </c>
      <c r="U25" s="18" t="str">
        <f>IFERROR(VLOOKUP(B:B,'[4]仲裁日报-完结'!$C:$H,6,FALSE),"0")</f>
        <v>0</v>
      </c>
      <c r="V25" s="18">
        <f>IFERROR(VLOOKUP(B:B,'[5]仲裁日报-完结'!$C:$H,6,FALSE),"0")</f>
        <v>2</v>
      </c>
      <c r="W25" s="18">
        <f>IFERROR(VLOOKUP(B:B,'[6]仲裁日报-完结'!$C:$H,6,FALSE),"0")</f>
        <v>3</v>
      </c>
      <c r="X25" s="26">
        <f t="shared" si="13"/>
        <v>15</v>
      </c>
      <c r="Y25" s="18">
        <f>IFERROR(VLOOKUP(B:B,'[7]仲裁日报-完结'!$C:$H,6,FALSE),"0")</f>
        <v>7</v>
      </c>
      <c r="Z25" s="18">
        <f>IFERROR(VLOOKUP(B:B,'[8]仲裁日报-完结'!$C:$H,6,FALSE),"0")</f>
        <v>3</v>
      </c>
      <c r="AA25" s="18">
        <f>IFERROR(VLOOKUP(B:B,'[9]仲裁日报-完结'!$C:$H,6,FALSE),"0")</f>
        <v>28</v>
      </c>
      <c r="AB25" s="18">
        <f>IFERROR(VLOOKUP(B:B,'[10]仲裁日报-完结'!$C:$H,6,FALSE),"0")</f>
        <v>35</v>
      </c>
      <c r="AC25" s="18">
        <f>IFERROR(VLOOKUP(B:B,'[11]仲裁日报-完结'!$C:$H,6,FALSE),"0")</f>
        <v>41</v>
      </c>
      <c r="AD25" s="18">
        <f>IFERROR(VLOOKUP(B:B,'[12]仲裁日报-完结'!$C:$H,6,FALSE),"0")</f>
        <v>14</v>
      </c>
      <c r="AE25" s="26">
        <f t="shared" si="3"/>
        <v>128</v>
      </c>
      <c r="AF25" s="27">
        <f t="shared" si="14"/>
        <v>113</v>
      </c>
      <c r="AG25" s="18">
        <f>IFERROR(VLOOKUP(B:B,'[1]仲裁日报-完结'!$C:$L,10,FALSE),"0")</f>
        <v>0</v>
      </c>
      <c r="AH25" s="18">
        <f>IFERROR(VLOOKUP(B:B,'[2]仲裁日报-完结'!$C:$L,10,FALSE),"0")</f>
        <v>0</v>
      </c>
      <c r="AI25" s="18">
        <f>IFERROR(VLOOKUP(B:B,'[3]仲裁日报-完结'!$C:$L,10,FALSE),"0")</f>
        <v>1</v>
      </c>
      <c r="AJ25" s="18" t="str">
        <f>IFERROR(VLOOKUP(B:B,'[4]仲裁日报-完结'!$C:$L,10,FALSE),"0")</f>
        <v>0</v>
      </c>
      <c r="AK25" s="18">
        <f>IFERROR(VLOOKUP(B:B,'[5]仲裁日报-完结'!$C:$L,10,FALSE),"0")</f>
        <v>0</v>
      </c>
      <c r="AL25" s="18">
        <f>IFERROR(VLOOKUP(B:B,'[6]仲裁日报-完结'!$C:$L,10,FALSE),"0")</f>
        <v>4</v>
      </c>
      <c r="AM25" s="26">
        <f t="shared" si="15"/>
        <v>5</v>
      </c>
      <c r="AN25" s="18">
        <f>IFERROR(VLOOKUP(B:B,'[7]仲裁日报-完结'!$C:$L,10,FALSE),"0")</f>
        <v>15</v>
      </c>
      <c r="AO25" s="18">
        <f>IFERROR(VLOOKUP(B:B,'[8]仲裁日报-完结'!$C:$L,10,FALSE),"0")</f>
        <v>14</v>
      </c>
      <c r="AP25" s="18">
        <f>IFERROR(VLOOKUP(B:B,'[9]仲裁日报-完结'!$C:$L,10,FALSE),"0")</f>
        <v>10</v>
      </c>
      <c r="AQ25" s="18">
        <f>IFERROR(VLOOKUP(B:B,'[10]仲裁日报-完结'!$C:$L,10,FALSE),"0")</f>
        <v>13</v>
      </c>
      <c r="AR25" s="18">
        <f>IFERROR(VLOOKUP(B:B,'[11]仲裁日报-完结'!$C:$L,10,FALSE),"0")</f>
        <v>28</v>
      </c>
      <c r="AS25" s="18">
        <f>IFERROR(VLOOKUP(B:B,'[12]仲裁日报-完结'!$C:$L,10,FALSE),"0")</f>
        <v>16</v>
      </c>
      <c r="AT25" s="26">
        <f t="shared" si="16"/>
        <v>96</v>
      </c>
      <c r="AU25" s="27">
        <f t="shared" si="17"/>
        <v>91</v>
      </c>
      <c r="AV25" s="47">
        <f>IFERROR(VLOOKUP(B:B,'[1]仲裁日报-完结'!$C:$E,3,FALSE),"0")</f>
        <v>4715</v>
      </c>
      <c r="AW25" s="47">
        <f>IFERROR(VLOOKUP(B:B,'[2]仲裁日报-完结'!$C:$E,3,FALSE),"0")</f>
        <v>1660</v>
      </c>
      <c r="AX25" s="47">
        <f>IFERROR(VLOOKUP(B:B,'[3]仲裁日报-完结'!$C:$E,3,FALSE),"0")</f>
        <v>6841</v>
      </c>
      <c r="AY25" s="47" t="str">
        <f>IFERROR(VLOOKUP(B:B,'[4]仲裁日报-完结'!$C:$E,3,FALSE),"0")</f>
        <v>0</v>
      </c>
      <c r="AZ25" s="47">
        <f>IFERROR(VLOOKUP(B:B,'[5]仲裁日报-完结'!$C:$E,3,FALSE),"0")</f>
        <v>3164</v>
      </c>
      <c r="BA25" s="47">
        <f>IFERROR(VLOOKUP(B:B,'[6]仲裁日报-完结'!$C:$E,3,FALSE),"0")</f>
        <v>6255</v>
      </c>
      <c r="BB25" s="49">
        <f t="shared" si="7"/>
        <v>22635</v>
      </c>
      <c r="BC25" s="47">
        <f>IFERROR(VLOOKUP(B:B,'[7]仲裁日报-完结'!$C:$E,3,FALSE),"0")</f>
        <v>5916.28</v>
      </c>
      <c r="BD25" s="47">
        <f>IFERROR(VLOOKUP(B:B,'[8]仲裁日报-完结'!$C:$E,3,FALSE),"0")</f>
        <v>8495.73</v>
      </c>
      <c r="BE25" s="47">
        <f>IFERROR(VLOOKUP(B:B,'[9]仲裁日报-完结'!$C:$E,3,FALSE),"0")</f>
        <v>20733.06</v>
      </c>
      <c r="BF25" s="47">
        <f>IFERROR(VLOOKUP(B:B,'[10]仲裁日报-完结'!$C:$E,3,FALSE),"0")</f>
        <v>30765.76</v>
      </c>
      <c r="BG25" s="47">
        <f>IFERROR(VLOOKUP(B:B,'[10]仲裁日报-完结'!$C:$E,3,FALSE),"0")</f>
        <v>30765.76</v>
      </c>
      <c r="BH25" s="47">
        <f>IFERROR(VLOOKUP(B:B,'[11]仲裁日报-完结'!$C:$E,3,FALSE),"0")</f>
        <v>33031.58</v>
      </c>
      <c r="BI25" s="49">
        <f t="shared" si="9"/>
        <v>129708.17</v>
      </c>
      <c r="BJ25" s="51">
        <f t="shared" si="18"/>
        <v>107073.17</v>
      </c>
    </row>
    <row r="26" ht="15.75" spans="1:62">
      <c r="A26" s="16"/>
      <c r="B26" s="17" t="s">
        <v>36</v>
      </c>
      <c r="C26" s="18" t="str">
        <f>IFERROR(VLOOKUP(B:B,#REF!,8,FALSE),"0")</f>
        <v>0</v>
      </c>
      <c r="D26" s="18" t="str">
        <f>IFERROR(VLOOKUP(B:B,'[2]仲裁日报-完结'!$C:$J,8,FALSE),"0")</f>
        <v>0</v>
      </c>
      <c r="E26" s="19">
        <f>IFERROR(VLOOKUP(B:B,'[3]仲裁日报-完结'!$C:$J,8,FALSE),"0")</f>
        <v>0</v>
      </c>
      <c r="F26" s="19" t="str">
        <f>IFERROR(VLOOKUP(B:B,'[4]仲裁日报-完结'!$C:$J,8,FALSE),"0")</f>
        <v>0</v>
      </c>
      <c r="G26" s="19">
        <f>IFERROR(VLOOKUP(B:B,'[5]仲裁日报-完结'!$C:$J,8,FALSE),"0")</f>
        <v>0</v>
      </c>
      <c r="H26" s="19">
        <f>IFERROR(VLOOKUP(B:B,'[6]仲裁日报-完结'!$C:$J,8,FALSE),"0")</f>
        <v>1</v>
      </c>
      <c r="I26" s="26">
        <f t="shared" si="10"/>
        <v>1</v>
      </c>
      <c r="J26" s="19">
        <f>IFERROR(VLOOKUP(B:B,'[7]仲裁日报-完结'!$C:$J,8,FALSE),"0")</f>
        <v>1</v>
      </c>
      <c r="K26" s="19">
        <f>IFERROR(VLOOKUP(B:B,'[8]仲裁日报-完结'!$C:$J,8,FALSE),"0")</f>
        <v>0</v>
      </c>
      <c r="L26" s="19">
        <f>IFERROR(VLOOKUP(B:B,'[9]仲裁日报-完结'!$C:$J,8,FALSE),"0")</f>
        <v>2</v>
      </c>
      <c r="M26" s="19">
        <f>IFERROR(VLOOKUP(B:B,'[10]仲裁日报-完结'!$C:$J,8,FALSE),"0")</f>
        <v>1</v>
      </c>
      <c r="N26" s="19">
        <f>IFERROR(VLOOKUP(B:B,'[11]仲裁日报-完结'!$C:$J,8,FALSE),"0")</f>
        <v>0</v>
      </c>
      <c r="O26" s="19">
        <f>IFERROR(VLOOKUP(B:B,'[11]仲裁日报-完结'!$C:$J,8,FALSE),"0")</f>
        <v>0</v>
      </c>
      <c r="P26" s="26">
        <f t="shared" si="11"/>
        <v>4</v>
      </c>
      <c r="Q26" s="27">
        <f t="shared" si="12"/>
        <v>3</v>
      </c>
      <c r="R26" s="18">
        <f>IFERROR(VLOOKUP(B:B,'[1]仲裁日报-完结'!$C:$H,6,FALSE),"0")</f>
        <v>2</v>
      </c>
      <c r="S26" s="18" t="str">
        <f>IFERROR(VLOOKUP(B:B,'[2]仲裁日报-完结'!$C:$H,6,FALSE),"0")</f>
        <v>0</v>
      </c>
      <c r="T26" s="18">
        <f>IFERROR(VLOOKUP(B:B,'[3]仲裁日报-完结'!$C:$H,6,FALSE),"0")</f>
        <v>1</v>
      </c>
      <c r="U26" s="18" t="str">
        <f>IFERROR(VLOOKUP(B:B,'[4]仲裁日报-完结'!$C:$H,6,FALSE),"0")</f>
        <v>0</v>
      </c>
      <c r="V26" s="18">
        <f>IFERROR(VLOOKUP(B:B,'[5]仲裁日报-完结'!$C:$H,6,FALSE),"0")</f>
        <v>1</v>
      </c>
      <c r="W26" s="18">
        <f>IFERROR(VLOOKUP(B:B,'[6]仲裁日报-完结'!$C:$H,6,FALSE),"0")</f>
        <v>0</v>
      </c>
      <c r="X26" s="26">
        <f t="shared" si="13"/>
        <v>4</v>
      </c>
      <c r="Y26" s="18">
        <f>IFERROR(VLOOKUP(B:B,'[7]仲裁日报-完结'!$C:$H,6,FALSE),"0")</f>
        <v>1</v>
      </c>
      <c r="Z26" s="18">
        <f>IFERROR(VLOOKUP(B:B,'[8]仲裁日报-完结'!$C:$H,6,FALSE),"0")</f>
        <v>0</v>
      </c>
      <c r="AA26" s="18">
        <f>IFERROR(VLOOKUP(B:B,'[9]仲裁日报-完结'!$C:$H,6,FALSE),"0")</f>
        <v>2</v>
      </c>
      <c r="AB26" s="18">
        <f>IFERROR(VLOOKUP(B:B,'[10]仲裁日报-完结'!$C:$H,6,FALSE),"0")</f>
        <v>3</v>
      </c>
      <c r="AC26" s="18">
        <f>IFERROR(VLOOKUP(B:B,'[11]仲裁日报-完结'!$C:$H,6,FALSE),"0")</f>
        <v>3</v>
      </c>
      <c r="AD26" s="18">
        <f>IFERROR(VLOOKUP(B:B,'[12]仲裁日报-完结'!$C:$H,6,FALSE),"0")</f>
        <v>1</v>
      </c>
      <c r="AE26" s="26">
        <f t="shared" si="3"/>
        <v>10</v>
      </c>
      <c r="AF26" s="27">
        <f t="shared" si="14"/>
        <v>6</v>
      </c>
      <c r="AG26" s="18">
        <f>IFERROR(VLOOKUP(B:B,'[1]仲裁日报-完结'!$C:$L,10,FALSE),"0")</f>
        <v>0</v>
      </c>
      <c r="AH26" s="18" t="str">
        <f>IFERROR(VLOOKUP(B:B,'[2]仲裁日报-完结'!$C:$L,10,FALSE),"0")</f>
        <v>0</v>
      </c>
      <c r="AI26" s="18">
        <f>IFERROR(VLOOKUP(B:B,'[3]仲裁日报-完结'!$C:$L,10,FALSE),"0")</f>
        <v>0</v>
      </c>
      <c r="AJ26" s="18" t="str">
        <f>IFERROR(VLOOKUP(B:B,'[4]仲裁日报-完结'!$C:$L,10,FALSE),"0")</f>
        <v>0</v>
      </c>
      <c r="AK26" s="18">
        <f>IFERROR(VLOOKUP(B:B,'[5]仲裁日报-完结'!$C:$L,10,FALSE),"0")</f>
        <v>1</v>
      </c>
      <c r="AL26" s="18">
        <f>IFERROR(VLOOKUP(B:B,'[6]仲裁日报-完结'!$C:$L,10,FALSE),"0")</f>
        <v>1</v>
      </c>
      <c r="AM26" s="26">
        <f t="shared" si="15"/>
        <v>2</v>
      </c>
      <c r="AN26" s="18">
        <f>IFERROR(VLOOKUP(B:B,'[7]仲裁日报-完结'!$C:$L,10,FALSE),"0")</f>
        <v>12</v>
      </c>
      <c r="AO26" s="18">
        <f>IFERROR(VLOOKUP(B:B,'[8]仲裁日报-完结'!$C:$L,10,FALSE),"0")</f>
        <v>7</v>
      </c>
      <c r="AP26" s="18">
        <f>IFERROR(VLOOKUP(B:B,'[9]仲裁日报-完结'!$C:$L,10,FALSE),"0")</f>
        <v>12</v>
      </c>
      <c r="AQ26" s="18">
        <f>IFERROR(VLOOKUP(B:B,'[10]仲裁日报-完结'!$C:$L,10,FALSE),"0")</f>
        <v>6</v>
      </c>
      <c r="AR26" s="18">
        <f>IFERROR(VLOOKUP(B:B,'[11]仲裁日报-完结'!$C:$L,10,FALSE),"0")</f>
        <v>6</v>
      </c>
      <c r="AS26" s="18">
        <f>IFERROR(VLOOKUP(B:B,'[12]仲裁日报-完结'!$C:$L,10,FALSE),"0")</f>
        <v>6</v>
      </c>
      <c r="AT26" s="26">
        <f t="shared" si="16"/>
        <v>49</v>
      </c>
      <c r="AU26" s="27">
        <f t="shared" si="17"/>
        <v>47</v>
      </c>
      <c r="AV26" s="47">
        <f>IFERROR(VLOOKUP(B:B,'[1]仲裁日报-完结'!$C:$E,3,FALSE),"0")</f>
        <v>620</v>
      </c>
      <c r="AW26" s="47" t="str">
        <f>IFERROR(VLOOKUP(B:B,'[2]仲裁日报-完结'!$C:$E,3,FALSE),"0")</f>
        <v>0</v>
      </c>
      <c r="AX26" s="47">
        <f>IFERROR(VLOOKUP(B:B,'[3]仲裁日报-完结'!$C:$E,3,FALSE),"0")</f>
        <v>750</v>
      </c>
      <c r="AY26" s="47" t="str">
        <f>IFERROR(VLOOKUP(B:B,'[4]仲裁日报-完结'!$C:$E,3,FALSE),"0")</f>
        <v>0</v>
      </c>
      <c r="AZ26" s="47">
        <f>IFERROR(VLOOKUP(B:B,'[5]仲裁日报-完结'!$C:$E,3,FALSE),"0")</f>
        <v>1800</v>
      </c>
      <c r="BA26" s="47">
        <f>IFERROR(VLOOKUP(B:B,'[6]仲裁日报-完结'!$C:$E,3,FALSE),"0")</f>
        <v>620</v>
      </c>
      <c r="BB26" s="49">
        <f t="shared" si="7"/>
        <v>3790</v>
      </c>
      <c r="BC26" s="47">
        <f>IFERROR(VLOOKUP(B:B,'[7]仲裁日报-完结'!$C:$E,3,FALSE),"0")</f>
        <v>1421.95</v>
      </c>
      <c r="BD26" s="47">
        <f>IFERROR(VLOOKUP(B:B,'[8]仲裁日报-完结'!$C:$E,3,FALSE),"0")</f>
        <v>536.54</v>
      </c>
      <c r="BE26" s="47">
        <f>IFERROR(VLOOKUP(B:B,'[9]仲裁日报-完结'!$C:$E,3,FALSE),"0")</f>
        <v>2702.48</v>
      </c>
      <c r="BF26" s="47">
        <f>IFERROR(VLOOKUP(B:B,'[10]仲裁日报-完结'!$C:$E,3,FALSE),"0")</f>
        <v>6432.92</v>
      </c>
      <c r="BG26" s="47">
        <f>IFERROR(VLOOKUP(B:B,'[10]仲裁日报-完结'!$C:$E,3,FALSE),"0")</f>
        <v>6432.92</v>
      </c>
      <c r="BH26" s="47">
        <f>IFERROR(VLOOKUP(B:B,'[11]仲裁日报-完结'!$C:$E,3,FALSE),"0")</f>
        <v>4314.63</v>
      </c>
      <c r="BI26" s="49">
        <f t="shared" si="9"/>
        <v>21841.44</v>
      </c>
      <c r="BJ26" s="51">
        <f t="shared" si="18"/>
        <v>18051.44</v>
      </c>
    </row>
    <row r="27" ht="15.75" spans="1:62">
      <c r="A27" s="16"/>
      <c r="B27" s="17" t="s">
        <v>37</v>
      </c>
      <c r="C27" s="18" t="str">
        <f>IFERROR(VLOOKUP(B:B,#REF!,8,FALSE),"0")</f>
        <v>0</v>
      </c>
      <c r="D27" s="18">
        <f>IFERROR(VLOOKUP(B:B,'[2]仲裁日报-完结'!$C:$J,8,FALSE),"0")</f>
        <v>0</v>
      </c>
      <c r="E27" s="19">
        <f>IFERROR(VLOOKUP(B:B,'[3]仲裁日报-完结'!$C:$J,8,FALSE),"0")</f>
        <v>9</v>
      </c>
      <c r="F27" s="19">
        <f>IFERROR(VLOOKUP(B:B,'[4]仲裁日报-完结'!$C:$J,8,FALSE),"0")</f>
        <v>5</v>
      </c>
      <c r="G27" s="19">
        <f>IFERROR(VLOOKUP(B:B,'[5]仲裁日报-完结'!$C:$J,8,FALSE),"0")</f>
        <v>1</v>
      </c>
      <c r="H27" s="19">
        <f>IFERROR(VLOOKUP(B:B,'[6]仲裁日报-完结'!$C:$J,8,FALSE),"0")</f>
        <v>4</v>
      </c>
      <c r="I27" s="26">
        <f t="shared" si="10"/>
        <v>19</v>
      </c>
      <c r="J27" s="19" t="str">
        <f>IFERROR(VLOOKUP(B:B,'[7]仲裁日报-完结'!$C:$J,8,FALSE),"0")</f>
        <v>0</v>
      </c>
      <c r="K27" s="19">
        <f>IFERROR(VLOOKUP(B:B,'[8]仲裁日报-完结'!$C:$J,8,FALSE),"0")</f>
        <v>0</v>
      </c>
      <c r="L27" s="19">
        <f>IFERROR(VLOOKUP(B:B,'[9]仲裁日报-完结'!$C:$J,8,FALSE),"0")</f>
        <v>0</v>
      </c>
      <c r="M27" s="19">
        <f>IFERROR(VLOOKUP(B:B,'[10]仲裁日报-完结'!$C:$J,8,FALSE),"0")</f>
        <v>0</v>
      </c>
      <c r="N27" s="19">
        <f>IFERROR(VLOOKUP(B:B,'[11]仲裁日报-完结'!$C:$J,8,FALSE),"0")</f>
        <v>0</v>
      </c>
      <c r="O27" s="19">
        <f>IFERROR(VLOOKUP(B:B,'[11]仲裁日报-完结'!$C:$J,8,FALSE),"0")</f>
        <v>0</v>
      </c>
      <c r="P27" s="26">
        <f t="shared" si="11"/>
        <v>0</v>
      </c>
      <c r="Q27" s="27">
        <f t="shared" si="12"/>
        <v>-19</v>
      </c>
      <c r="R27" s="18">
        <f>IFERROR(VLOOKUP(B:B,'[1]仲裁日报-完结'!$C:$H,6,FALSE),"0")</f>
        <v>15</v>
      </c>
      <c r="S27" s="18">
        <f>IFERROR(VLOOKUP(B:B,'[2]仲裁日报-完结'!$C:$H,6,FALSE),"0")</f>
        <v>3</v>
      </c>
      <c r="T27" s="18">
        <f>IFERROR(VLOOKUP(B:B,'[3]仲裁日报-完结'!$C:$H,6,FALSE),"0")</f>
        <v>5</v>
      </c>
      <c r="U27" s="18">
        <f>IFERROR(VLOOKUP(B:B,'[4]仲裁日报-完结'!$C:$H,6,FALSE),"0")</f>
        <v>1</v>
      </c>
      <c r="V27" s="18">
        <f>IFERROR(VLOOKUP(B:B,'[5]仲裁日报-完结'!$C:$H,6,FALSE),"0")</f>
        <v>3</v>
      </c>
      <c r="W27" s="18">
        <f>IFERROR(VLOOKUP(B:B,'[6]仲裁日报-完结'!$C:$H,6,FALSE),"0")</f>
        <v>1</v>
      </c>
      <c r="X27" s="26">
        <f t="shared" si="13"/>
        <v>28</v>
      </c>
      <c r="Y27" s="18" t="str">
        <f>IFERROR(VLOOKUP(B:B,'[7]仲裁日报-完结'!$C:$H,6,FALSE),"0")</f>
        <v>0</v>
      </c>
      <c r="Z27" s="18">
        <f>IFERROR(VLOOKUP(B:B,'[8]仲裁日报-完结'!$C:$H,6,FALSE),"0")</f>
        <v>0</v>
      </c>
      <c r="AA27" s="18">
        <f>IFERROR(VLOOKUP(B:B,'[9]仲裁日报-完结'!$C:$H,6,FALSE),"0")</f>
        <v>0</v>
      </c>
      <c r="AB27" s="18">
        <f>IFERROR(VLOOKUP(B:B,'[10]仲裁日报-完结'!$C:$H,6,FALSE),"0")</f>
        <v>0</v>
      </c>
      <c r="AC27" s="18">
        <f>IFERROR(VLOOKUP(B:B,'[11]仲裁日报-完结'!$C:$H,6,FALSE),"0")</f>
        <v>0</v>
      </c>
      <c r="AD27" s="18">
        <f>IFERROR(VLOOKUP(B:B,'[12]仲裁日报-完结'!$C:$H,6,FALSE),"0")</f>
        <v>0</v>
      </c>
      <c r="AE27" s="26">
        <f t="shared" si="3"/>
        <v>0</v>
      </c>
      <c r="AF27" s="27">
        <f t="shared" si="14"/>
        <v>-28</v>
      </c>
      <c r="AG27" s="18">
        <f>IFERROR(VLOOKUP(B:B,'[1]仲裁日报-完结'!$C:$L,10,FALSE),"0")</f>
        <v>2</v>
      </c>
      <c r="AH27" s="18">
        <f>IFERROR(VLOOKUP(B:B,'[2]仲裁日报-完结'!$C:$L,10,FALSE),"0")</f>
        <v>5</v>
      </c>
      <c r="AI27" s="18">
        <f>IFERROR(VLOOKUP(B:B,'[3]仲裁日报-完结'!$C:$L,10,FALSE),"0")</f>
        <v>0</v>
      </c>
      <c r="AJ27" s="18">
        <f>IFERROR(VLOOKUP(B:B,'[4]仲裁日报-完结'!$C:$L,10,FALSE),"0")</f>
        <v>0</v>
      </c>
      <c r="AK27" s="18">
        <f>IFERROR(VLOOKUP(B:B,'[5]仲裁日报-完结'!$C:$L,10,FALSE),"0")</f>
        <v>0</v>
      </c>
      <c r="AL27" s="18">
        <f>IFERROR(VLOOKUP(B:B,'[6]仲裁日报-完结'!$C:$L,10,FALSE),"0")</f>
        <v>0</v>
      </c>
      <c r="AM27" s="26">
        <f t="shared" si="15"/>
        <v>7</v>
      </c>
      <c r="AN27" s="18" t="str">
        <f>IFERROR(VLOOKUP(B:B,'[7]仲裁日报-完结'!$C:$L,10,FALSE),"0")</f>
        <v>0</v>
      </c>
      <c r="AO27" s="18">
        <f>IFERROR(VLOOKUP(B:B,'[8]仲裁日报-完结'!$C:$L,10,FALSE),"0")</f>
        <v>0</v>
      </c>
      <c r="AP27" s="18">
        <f>IFERROR(VLOOKUP(B:B,'[9]仲裁日报-完结'!$C:$L,10,FALSE),"0")</f>
        <v>0</v>
      </c>
      <c r="AQ27" s="18">
        <f>IFERROR(VLOOKUP(B:B,'[10]仲裁日报-完结'!$C:$L,10,FALSE),"0")</f>
        <v>0</v>
      </c>
      <c r="AR27" s="18">
        <f>IFERROR(VLOOKUP(B:B,'[11]仲裁日报-完结'!$C:$L,10,FALSE),"0")</f>
        <v>0</v>
      </c>
      <c r="AS27" s="18">
        <f>IFERROR(VLOOKUP(B:B,'[12]仲裁日报-完结'!$C:$L,10,FALSE),"0")</f>
        <v>0</v>
      </c>
      <c r="AT27" s="26">
        <f t="shared" si="16"/>
        <v>0</v>
      </c>
      <c r="AU27" s="27">
        <f t="shared" si="17"/>
        <v>-7</v>
      </c>
      <c r="AV27" s="47">
        <f>IFERROR(VLOOKUP(B:B,'[1]仲裁日报-完结'!$C:$E,3,FALSE),"0")</f>
        <v>7906</v>
      </c>
      <c r="AW27" s="47">
        <f>IFERROR(VLOOKUP(B:B,'[2]仲裁日报-完结'!$C:$E,3,FALSE),"0")</f>
        <v>1601</v>
      </c>
      <c r="AX27" s="47">
        <f>IFERROR(VLOOKUP(B:B,'[3]仲裁日报-完结'!$C:$E,3,FALSE),"0")</f>
        <v>8046</v>
      </c>
      <c r="AY27" s="47">
        <f>IFERROR(VLOOKUP(B:B,'[4]仲裁日报-完结'!$C:$E,3,FALSE),"0")</f>
        <v>2796</v>
      </c>
      <c r="AZ27" s="47">
        <f>IFERROR(VLOOKUP(B:B,'[5]仲裁日报-完结'!$C:$E,3,FALSE),"0")</f>
        <v>3365</v>
      </c>
      <c r="BA27" s="47">
        <f>IFERROR(VLOOKUP(B:B,'[6]仲裁日报-完结'!$C:$E,3,FALSE),"0")</f>
        <v>3735</v>
      </c>
      <c r="BB27" s="49">
        <f t="shared" si="7"/>
        <v>27449</v>
      </c>
      <c r="BC27" s="47" t="str">
        <f>IFERROR(VLOOKUP(B:B,'[7]仲裁日报-完结'!$C:$E,3,FALSE),"0")</f>
        <v>0</v>
      </c>
      <c r="BD27" s="47">
        <f>IFERROR(VLOOKUP(B:B,'[8]仲裁日报-完结'!$C:$E,3,FALSE),"0")</f>
        <v>0</v>
      </c>
      <c r="BE27" s="47">
        <f>IFERROR(VLOOKUP(B:B,'[9]仲裁日报-完结'!$C:$E,3,FALSE),"0")</f>
        <v>0</v>
      </c>
      <c r="BF27" s="47">
        <f>IFERROR(VLOOKUP(B:B,'[10]仲裁日报-完结'!$C:$E,3,FALSE),"0")</f>
        <v>0</v>
      </c>
      <c r="BG27" s="47">
        <f>IFERROR(VLOOKUP(B:B,'[10]仲裁日报-完结'!$C:$E,3,FALSE),"0")</f>
        <v>0</v>
      </c>
      <c r="BH27" s="47">
        <f>IFERROR(VLOOKUP(B:B,'[11]仲裁日报-完结'!$C:$E,3,FALSE),"0")</f>
        <v>0</v>
      </c>
      <c r="BI27" s="49">
        <f t="shared" si="9"/>
        <v>0</v>
      </c>
      <c r="BJ27" s="51">
        <f t="shared" si="18"/>
        <v>-27449</v>
      </c>
    </row>
    <row r="28" ht="15.75" spans="1:62">
      <c r="A28" s="16"/>
      <c r="B28" s="17" t="s">
        <v>38</v>
      </c>
      <c r="C28" s="18" t="str">
        <f>IFERROR(VLOOKUP(B:B,#REF!,8,FALSE),"0")</f>
        <v>0</v>
      </c>
      <c r="D28" s="18">
        <f>IFERROR(VLOOKUP(B:B,'[2]仲裁日报-完结'!$C:$J,8,FALSE),"0")</f>
        <v>7</v>
      </c>
      <c r="E28" s="19">
        <f>IFERROR(VLOOKUP(B:B,'[3]仲裁日报-完结'!$C:$J,8,FALSE),"0")</f>
        <v>3</v>
      </c>
      <c r="F28" s="19">
        <f>IFERROR(VLOOKUP(B:B,'[4]仲裁日报-完结'!$C:$J,8,FALSE),"0")</f>
        <v>3</v>
      </c>
      <c r="G28" s="19">
        <f>IFERROR(VLOOKUP(B:B,'[5]仲裁日报-完结'!$C:$J,8,FALSE),"0")</f>
        <v>3</v>
      </c>
      <c r="H28" s="19">
        <f>IFERROR(VLOOKUP(B:B,'[6]仲裁日报-完结'!$C:$J,8,FALSE),"0")</f>
        <v>0</v>
      </c>
      <c r="I28" s="26">
        <f t="shared" si="10"/>
        <v>16</v>
      </c>
      <c r="J28" s="19" t="str">
        <f>IFERROR(VLOOKUP(B:B,'[7]仲裁日报-完结'!$C:$J,8,FALSE),"0")</f>
        <v>0</v>
      </c>
      <c r="K28" s="19" t="str">
        <f>IFERROR(VLOOKUP(B:B,'[8]仲裁日报-完结'!$C:$J,8,FALSE),"0")</f>
        <v>0</v>
      </c>
      <c r="L28" s="19" t="str">
        <f>IFERROR(VLOOKUP(B:B,'[9]仲裁日报-完结'!$C:$J,8,FALSE),"0")</f>
        <v>0</v>
      </c>
      <c r="M28" s="19" t="str">
        <f>IFERROR(VLOOKUP(B:B,'[10]仲裁日报-完结'!$C:$J,8,FALSE),"0")</f>
        <v>0</v>
      </c>
      <c r="N28" s="19" t="str">
        <f>IFERROR(VLOOKUP(B:B,'[11]仲裁日报-完结'!$C:$J,8,FALSE),"0")</f>
        <v>0</v>
      </c>
      <c r="O28" s="19" t="str">
        <f>IFERROR(VLOOKUP(B:B,'[11]仲裁日报-完结'!$C:$J,8,FALSE),"0")</f>
        <v>0</v>
      </c>
      <c r="P28" s="26">
        <f t="shared" si="11"/>
        <v>0</v>
      </c>
      <c r="Q28" s="27">
        <f t="shared" si="12"/>
        <v>-16</v>
      </c>
      <c r="R28" s="18">
        <f>IFERROR(VLOOKUP(B:B,'[1]仲裁日报-完结'!$C:$H,6,FALSE),"0")</f>
        <v>190</v>
      </c>
      <c r="S28" s="18">
        <f>IFERROR(VLOOKUP(B:B,'[2]仲裁日报-完结'!$C:$H,6,FALSE),"0")</f>
        <v>36</v>
      </c>
      <c r="T28" s="18">
        <f>IFERROR(VLOOKUP(B:B,'[3]仲裁日报-完结'!$C:$H,6,FALSE),"0")</f>
        <v>30</v>
      </c>
      <c r="U28" s="18">
        <f>IFERROR(VLOOKUP(B:B,'[4]仲裁日报-完结'!$C:$H,6,FALSE),"0")</f>
        <v>2</v>
      </c>
      <c r="V28" s="18">
        <f>IFERROR(VLOOKUP(B:B,'[5]仲裁日报-完结'!$C:$H,6,FALSE),"0")</f>
        <v>13</v>
      </c>
      <c r="W28" s="18">
        <f>IFERROR(VLOOKUP(B:B,'[6]仲裁日报-完结'!$C:$H,6,FALSE),"0")</f>
        <v>2</v>
      </c>
      <c r="X28" s="26">
        <f t="shared" si="13"/>
        <v>273</v>
      </c>
      <c r="Y28" s="18" t="str">
        <f>IFERROR(VLOOKUP(B:B,'[7]仲裁日报-完结'!$C:$H,6,FALSE),"0")</f>
        <v>0</v>
      </c>
      <c r="Z28" s="18" t="str">
        <f>IFERROR(VLOOKUP(B:B,'[8]仲裁日报-完结'!$C:$H,6,FALSE),"0")</f>
        <v>0</v>
      </c>
      <c r="AA28" s="18" t="str">
        <f>IFERROR(VLOOKUP(B:B,'[9]仲裁日报-完结'!$C:$H,6,FALSE),"0")</f>
        <v>0</v>
      </c>
      <c r="AB28" s="18" t="str">
        <f>IFERROR(VLOOKUP(B:B,'[10]仲裁日报-完结'!$C:$H,6,FALSE),"0")</f>
        <v>0</v>
      </c>
      <c r="AC28" s="18" t="str">
        <f>IFERROR(VLOOKUP(B:B,'[11]仲裁日报-完结'!$C:$H,6,FALSE),"0")</f>
        <v>0</v>
      </c>
      <c r="AD28" s="18" t="str">
        <f>IFERROR(VLOOKUP(B:B,'[12]仲裁日报-完结'!$C:$H,6,FALSE),"0")</f>
        <v>0</v>
      </c>
      <c r="AE28" s="26">
        <f t="shared" si="3"/>
        <v>0</v>
      </c>
      <c r="AF28" s="27">
        <f t="shared" si="14"/>
        <v>-273</v>
      </c>
      <c r="AG28" s="18">
        <f>IFERROR(VLOOKUP(B:B,'[1]仲裁日报-完结'!$C:$L,10,FALSE),"0")</f>
        <v>2</v>
      </c>
      <c r="AH28" s="18">
        <f>IFERROR(VLOOKUP(B:B,'[2]仲裁日报-完结'!$C:$L,10,FALSE),"0")</f>
        <v>0</v>
      </c>
      <c r="AI28" s="18">
        <f>IFERROR(VLOOKUP(B:B,'[3]仲裁日报-完结'!$C:$L,10,FALSE),"0")</f>
        <v>2</v>
      </c>
      <c r="AJ28" s="18">
        <f>IFERROR(VLOOKUP(B:B,'[4]仲裁日报-完结'!$C:$L,10,FALSE),"0")</f>
        <v>4</v>
      </c>
      <c r="AK28" s="18">
        <f>IFERROR(VLOOKUP(B:B,'[5]仲裁日报-完结'!$C:$L,10,FALSE),"0")</f>
        <v>1</v>
      </c>
      <c r="AL28" s="18">
        <f>IFERROR(VLOOKUP(B:B,'[6]仲裁日报-完结'!$C:$L,10,FALSE),"0")</f>
        <v>3</v>
      </c>
      <c r="AM28" s="26">
        <f t="shared" si="15"/>
        <v>12</v>
      </c>
      <c r="AN28" s="18" t="str">
        <f>IFERROR(VLOOKUP(B:B,'[7]仲裁日报-完结'!$C:$L,10,FALSE),"0")</f>
        <v>0</v>
      </c>
      <c r="AO28" s="18" t="str">
        <f>IFERROR(VLOOKUP(B:B,'[8]仲裁日报-完结'!$C:$L,10,FALSE),"0")</f>
        <v>0</v>
      </c>
      <c r="AP28" s="18" t="str">
        <f>IFERROR(VLOOKUP(B:B,'[9]仲裁日报-完结'!$C:$L,10,FALSE),"0")</f>
        <v>0</v>
      </c>
      <c r="AQ28" s="18" t="str">
        <f>IFERROR(VLOOKUP(B:B,'[10]仲裁日报-完结'!$C:$L,10,FALSE),"0")</f>
        <v>0</v>
      </c>
      <c r="AR28" s="18" t="str">
        <f>IFERROR(VLOOKUP(B:B,'[11]仲裁日报-完结'!$C:$L,10,FALSE),"0")</f>
        <v>0</v>
      </c>
      <c r="AS28" s="18" t="str">
        <f>IFERROR(VLOOKUP(B:B,'[12]仲裁日报-完结'!$C:$L,10,FALSE),"0")</f>
        <v>0</v>
      </c>
      <c r="AT28" s="26">
        <f t="shared" si="16"/>
        <v>0</v>
      </c>
      <c r="AU28" s="27">
        <f t="shared" si="17"/>
        <v>-12</v>
      </c>
      <c r="AV28" s="47">
        <f>IFERROR(VLOOKUP(B:B,'[1]仲裁日报-完结'!$C:$E,3,FALSE),"0")</f>
        <v>103766.4</v>
      </c>
      <c r="AW28" s="47">
        <f>IFERROR(VLOOKUP(B:B,'[2]仲裁日报-完结'!$C:$E,3,FALSE),"0")</f>
        <v>27698.5</v>
      </c>
      <c r="AX28" s="47">
        <f>IFERROR(VLOOKUP(B:B,'[3]仲裁日报-完结'!$C:$E,3,FALSE),"0")</f>
        <v>22882</v>
      </c>
      <c r="AY28" s="47">
        <f>IFERROR(VLOOKUP(B:B,'[4]仲裁日报-完结'!$C:$E,3,FALSE),"0")</f>
        <v>10672.49</v>
      </c>
      <c r="AZ28" s="47">
        <f>IFERROR(VLOOKUP(B:B,'[5]仲裁日报-完结'!$C:$E,3,FALSE),"0")</f>
        <v>22632.5</v>
      </c>
      <c r="BA28" s="47">
        <f>IFERROR(VLOOKUP(B:B,'[6]仲裁日报-完结'!$C:$E,3,FALSE),"0")</f>
        <v>1494.05</v>
      </c>
      <c r="BB28" s="49">
        <f t="shared" si="7"/>
        <v>189145.94</v>
      </c>
      <c r="BC28" s="47" t="str">
        <f>IFERROR(VLOOKUP(B:B,'[7]仲裁日报-完结'!$C:$E,3,FALSE),"0")</f>
        <v>0</v>
      </c>
      <c r="BD28" s="47" t="str">
        <f>IFERROR(VLOOKUP(B:B,'[8]仲裁日报-完结'!$C:$E,3,FALSE),"0")</f>
        <v>0</v>
      </c>
      <c r="BE28" s="47" t="str">
        <f>IFERROR(VLOOKUP(B:B,'[9]仲裁日报-完结'!$C:$E,3,FALSE),"0")</f>
        <v>0</v>
      </c>
      <c r="BF28" s="47" t="str">
        <f>IFERROR(VLOOKUP(B:B,'[10]仲裁日报-完结'!$C:$E,3,FALSE),"0")</f>
        <v>0</v>
      </c>
      <c r="BG28" s="47" t="str">
        <f>IFERROR(VLOOKUP(B:B,'[10]仲裁日报-完结'!$C:$E,3,FALSE),"0")</f>
        <v>0</v>
      </c>
      <c r="BH28" s="47" t="str">
        <f>IFERROR(VLOOKUP(B:B,'[11]仲裁日报-完结'!$C:$E,3,FALSE),"0")</f>
        <v>0</v>
      </c>
      <c r="BI28" s="49">
        <f t="shared" si="9"/>
        <v>0</v>
      </c>
      <c r="BJ28" s="51">
        <f t="shared" si="18"/>
        <v>-189145.94</v>
      </c>
    </row>
    <row r="29" s="1" customFormat="1" ht="30" customHeight="1" spans="1:62">
      <c r="A29" s="20"/>
      <c r="B29" s="14" t="s">
        <v>39</v>
      </c>
      <c r="C29" s="21">
        <f t="shared" ref="C29:H29" si="19">SUM(C30:C52)</f>
        <v>40</v>
      </c>
      <c r="D29" s="21">
        <f t="shared" si="19"/>
        <v>75</v>
      </c>
      <c r="E29" s="21">
        <f t="shared" si="19"/>
        <v>83</v>
      </c>
      <c r="F29" s="21">
        <f t="shared" si="19"/>
        <v>35</v>
      </c>
      <c r="G29" s="21">
        <f t="shared" si="19"/>
        <v>95</v>
      </c>
      <c r="H29" s="21">
        <f t="shared" si="19"/>
        <v>43</v>
      </c>
      <c r="I29" s="15">
        <f t="shared" si="10"/>
        <v>371</v>
      </c>
      <c r="J29" s="15">
        <f t="shared" ref="J29:O29" si="20">SUM(J30:J52)</f>
        <v>37</v>
      </c>
      <c r="K29" s="15">
        <f t="shared" si="20"/>
        <v>36</v>
      </c>
      <c r="L29" s="15">
        <f t="shared" si="20"/>
        <v>35</v>
      </c>
      <c r="M29" s="15">
        <f t="shared" si="20"/>
        <v>28</v>
      </c>
      <c r="N29" s="15">
        <f t="shared" si="20"/>
        <v>47</v>
      </c>
      <c r="O29" s="15">
        <f t="shared" si="20"/>
        <v>47</v>
      </c>
      <c r="P29" s="15">
        <f t="shared" si="11"/>
        <v>230</v>
      </c>
      <c r="Q29" s="14">
        <f t="shared" si="12"/>
        <v>-141</v>
      </c>
      <c r="R29" s="15">
        <f>SUM(R30:R52)</f>
        <v>860</v>
      </c>
      <c r="S29" s="15">
        <f>SUM(S30:S52)</f>
        <v>374</v>
      </c>
      <c r="T29" s="15">
        <f t="shared" ref="T29:Y29" si="21">SUM(T30:T52)</f>
        <v>258</v>
      </c>
      <c r="U29" s="15">
        <f t="shared" si="21"/>
        <v>109</v>
      </c>
      <c r="V29" s="15">
        <f t="shared" si="21"/>
        <v>179</v>
      </c>
      <c r="W29" s="15">
        <f t="shared" si="21"/>
        <v>338</v>
      </c>
      <c r="X29" s="15">
        <f t="shared" si="13"/>
        <v>2118</v>
      </c>
      <c r="Y29" s="15">
        <f t="shared" ref="Y29:AD29" si="22">SUM(Y30:Y52)</f>
        <v>82</v>
      </c>
      <c r="Z29" s="15">
        <f t="shared" si="22"/>
        <v>35</v>
      </c>
      <c r="AA29" s="15">
        <f t="shared" si="22"/>
        <v>80</v>
      </c>
      <c r="AB29" s="15">
        <f t="shared" si="22"/>
        <v>114</v>
      </c>
      <c r="AC29" s="15">
        <f t="shared" si="22"/>
        <v>149</v>
      </c>
      <c r="AD29" s="15">
        <f t="shared" si="22"/>
        <v>47</v>
      </c>
      <c r="AE29" s="15">
        <f t="shared" si="3"/>
        <v>507</v>
      </c>
      <c r="AF29" s="14">
        <f t="shared" si="14"/>
        <v>-1611</v>
      </c>
      <c r="AG29" s="15">
        <f t="shared" ref="AG29:AL29" si="23">SUM(AG30:AG52)</f>
        <v>142</v>
      </c>
      <c r="AH29" s="15">
        <f t="shared" si="23"/>
        <v>72</v>
      </c>
      <c r="AI29" s="15">
        <f t="shared" si="23"/>
        <v>81</v>
      </c>
      <c r="AJ29" s="15">
        <f t="shared" si="23"/>
        <v>130</v>
      </c>
      <c r="AK29" s="15">
        <f t="shared" si="23"/>
        <v>548</v>
      </c>
      <c r="AL29" s="15">
        <f t="shared" si="23"/>
        <v>1554</v>
      </c>
      <c r="AM29" s="15">
        <f t="shared" si="15"/>
        <v>2527</v>
      </c>
      <c r="AN29" s="15">
        <f t="shared" ref="AN29:AS29" si="24">SUM(AN30:AN52)</f>
        <v>338</v>
      </c>
      <c r="AO29" s="15">
        <f t="shared" si="24"/>
        <v>335</v>
      </c>
      <c r="AP29" s="15">
        <f t="shared" si="24"/>
        <v>349</v>
      </c>
      <c r="AQ29" s="15">
        <f t="shared" si="24"/>
        <v>961</v>
      </c>
      <c r="AR29" s="15">
        <f t="shared" si="24"/>
        <v>668</v>
      </c>
      <c r="AS29" s="15">
        <f t="shared" si="24"/>
        <v>323</v>
      </c>
      <c r="AT29" s="15">
        <f t="shared" si="16"/>
        <v>2974</v>
      </c>
      <c r="AU29" s="14">
        <f t="shared" si="17"/>
        <v>447</v>
      </c>
      <c r="AV29" s="48">
        <f t="shared" ref="AV29:BA29" si="25">SUM(AV30:AV52)</f>
        <v>582555.61</v>
      </c>
      <c r="AW29" s="48">
        <f t="shared" si="25"/>
        <v>304906.5</v>
      </c>
      <c r="AX29" s="48">
        <f t="shared" si="25"/>
        <v>258334.91</v>
      </c>
      <c r="AY29" s="48">
        <f t="shared" si="25"/>
        <v>239670.9</v>
      </c>
      <c r="AZ29" s="48">
        <f t="shared" si="25"/>
        <v>628379.43</v>
      </c>
      <c r="BA29" s="48">
        <f t="shared" si="25"/>
        <v>1093845.7</v>
      </c>
      <c r="BB29" s="46">
        <f t="shared" si="7"/>
        <v>3107693.05</v>
      </c>
      <c r="BC29" s="48">
        <f t="shared" ref="BB29:BH29" si="26">SUM(BC30:BC52)</f>
        <v>122860.88</v>
      </c>
      <c r="BD29" s="48">
        <f t="shared" si="26"/>
        <v>68644.42</v>
      </c>
      <c r="BE29" s="48">
        <f t="shared" si="26"/>
        <v>123564.96</v>
      </c>
      <c r="BF29" s="48">
        <f t="shared" si="26"/>
        <v>344861.27</v>
      </c>
      <c r="BG29" s="48">
        <f t="shared" si="26"/>
        <v>344861.27</v>
      </c>
      <c r="BH29" s="48">
        <f t="shared" si="26"/>
        <v>188592.52</v>
      </c>
      <c r="BI29" s="46">
        <f t="shared" si="9"/>
        <v>1193385.32</v>
      </c>
      <c r="BJ29" s="50">
        <f t="shared" si="18"/>
        <v>-1914307.73</v>
      </c>
    </row>
    <row r="30" ht="15.75" spans="1:62">
      <c r="A30" s="16" t="s">
        <v>40</v>
      </c>
      <c r="B30" s="17" t="s">
        <v>41</v>
      </c>
      <c r="C30" s="18">
        <f>IFERROR(VLOOKUP(B:B,'[1]仲裁日报-完结'!$C:$J,8,FALSE),"0")</f>
        <v>7</v>
      </c>
      <c r="D30" s="18">
        <f>IFERROR(VLOOKUP(B:B,'[2]仲裁日报-完结'!$C:$J,8,FALSE),"0")</f>
        <v>19</v>
      </c>
      <c r="E30" s="19">
        <f>IFERROR(VLOOKUP(B:B,'[3]仲裁日报-完结'!$C:$J,8,FALSE),"0")</f>
        <v>14</v>
      </c>
      <c r="F30" s="19">
        <f>IFERROR(VLOOKUP(B:B,'[4]仲裁日报-完结'!$C:$J,8,FALSE),"0")</f>
        <v>4</v>
      </c>
      <c r="G30" s="19">
        <f>IFERROR(VLOOKUP(B:B,'[5]仲裁日报-完结'!$C:$J,8,FALSE),"0")</f>
        <v>5</v>
      </c>
      <c r="H30" s="19">
        <f>IFERROR(VLOOKUP(B:B,'[6]仲裁日报-完结'!$C:$J,8,FALSE),"0")</f>
        <v>0</v>
      </c>
      <c r="I30" s="26">
        <f t="shared" si="10"/>
        <v>49</v>
      </c>
      <c r="J30" s="19">
        <f>IFERROR(VLOOKUP(B:B,'[7]仲裁日报-完结'!$C:$J,8,FALSE),"0")</f>
        <v>5</v>
      </c>
      <c r="K30" s="19">
        <f>IFERROR(VLOOKUP(B:B,'[8]仲裁日报-完结'!$C:$J,8,FALSE),"0")</f>
        <v>5</v>
      </c>
      <c r="L30" s="19">
        <f>IFERROR(VLOOKUP(B:B,'[9]仲裁日报-完结'!$C:$J,8,FALSE),"0")</f>
        <v>1</v>
      </c>
      <c r="M30" s="19">
        <f>IFERROR(VLOOKUP(B:B,'[10]仲裁日报-完结'!$C:$J,8,FALSE),"0")</f>
        <v>4</v>
      </c>
      <c r="N30" s="19">
        <f>IFERROR(VLOOKUP(B:B,'[11]仲裁日报-完结'!$C:$J,8,FALSE),"0")</f>
        <v>9</v>
      </c>
      <c r="O30" s="19">
        <f>IFERROR(VLOOKUP(B:B,'[11]仲裁日报-完结'!$C:$J,8,FALSE),"0")</f>
        <v>9</v>
      </c>
      <c r="P30" s="26">
        <f t="shared" si="11"/>
        <v>33</v>
      </c>
      <c r="Q30" s="27">
        <f t="shared" si="12"/>
        <v>-16</v>
      </c>
      <c r="R30" s="18">
        <f>IFERROR(VLOOKUP(B:B,'[1]仲裁日报-完结'!$C:$H,6,FALSE),"0")</f>
        <v>560</v>
      </c>
      <c r="S30" s="18">
        <f>IFERROR(VLOOKUP(B:B,'[2]仲裁日报-完结'!$C:$H,6,FALSE),"0")</f>
        <v>185</v>
      </c>
      <c r="T30" s="18">
        <f>IFERROR(VLOOKUP(B:B,'[3]仲裁日报-完结'!$C:$H,6,FALSE),"0")</f>
        <v>82</v>
      </c>
      <c r="U30" s="18">
        <f>IFERROR(VLOOKUP(B:B,'[4]仲裁日报-完结'!$C:$H,6,FALSE),"0")</f>
        <v>40</v>
      </c>
      <c r="V30" s="18">
        <f>IFERROR(VLOOKUP(B:B,'[5]仲裁日报-完结'!$C:$H,6,FALSE),"0")</f>
        <v>20</v>
      </c>
      <c r="W30" s="18">
        <f>IFERROR(VLOOKUP(B:B,'[6]仲裁日报-完结'!$C:$H,6,FALSE),"0")</f>
        <v>4</v>
      </c>
      <c r="X30" s="26">
        <f t="shared" si="13"/>
        <v>891</v>
      </c>
      <c r="Y30" s="18">
        <f>IFERROR(VLOOKUP(B:B,'[7]仲裁日报-完结'!$C:$H,6,FALSE),"0")</f>
        <v>16</v>
      </c>
      <c r="Z30" s="18">
        <f>IFERROR(VLOOKUP(B:B,'[8]仲裁日报-完结'!$C:$H,6,FALSE),"0")</f>
        <v>8</v>
      </c>
      <c r="AA30" s="18">
        <f>IFERROR(VLOOKUP(B:B,'[9]仲裁日报-完结'!$C:$H,6,FALSE),"0")</f>
        <v>21</v>
      </c>
      <c r="AB30" s="18">
        <f>IFERROR(VLOOKUP(B:B,'[10]仲裁日报-完结'!$C:$H,6,FALSE),"0")</f>
        <v>15</v>
      </c>
      <c r="AC30" s="18">
        <f>IFERROR(VLOOKUP(B:B,'[11]仲裁日报-完结'!$C:$H,6,FALSE),"0")</f>
        <v>16</v>
      </c>
      <c r="AD30" s="18">
        <f>IFERROR(VLOOKUP(B:B,'[12]仲裁日报-完结'!$C:$H,6,FALSE),"0")</f>
        <v>3</v>
      </c>
      <c r="AE30" s="26">
        <f t="shared" si="3"/>
        <v>79</v>
      </c>
      <c r="AF30" s="27">
        <f t="shared" si="14"/>
        <v>-812</v>
      </c>
      <c r="AG30" s="18">
        <f>IFERROR(VLOOKUP(B:B,'[1]仲裁日报-完结'!$C:$L,10,FALSE),"0")</f>
        <v>2</v>
      </c>
      <c r="AH30" s="18">
        <f>IFERROR(VLOOKUP(B:B,'[2]仲裁日报-完结'!$C:$L,10,FALSE),"0")</f>
        <v>3</v>
      </c>
      <c r="AI30" s="18">
        <f>IFERROR(VLOOKUP(B:B,'[3]仲裁日报-完结'!$C:$L,10,FALSE),"0")</f>
        <v>3</v>
      </c>
      <c r="AJ30" s="18">
        <f>IFERROR(VLOOKUP(B:B,'[4]仲裁日报-完结'!$C:$L,10,FALSE),"0")</f>
        <v>4</v>
      </c>
      <c r="AK30" s="18">
        <f>IFERROR(VLOOKUP(B:B,'[5]仲裁日报-完结'!$C:$L,10,FALSE),"0")</f>
        <v>3</v>
      </c>
      <c r="AL30" s="18">
        <f>IFERROR(VLOOKUP(B:B,'[6]仲裁日报-完结'!$C:$L,10,FALSE),"0")</f>
        <v>0</v>
      </c>
      <c r="AM30" s="26">
        <f t="shared" si="15"/>
        <v>15</v>
      </c>
      <c r="AN30" s="18">
        <f>IFERROR(VLOOKUP(B:B,'[7]仲裁日报-完结'!$C:$L,10,FALSE),"0")</f>
        <v>0</v>
      </c>
      <c r="AO30" s="18">
        <f>IFERROR(VLOOKUP(B:B,'[8]仲裁日报-完结'!$C:$L,10,FALSE),"0")</f>
        <v>0</v>
      </c>
      <c r="AP30" s="18">
        <f>IFERROR(VLOOKUP(B:B,'[9]仲裁日报-完结'!$C:$L,10,FALSE),"0")</f>
        <v>1</v>
      </c>
      <c r="AQ30" s="18">
        <f>IFERROR(VLOOKUP(B:B,'[10]仲裁日报-完结'!$C:$L,10,FALSE),"0")</f>
        <v>0</v>
      </c>
      <c r="AR30" s="18">
        <f>IFERROR(VLOOKUP(B:B,'[11]仲裁日报-完结'!$C:$L,10,FALSE),"0")</f>
        <v>1</v>
      </c>
      <c r="AS30" s="18">
        <f>IFERROR(VLOOKUP(B:B,'[12]仲裁日报-完结'!$C:$L,10,FALSE),"0")</f>
        <v>0</v>
      </c>
      <c r="AT30" s="26">
        <f t="shared" si="16"/>
        <v>2</v>
      </c>
      <c r="AU30" s="27">
        <f t="shared" si="17"/>
        <v>-13</v>
      </c>
      <c r="AV30" s="47">
        <f>IFERROR(VLOOKUP(B:B,'[1]仲裁日报-完结'!$C:$E,3,FALSE),"0")</f>
        <v>341918.11</v>
      </c>
      <c r="AW30" s="47">
        <f>IFERROR(VLOOKUP(B:B,'[2]仲裁日报-完结'!$C:$E,3,FALSE),"0")</f>
        <v>117729</v>
      </c>
      <c r="AX30" s="47">
        <f>IFERROR(VLOOKUP(B:B,'[3]仲裁日报-完结'!$C:$E,3,FALSE),"0")</f>
        <v>77763.45</v>
      </c>
      <c r="AY30" s="47">
        <f>IFERROR(VLOOKUP(B:B,'[4]仲裁日报-完结'!$C:$E,3,FALSE),"0")</f>
        <v>72088.27</v>
      </c>
      <c r="AZ30" s="47">
        <f>IFERROR(VLOOKUP(B:B,'[5]仲裁日报-完结'!$C:$E,3,FALSE),"0")</f>
        <v>112525</v>
      </c>
      <c r="BA30" s="47">
        <f>IFERROR(VLOOKUP(B:B,'[6]仲裁日报-完结'!$C:$E,3,FALSE),"0")</f>
        <v>4433</v>
      </c>
      <c r="BB30" s="49">
        <f t="shared" si="7"/>
        <v>726456.83</v>
      </c>
      <c r="BC30" s="47">
        <f>IFERROR(VLOOKUP(B:B,'[7]仲裁日报-完结'!$C:$E,3,FALSE),"0")</f>
        <v>20594.75</v>
      </c>
      <c r="BD30" s="47">
        <f>IFERROR(VLOOKUP(B:B,'[8]仲裁日报-完结'!$C:$E,3,FALSE),"0")</f>
        <v>11614.61</v>
      </c>
      <c r="BE30" s="47">
        <f>IFERROR(VLOOKUP(B:B,'[9]仲裁日报-完结'!$C:$E,3,FALSE),"0")</f>
        <v>14799.21</v>
      </c>
      <c r="BF30" s="47">
        <f>IFERROR(VLOOKUP(B:B,'[10]仲裁日报-完结'!$C:$E,3,FALSE),"0")</f>
        <v>10735.95</v>
      </c>
      <c r="BG30" s="47">
        <f>IFERROR(VLOOKUP(B:B,'[10]仲裁日报-完结'!$C:$E,3,FALSE),"0")</f>
        <v>10735.95</v>
      </c>
      <c r="BH30" s="47">
        <f>IFERROR(VLOOKUP(B:B,'[11]仲裁日报-完结'!$C:$E,3,FALSE),"0")</f>
        <v>19747.11</v>
      </c>
      <c r="BI30" s="49">
        <f t="shared" si="9"/>
        <v>88227.58</v>
      </c>
      <c r="BJ30" s="51">
        <f t="shared" si="18"/>
        <v>-638229.25</v>
      </c>
    </row>
    <row r="31" ht="15.75" spans="1:62">
      <c r="A31" s="16"/>
      <c r="B31" s="17" t="s">
        <v>42</v>
      </c>
      <c r="C31" s="18">
        <f>IFERROR(VLOOKUP(B:B,'[1]仲裁日报-完结'!$C:$J,8,FALSE),"0")</f>
        <v>0</v>
      </c>
      <c r="D31" s="18">
        <f>IFERROR(VLOOKUP(B:B,'[2]仲裁日报-完结'!$C:$J,8,FALSE),"0")</f>
        <v>2</v>
      </c>
      <c r="E31" s="19">
        <f>IFERROR(VLOOKUP(B:B,'[3]仲裁日报-完结'!$C:$J,8,FALSE),"0")</f>
        <v>9</v>
      </c>
      <c r="F31" s="19">
        <f>IFERROR(VLOOKUP(B:B,'[4]仲裁日报-完结'!$C:$J,8,FALSE),"0")</f>
        <v>11</v>
      </c>
      <c r="G31" s="19">
        <f>IFERROR(VLOOKUP(B:B,'[5]仲裁日报-完结'!$C:$J,8,FALSE),"0")</f>
        <v>1</v>
      </c>
      <c r="H31" s="19" t="str">
        <f>IFERROR(VLOOKUP(B:B,'[6]仲裁日报-完结'!$C:$J,8,FALSE),"0")</f>
        <v>0</v>
      </c>
      <c r="I31" s="26">
        <f t="shared" si="10"/>
        <v>23</v>
      </c>
      <c r="J31" s="19" t="str">
        <f>IFERROR(VLOOKUP(B:B,'[7]仲裁日报-完结'!$C:$J,8,FALSE),"0")</f>
        <v>0</v>
      </c>
      <c r="K31" s="19" t="str">
        <f>IFERROR(VLOOKUP(B:B,'[8]仲裁日报-完结'!$C:$J,8,FALSE),"0")</f>
        <v>0</v>
      </c>
      <c r="L31" s="19" t="str">
        <f>IFERROR(VLOOKUP(B:B,'[9]仲裁日报-完结'!$C:$J,8,FALSE),"0")</f>
        <v>0</v>
      </c>
      <c r="M31" s="19" t="str">
        <f>IFERROR(VLOOKUP(B:B,'[10]仲裁日报-完结'!$C:$J,8,FALSE),"0")</f>
        <v>0</v>
      </c>
      <c r="N31" s="19" t="str">
        <f>IFERROR(VLOOKUP(B:B,'[11]仲裁日报-完结'!$C:$J,8,FALSE),"0")</f>
        <v>0</v>
      </c>
      <c r="O31" s="19" t="str">
        <f>IFERROR(VLOOKUP(B:B,'[11]仲裁日报-完结'!$C:$J,8,FALSE),"0")</f>
        <v>0</v>
      </c>
      <c r="P31" s="26">
        <f t="shared" si="11"/>
        <v>0</v>
      </c>
      <c r="Q31" s="27">
        <f t="shared" si="12"/>
        <v>-23</v>
      </c>
      <c r="R31" s="18">
        <f>IFERROR(VLOOKUP(B:B,'[1]仲裁日报-完结'!$C:$H,6,FALSE),"0")</f>
        <v>10</v>
      </c>
      <c r="S31" s="18">
        <f>IFERROR(VLOOKUP(B:B,'[2]仲裁日报-完结'!$C:$H,6,FALSE),"0")</f>
        <v>43</v>
      </c>
      <c r="T31" s="18">
        <f>IFERROR(VLOOKUP(B:B,'[3]仲裁日报-完结'!$C:$H,6,FALSE),"0")</f>
        <v>48</v>
      </c>
      <c r="U31" s="18">
        <f>IFERROR(VLOOKUP(B:B,'[4]仲裁日报-完结'!$C:$H,6,FALSE),"0")</f>
        <v>14</v>
      </c>
      <c r="V31" s="18">
        <f>IFERROR(VLOOKUP(B:B,'[5]仲裁日报-完结'!$C:$H,6,FALSE),"0")</f>
        <v>2</v>
      </c>
      <c r="W31" s="18" t="str">
        <f>IFERROR(VLOOKUP(B:B,'[6]仲裁日报-完结'!$C:$H,6,FALSE),"0")</f>
        <v>0</v>
      </c>
      <c r="X31" s="26">
        <f t="shared" si="13"/>
        <v>117</v>
      </c>
      <c r="Y31" s="18" t="str">
        <f>IFERROR(VLOOKUP(B:B,'[7]仲裁日报-完结'!$C:$H,6,FALSE),"0")</f>
        <v>0</v>
      </c>
      <c r="Z31" s="18" t="str">
        <f>IFERROR(VLOOKUP(B:B,'[8]仲裁日报-完结'!$C:$H,6,FALSE),"0")</f>
        <v>0</v>
      </c>
      <c r="AA31" s="18" t="str">
        <f>IFERROR(VLOOKUP(B:B,'[9]仲裁日报-完结'!$C:$H,6,FALSE),"0")</f>
        <v>0</v>
      </c>
      <c r="AB31" s="18" t="str">
        <f>IFERROR(VLOOKUP(B:B,'[10]仲裁日报-完结'!$C:$H,6,FALSE),"0")</f>
        <v>0</v>
      </c>
      <c r="AC31" s="18" t="str">
        <f>IFERROR(VLOOKUP(B:B,'[11]仲裁日报-完结'!$C:$H,6,FALSE),"0")</f>
        <v>0</v>
      </c>
      <c r="AD31" s="18" t="str">
        <f>IFERROR(VLOOKUP(B:B,'[12]仲裁日报-完结'!$C:$H,6,FALSE),"0")</f>
        <v>0</v>
      </c>
      <c r="AE31" s="26">
        <f t="shared" si="3"/>
        <v>0</v>
      </c>
      <c r="AF31" s="27">
        <f t="shared" si="14"/>
        <v>-117</v>
      </c>
      <c r="AG31" s="18">
        <f>IFERROR(VLOOKUP(B:B,'[1]仲裁日报-完结'!$C:$L,10,FALSE),"0")</f>
        <v>86</v>
      </c>
      <c r="AH31" s="18">
        <f>IFERROR(VLOOKUP(B:B,'[2]仲裁日报-完结'!$C:$L,10,FALSE),"0")</f>
        <v>16</v>
      </c>
      <c r="AI31" s="18">
        <f>IFERROR(VLOOKUP(B:B,'[3]仲裁日报-完结'!$C:$L,10,FALSE),"0")</f>
        <v>44</v>
      </c>
      <c r="AJ31" s="18">
        <f>IFERROR(VLOOKUP(B:B,'[4]仲裁日报-完结'!$C:$L,10,FALSE),"0")</f>
        <v>2</v>
      </c>
      <c r="AK31" s="18">
        <f>IFERROR(VLOOKUP(B:B,'[5]仲裁日报-完结'!$C:$L,10,FALSE),"0")</f>
        <v>0</v>
      </c>
      <c r="AL31" s="18" t="str">
        <f>IFERROR(VLOOKUP(B:B,'[6]仲裁日报-完结'!$C:$L,10,FALSE),"0")</f>
        <v>0</v>
      </c>
      <c r="AM31" s="26">
        <f t="shared" si="15"/>
        <v>148</v>
      </c>
      <c r="AN31" s="18" t="str">
        <f>IFERROR(VLOOKUP(B:B,'[7]仲裁日报-完结'!$C:$L,10,FALSE),"0")</f>
        <v>0</v>
      </c>
      <c r="AO31" s="18" t="str">
        <f>IFERROR(VLOOKUP(B:B,'[8]仲裁日报-完结'!$C:$L,10,FALSE),"0")</f>
        <v>0</v>
      </c>
      <c r="AP31" s="18" t="str">
        <f>IFERROR(VLOOKUP(B:B,'[9]仲裁日报-完结'!$C:$L,10,FALSE),"0")</f>
        <v>0</v>
      </c>
      <c r="AQ31" s="18" t="str">
        <f>IFERROR(VLOOKUP(B:B,'[10]仲裁日报-完结'!$C:$L,10,FALSE),"0")</f>
        <v>0</v>
      </c>
      <c r="AR31" s="18" t="str">
        <f>IFERROR(VLOOKUP(B:B,'[11]仲裁日报-完结'!$C:$L,10,FALSE),"0")</f>
        <v>0</v>
      </c>
      <c r="AS31" s="18" t="str">
        <f>IFERROR(VLOOKUP(B:B,'[12]仲裁日报-完结'!$C:$L,10,FALSE),"0")</f>
        <v>0</v>
      </c>
      <c r="AT31" s="26">
        <f t="shared" si="16"/>
        <v>0</v>
      </c>
      <c r="AU31" s="27">
        <f t="shared" si="17"/>
        <v>-148</v>
      </c>
      <c r="AV31" s="47">
        <f>IFERROR(VLOOKUP(B:B,'[1]仲裁日报-完结'!$C:$E,3,FALSE),"0")</f>
        <v>22989</v>
      </c>
      <c r="AW31" s="47">
        <f>IFERROR(VLOOKUP(B:B,'[2]仲裁日报-完结'!$C:$E,3,FALSE),"0")</f>
        <v>35280</v>
      </c>
      <c r="AX31" s="47">
        <f>IFERROR(VLOOKUP(B:B,'[3]仲裁日报-完结'!$C:$E,3,FALSE),"0")</f>
        <v>41132</v>
      </c>
      <c r="AY31" s="47">
        <f>IFERROR(VLOOKUP(B:B,'[4]仲裁日报-完结'!$C:$E,3,FALSE),"0")</f>
        <v>12773</v>
      </c>
      <c r="AZ31" s="47">
        <f>IFERROR(VLOOKUP(B:B,'[5]仲裁日报-完结'!$C:$E,3,FALSE),"0")</f>
        <v>1459</v>
      </c>
      <c r="BA31" s="47" t="str">
        <f>IFERROR(VLOOKUP(B:B,'[6]仲裁日报-完结'!$C:$E,3,FALSE),"0")</f>
        <v>0</v>
      </c>
      <c r="BB31" s="49">
        <f t="shared" si="7"/>
        <v>113633</v>
      </c>
      <c r="BC31" s="47" t="str">
        <f>IFERROR(VLOOKUP(B:B,'[7]仲裁日报-完结'!$C:$E,3,FALSE),"0")</f>
        <v>0</v>
      </c>
      <c r="BD31" s="47" t="str">
        <f>IFERROR(VLOOKUP(B:B,'[8]仲裁日报-完结'!$C:$E,3,FALSE),"0")</f>
        <v>0</v>
      </c>
      <c r="BE31" s="47" t="str">
        <f>IFERROR(VLOOKUP(B:B,'[9]仲裁日报-完结'!$C:$E,3,FALSE),"0")</f>
        <v>0</v>
      </c>
      <c r="BF31" s="47" t="str">
        <f>IFERROR(VLOOKUP(B:B,'[10]仲裁日报-完结'!$C:$E,3,FALSE),"0")</f>
        <v>0</v>
      </c>
      <c r="BG31" s="47" t="str">
        <f>IFERROR(VLOOKUP(B:B,'[10]仲裁日报-完结'!$C:$E,3,FALSE),"0")</f>
        <v>0</v>
      </c>
      <c r="BH31" s="47" t="str">
        <f>IFERROR(VLOOKUP(B:B,'[11]仲裁日报-完结'!$C:$E,3,FALSE),"0")</f>
        <v>0</v>
      </c>
      <c r="BI31" s="49">
        <f t="shared" si="9"/>
        <v>0</v>
      </c>
      <c r="BJ31" s="51">
        <f t="shared" si="18"/>
        <v>-113633</v>
      </c>
    </row>
    <row r="32" ht="15.75" spans="1:62">
      <c r="A32" s="16"/>
      <c r="B32" s="17" t="s">
        <v>43</v>
      </c>
      <c r="C32" s="18">
        <f>IFERROR(VLOOKUP(B:B,'[1]仲裁日报-完结'!$C:$J,8,FALSE),"0")</f>
        <v>7</v>
      </c>
      <c r="D32" s="18">
        <f>IFERROR(VLOOKUP(B:B,'[2]仲裁日报-完结'!$C:$J,8,FALSE),"0")</f>
        <v>2</v>
      </c>
      <c r="E32" s="19">
        <f>IFERROR(VLOOKUP(B:B,'[3]仲裁日报-完结'!$C:$J,8,FALSE),"0")</f>
        <v>6</v>
      </c>
      <c r="F32" s="19">
        <f>IFERROR(VLOOKUP(B:B,'[4]仲裁日报-完结'!$C:$J,8,FALSE),"0")</f>
        <v>5</v>
      </c>
      <c r="G32" s="19">
        <f>IFERROR(VLOOKUP(B:B,'[5]仲裁日报-完结'!$C:$J,8,FALSE),"0")</f>
        <v>6</v>
      </c>
      <c r="H32" s="19">
        <f>IFERROR(VLOOKUP(B:B,'[6]仲裁日报-完结'!$C:$J,8,FALSE),"0")</f>
        <v>11</v>
      </c>
      <c r="I32" s="26">
        <f t="shared" si="10"/>
        <v>37</v>
      </c>
      <c r="J32" s="19">
        <f>IFERROR(VLOOKUP(B:B,'[7]仲裁日报-完结'!$C:$J,8,FALSE),"0")</f>
        <v>8</v>
      </c>
      <c r="K32" s="19">
        <f>IFERROR(VLOOKUP(B:B,'[8]仲裁日报-完结'!$C:$J,8,FALSE),"0")</f>
        <v>3</v>
      </c>
      <c r="L32" s="19">
        <f>IFERROR(VLOOKUP(B:B,'[9]仲裁日报-完结'!$C:$J,8,FALSE),"0")</f>
        <v>0</v>
      </c>
      <c r="M32" s="19">
        <f>IFERROR(VLOOKUP(B:B,'[10]仲裁日报-完结'!$C:$J,8,FALSE),"0")</f>
        <v>5</v>
      </c>
      <c r="N32" s="19">
        <f>IFERROR(VLOOKUP(B:B,'[11]仲裁日报-完结'!$C:$J,8,FALSE),"0")</f>
        <v>5</v>
      </c>
      <c r="O32" s="19">
        <f>IFERROR(VLOOKUP(B:B,'[11]仲裁日报-完结'!$C:$J,8,FALSE),"0")</f>
        <v>5</v>
      </c>
      <c r="P32" s="26">
        <f t="shared" si="11"/>
        <v>26</v>
      </c>
      <c r="Q32" s="27">
        <f t="shared" si="12"/>
        <v>-11</v>
      </c>
      <c r="R32" s="18">
        <f>IFERROR(VLOOKUP(B:B,'[1]仲裁日报-完结'!$C:$H,6,FALSE),"0")</f>
        <v>70</v>
      </c>
      <c r="S32" s="18">
        <f>IFERROR(VLOOKUP(B:B,'[2]仲裁日报-完结'!$C:$H,6,FALSE),"0")</f>
        <v>21</v>
      </c>
      <c r="T32" s="18">
        <f>IFERROR(VLOOKUP(B:B,'[3]仲裁日报-完结'!$C:$H,6,FALSE),"0")</f>
        <v>19</v>
      </c>
      <c r="U32" s="18">
        <f>IFERROR(VLOOKUP(B:B,'[4]仲裁日报-完结'!$C:$H,6,FALSE),"0")</f>
        <v>7</v>
      </c>
      <c r="V32" s="18">
        <f>IFERROR(VLOOKUP(B:B,'[5]仲裁日报-完结'!$C:$H,6,FALSE),"0")</f>
        <v>16</v>
      </c>
      <c r="W32" s="18">
        <f>IFERROR(VLOOKUP(B:B,'[6]仲裁日报-完结'!$C:$H,6,FALSE),"0")</f>
        <v>153</v>
      </c>
      <c r="X32" s="26">
        <f t="shared" si="13"/>
        <v>286</v>
      </c>
      <c r="Y32" s="18">
        <f>IFERROR(VLOOKUP(B:B,'[7]仲裁日报-完结'!$C:$H,6,FALSE),"0")</f>
        <v>8</v>
      </c>
      <c r="Z32" s="18">
        <f>IFERROR(VLOOKUP(B:B,'[8]仲裁日报-完结'!$C:$H,6,FALSE),"0")</f>
        <v>4</v>
      </c>
      <c r="AA32" s="18">
        <f>IFERROR(VLOOKUP(B:B,'[9]仲裁日报-完结'!$C:$H,6,FALSE),"0")</f>
        <v>13</v>
      </c>
      <c r="AB32" s="18">
        <f>IFERROR(VLOOKUP(B:B,'[10]仲裁日报-完结'!$C:$H,6,FALSE),"0")</f>
        <v>10</v>
      </c>
      <c r="AC32" s="18">
        <f>IFERROR(VLOOKUP(B:B,'[11]仲裁日报-完结'!$C:$H,6,FALSE),"0")</f>
        <v>11</v>
      </c>
      <c r="AD32" s="18">
        <f>IFERROR(VLOOKUP(B:B,'[12]仲裁日报-完结'!$C:$H,6,FALSE),"0")</f>
        <v>7</v>
      </c>
      <c r="AE32" s="26">
        <f t="shared" si="3"/>
        <v>53</v>
      </c>
      <c r="AF32" s="27">
        <f t="shared" si="14"/>
        <v>-233</v>
      </c>
      <c r="AG32" s="18">
        <f>IFERROR(VLOOKUP(B:B,'[1]仲裁日报-完结'!$C:$L,10,FALSE),"0")</f>
        <v>16</v>
      </c>
      <c r="AH32" s="18">
        <f>IFERROR(VLOOKUP(B:B,'[2]仲裁日报-完结'!$C:$L,10,FALSE),"0")</f>
        <v>0</v>
      </c>
      <c r="AI32" s="18">
        <f>IFERROR(VLOOKUP(B:B,'[3]仲裁日报-完结'!$C:$L,10,FALSE),"0")</f>
        <v>4</v>
      </c>
      <c r="AJ32" s="18">
        <f>IFERROR(VLOOKUP(B:B,'[4]仲裁日报-完结'!$C:$L,10,FALSE),"0")</f>
        <v>5</v>
      </c>
      <c r="AK32" s="18">
        <f>IFERROR(VLOOKUP(B:B,'[5]仲裁日报-完结'!$C:$L,10,FALSE),"0")</f>
        <v>21</v>
      </c>
      <c r="AL32" s="18">
        <f>IFERROR(VLOOKUP(B:B,'[6]仲裁日报-完结'!$C:$L,10,FALSE),"0")</f>
        <v>1350</v>
      </c>
      <c r="AM32" s="26">
        <f t="shared" si="15"/>
        <v>1396</v>
      </c>
      <c r="AN32" s="18">
        <f>IFERROR(VLOOKUP(B:B,'[7]仲裁日报-完结'!$C:$L,10,FALSE),"0")</f>
        <v>89</v>
      </c>
      <c r="AO32" s="18">
        <f>IFERROR(VLOOKUP(B:B,'[8]仲裁日报-完结'!$C:$L,10,FALSE),"0")</f>
        <v>81</v>
      </c>
      <c r="AP32" s="18">
        <f>IFERROR(VLOOKUP(B:B,'[9]仲裁日报-完结'!$C:$L,10,FALSE),"0")</f>
        <v>102</v>
      </c>
      <c r="AQ32" s="18">
        <f>IFERROR(VLOOKUP(B:B,'[10]仲裁日报-完结'!$C:$L,10,FALSE),"0")</f>
        <v>163</v>
      </c>
      <c r="AR32" s="18">
        <f>IFERROR(VLOOKUP(B:B,'[11]仲裁日报-完结'!$C:$L,10,FALSE),"0")</f>
        <v>110</v>
      </c>
      <c r="AS32" s="18">
        <f>IFERROR(VLOOKUP(B:B,'[12]仲裁日报-完结'!$C:$L,10,FALSE),"0")</f>
        <v>99</v>
      </c>
      <c r="AT32" s="26">
        <f t="shared" si="16"/>
        <v>644</v>
      </c>
      <c r="AU32" s="27">
        <f t="shared" si="17"/>
        <v>-752</v>
      </c>
      <c r="AV32" s="47">
        <f>IFERROR(VLOOKUP(B:B,'[1]仲裁日报-完结'!$C:$E,3,FALSE),"0")</f>
        <v>63131</v>
      </c>
      <c r="AW32" s="47">
        <f>IFERROR(VLOOKUP(B:B,'[2]仲裁日报-完结'!$C:$E,3,FALSE),"0")</f>
        <v>14692</v>
      </c>
      <c r="AX32" s="47">
        <f>IFERROR(VLOOKUP(B:B,'[3]仲裁日报-完结'!$C:$E,3,FALSE),"0")</f>
        <v>20202</v>
      </c>
      <c r="AY32" s="47">
        <f>IFERROR(VLOOKUP(B:B,'[4]仲裁日报-完结'!$C:$E,3,FALSE),"0")</f>
        <v>18116.8</v>
      </c>
      <c r="AZ32" s="47">
        <f>IFERROR(VLOOKUP(B:B,'[5]仲裁日报-完结'!$C:$E,3,FALSE),"0")</f>
        <v>20081</v>
      </c>
      <c r="BA32" s="47">
        <f>IFERROR(VLOOKUP(B:B,'[6]仲裁日报-完结'!$C:$E,3,FALSE),"0")</f>
        <v>378516</v>
      </c>
      <c r="BB32" s="49">
        <f t="shared" si="7"/>
        <v>514738.8</v>
      </c>
      <c r="BC32" s="47">
        <f>IFERROR(VLOOKUP(B:B,'[7]仲裁日报-完结'!$C:$E,3,FALSE),"0")</f>
        <v>20476.17</v>
      </c>
      <c r="BD32" s="47">
        <f>IFERROR(VLOOKUP(B:B,'[8]仲裁日报-完结'!$C:$E,3,FALSE),"0")</f>
        <v>9665.18</v>
      </c>
      <c r="BE32" s="47">
        <f>IFERROR(VLOOKUP(B:B,'[9]仲裁日报-完结'!$C:$E,3,FALSE),"0")</f>
        <v>31848.22</v>
      </c>
      <c r="BF32" s="47">
        <f>IFERROR(VLOOKUP(B:B,'[10]仲裁日报-完结'!$C:$E,3,FALSE),"0")</f>
        <v>177189.66</v>
      </c>
      <c r="BG32" s="47">
        <f>IFERROR(VLOOKUP(B:B,'[10]仲裁日报-完结'!$C:$E,3,FALSE),"0")</f>
        <v>177189.66</v>
      </c>
      <c r="BH32" s="47">
        <f>IFERROR(VLOOKUP(B:B,'[11]仲裁日报-完结'!$C:$E,3,FALSE),"0")</f>
        <v>18634.01</v>
      </c>
      <c r="BI32" s="49">
        <f t="shared" si="9"/>
        <v>435002.9</v>
      </c>
      <c r="BJ32" s="51">
        <f t="shared" si="18"/>
        <v>-79735.9</v>
      </c>
    </row>
    <row r="33" ht="15.75" spans="1:62">
      <c r="A33" s="16"/>
      <c r="B33" s="17" t="s">
        <v>44</v>
      </c>
      <c r="C33" s="18">
        <f>IFERROR(VLOOKUP(B:B,'[1]仲裁日报-完结'!$C:$J,8,FALSE),"0")</f>
        <v>3</v>
      </c>
      <c r="D33" s="18">
        <f>IFERROR(VLOOKUP(B:B,'[2]仲裁日报-完结'!$C:$J,8,FALSE),"0")</f>
        <v>7</v>
      </c>
      <c r="E33" s="19">
        <f>IFERROR(VLOOKUP(B:B,'[3]仲裁日报-完结'!$C:$J,8,FALSE),"0")</f>
        <v>9</v>
      </c>
      <c r="F33" s="19">
        <f>IFERROR(VLOOKUP(B:B,'[4]仲裁日报-完结'!$C:$J,8,FALSE),"0")</f>
        <v>1</v>
      </c>
      <c r="G33" s="19">
        <f>IFERROR(VLOOKUP(B:B,'[5]仲裁日报-完结'!$C:$J,8,FALSE),"0")</f>
        <v>19</v>
      </c>
      <c r="H33" s="19">
        <f>IFERROR(VLOOKUP(B:B,'[6]仲裁日报-完结'!$C:$J,8,FALSE),"0")</f>
        <v>8</v>
      </c>
      <c r="I33" s="26">
        <f t="shared" si="10"/>
        <v>47</v>
      </c>
      <c r="J33" s="19">
        <f>IFERROR(VLOOKUP(B:B,'[7]仲裁日报-完结'!$C:$J,8,FALSE),"0")</f>
        <v>5</v>
      </c>
      <c r="K33" s="19">
        <f>IFERROR(VLOOKUP(B:B,'[8]仲裁日报-完结'!$C:$J,8,FALSE),"0")</f>
        <v>2</v>
      </c>
      <c r="L33" s="19">
        <f>IFERROR(VLOOKUP(B:B,'[9]仲裁日报-完结'!$C:$J,8,FALSE),"0")</f>
        <v>8</v>
      </c>
      <c r="M33" s="19">
        <f>IFERROR(VLOOKUP(B:B,'[10]仲裁日报-完结'!$C:$J,8,FALSE),"0")</f>
        <v>7</v>
      </c>
      <c r="N33" s="19">
        <f>IFERROR(VLOOKUP(B:B,'[11]仲裁日报-完结'!$C:$J,8,FALSE),"0")</f>
        <v>4</v>
      </c>
      <c r="O33" s="19">
        <f>IFERROR(VLOOKUP(B:B,'[11]仲裁日报-完结'!$C:$J,8,FALSE),"0")</f>
        <v>4</v>
      </c>
      <c r="P33" s="26">
        <f t="shared" si="11"/>
        <v>30</v>
      </c>
      <c r="Q33" s="27">
        <f t="shared" si="12"/>
        <v>-17</v>
      </c>
      <c r="R33" s="18">
        <f>IFERROR(VLOOKUP(B:B,'[1]仲裁日报-完结'!$C:$H,6,FALSE),"0")</f>
        <v>73</v>
      </c>
      <c r="S33" s="18">
        <f>IFERROR(VLOOKUP(B:B,'[2]仲裁日报-完结'!$C:$H,6,FALSE),"0")</f>
        <v>29</v>
      </c>
      <c r="T33" s="18">
        <f>IFERROR(VLOOKUP(B:B,'[3]仲裁日报-完结'!$C:$H,6,FALSE),"0")</f>
        <v>18</v>
      </c>
      <c r="U33" s="18">
        <f>IFERROR(VLOOKUP(B:B,'[4]仲裁日报-完结'!$C:$H,6,FALSE),"0")</f>
        <v>1</v>
      </c>
      <c r="V33" s="18">
        <f>IFERROR(VLOOKUP(B:B,'[5]仲裁日报-完结'!$C:$H,6,FALSE),"0")</f>
        <v>46</v>
      </c>
      <c r="W33" s="18">
        <f>IFERROR(VLOOKUP(B:B,'[6]仲裁日报-完结'!$C:$H,6,FALSE),"0")</f>
        <v>4</v>
      </c>
      <c r="X33" s="26">
        <f t="shared" si="13"/>
        <v>171</v>
      </c>
      <c r="Y33" s="18">
        <f>IFERROR(VLOOKUP(B:B,'[7]仲裁日报-完结'!$C:$H,6,FALSE),"0")</f>
        <v>1</v>
      </c>
      <c r="Z33" s="18">
        <f>IFERROR(VLOOKUP(B:B,'[8]仲裁日报-完结'!$C:$H,6,FALSE),"0")</f>
        <v>1</v>
      </c>
      <c r="AA33" s="18">
        <f>IFERROR(VLOOKUP(B:B,'[9]仲裁日报-完结'!$C:$H,6,FALSE),"0")</f>
        <v>4</v>
      </c>
      <c r="AB33" s="18">
        <f>IFERROR(VLOOKUP(B:B,'[10]仲裁日报-完结'!$C:$H,6,FALSE),"0")</f>
        <v>7</v>
      </c>
      <c r="AC33" s="18">
        <f>IFERROR(VLOOKUP(B:B,'[11]仲裁日报-完结'!$C:$H,6,FALSE),"0")</f>
        <v>10</v>
      </c>
      <c r="AD33" s="18">
        <f>IFERROR(VLOOKUP(B:B,'[12]仲裁日报-完结'!$C:$H,6,FALSE),"0")</f>
        <v>4</v>
      </c>
      <c r="AE33" s="26">
        <f t="shared" si="3"/>
        <v>27</v>
      </c>
      <c r="AF33" s="27">
        <f t="shared" si="14"/>
        <v>-144</v>
      </c>
      <c r="AG33" s="18">
        <f>IFERROR(VLOOKUP(B:B,'[1]仲裁日报-完结'!$C:$L,10,FALSE),"0")</f>
        <v>1</v>
      </c>
      <c r="AH33" s="18">
        <f>IFERROR(VLOOKUP(B:B,'[2]仲裁日报-完结'!$C:$L,10,FALSE),"0")</f>
        <v>1</v>
      </c>
      <c r="AI33" s="18">
        <f>IFERROR(VLOOKUP(B:B,'[3]仲裁日报-完结'!$C:$L,10,FALSE),"0")</f>
        <v>0</v>
      </c>
      <c r="AJ33" s="18">
        <f>IFERROR(VLOOKUP(B:B,'[4]仲裁日报-完结'!$C:$L,10,FALSE),"0")</f>
        <v>1</v>
      </c>
      <c r="AK33" s="18">
        <f>IFERROR(VLOOKUP(B:B,'[5]仲裁日报-完结'!$C:$L,10,FALSE),"0")</f>
        <v>14</v>
      </c>
      <c r="AL33" s="18">
        <f>IFERROR(VLOOKUP(B:B,'[6]仲裁日报-完结'!$C:$L,10,FALSE),"0")</f>
        <v>12</v>
      </c>
      <c r="AM33" s="26">
        <f t="shared" si="15"/>
        <v>29</v>
      </c>
      <c r="AN33" s="18">
        <f>IFERROR(VLOOKUP(B:B,'[7]仲裁日报-完结'!$C:$L,10,FALSE),"0")</f>
        <v>18</v>
      </c>
      <c r="AO33" s="18">
        <f>IFERROR(VLOOKUP(B:B,'[8]仲裁日报-完结'!$C:$L,10,FALSE),"0")</f>
        <v>40</v>
      </c>
      <c r="AP33" s="18">
        <f>IFERROR(VLOOKUP(B:B,'[9]仲裁日报-完结'!$C:$L,10,FALSE),"0")</f>
        <v>40</v>
      </c>
      <c r="AQ33" s="18">
        <f>IFERROR(VLOOKUP(B:B,'[10]仲裁日报-完结'!$C:$L,10,FALSE),"0")</f>
        <v>24</v>
      </c>
      <c r="AR33" s="18">
        <f>IFERROR(VLOOKUP(B:B,'[11]仲裁日报-完结'!$C:$L,10,FALSE),"0")</f>
        <v>59</v>
      </c>
      <c r="AS33" s="18">
        <f>IFERROR(VLOOKUP(B:B,'[12]仲裁日报-完结'!$C:$L,10,FALSE),"0")</f>
        <v>39</v>
      </c>
      <c r="AT33" s="26">
        <f t="shared" si="16"/>
        <v>220</v>
      </c>
      <c r="AU33" s="27">
        <f t="shared" si="17"/>
        <v>191</v>
      </c>
      <c r="AV33" s="47">
        <f>IFERROR(VLOOKUP(B:B,'[1]仲裁日报-完结'!$C:$E,3,FALSE),"0")</f>
        <v>36455</v>
      </c>
      <c r="AW33" s="47">
        <f>IFERROR(VLOOKUP(B:B,'[2]仲裁日报-完结'!$C:$E,3,FALSE),"0")</f>
        <v>16825</v>
      </c>
      <c r="AX33" s="47">
        <f>IFERROR(VLOOKUP(B:B,'[3]仲裁日报-完结'!$C:$E,3,FALSE),"0")</f>
        <v>11005</v>
      </c>
      <c r="AY33" s="47">
        <f>IFERROR(VLOOKUP(B:B,'[4]仲裁日报-完结'!$C:$E,3,FALSE),"0")</f>
        <v>1249.95</v>
      </c>
      <c r="AZ33" s="47">
        <f>IFERROR(VLOOKUP(B:B,'[5]仲裁日报-完结'!$C:$E,3,FALSE),"0")</f>
        <v>34404</v>
      </c>
      <c r="BA33" s="47">
        <f>IFERROR(VLOOKUP(B:B,'[6]仲裁日报-完结'!$C:$E,3,FALSE),"0")</f>
        <v>5062.5</v>
      </c>
      <c r="BB33" s="49">
        <f t="shared" si="7"/>
        <v>105001.45</v>
      </c>
      <c r="BC33" s="47">
        <f>IFERROR(VLOOKUP(B:B,'[7]仲裁日报-完结'!$C:$E,3,FALSE),"0")</f>
        <v>5055.68</v>
      </c>
      <c r="BD33" s="47">
        <f>IFERROR(VLOOKUP(B:B,'[8]仲裁日报-完结'!$C:$E,3,FALSE),"0")</f>
        <v>6184.5</v>
      </c>
      <c r="BE33" s="47">
        <f>IFERROR(VLOOKUP(B:B,'[9]仲裁日报-完结'!$C:$E,3,FALSE),"0")</f>
        <v>8661.97</v>
      </c>
      <c r="BF33" s="47">
        <f>IFERROR(VLOOKUP(B:B,'[10]仲裁日报-完结'!$C:$E,3,FALSE),"0")</f>
        <v>10362.54</v>
      </c>
      <c r="BG33" s="47">
        <f>IFERROR(VLOOKUP(B:B,'[10]仲裁日报-完结'!$C:$E,3,FALSE),"0")</f>
        <v>10362.54</v>
      </c>
      <c r="BH33" s="47">
        <f>IFERROR(VLOOKUP(B:B,'[11]仲裁日报-完结'!$C:$E,3,FALSE),"0")</f>
        <v>16213.89</v>
      </c>
      <c r="BI33" s="49">
        <f t="shared" si="9"/>
        <v>56841.12</v>
      </c>
      <c r="BJ33" s="51">
        <f t="shared" si="18"/>
        <v>-48160.33</v>
      </c>
    </row>
    <row r="34" ht="15.75" spans="1:62">
      <c r="A34" s="16"/>
      <c r="B34" s="17" t="s">
        <v>45</v>
      </c>
      <c r="C34" s="18">
        <f>IFERROR(VLOOKUP(B:B,'[1]仲裁日报-完结'!$C:$J,8,FALSE),"0")</f>
        <v>2</v>
      </c>
      <c r="D34" s="18">
        <f>IFERROR(VLOOKUP(B:B,'[2]仲裁日报-完结'!$C:$J,8,FALSE),"0")</f>
        <v>4</v>
      </c>
      <c r="E34" s="19">
        <f>IFERROR(VLOOKUP(B:B,'[3]仲裁日报-完结'!$C:$J,8,FALSE),"0")</f>
        <v>4</v>
      </c>
      <c r="F34" s="19">
        <f>IFERROR(VLOOKUP(B:B,'[4]仲裁日报-完结'!$C:$J,8,FALSE),"0")</f>
        <v>3</v>
      </c>
      <c r="G34" s="19">
        <f>IFERROR(VLOOKUP(B:B,'[5]仲裁日报-完结'!$C:$J,8,FALSE),"0")</f>
        <v>21</v>
      </c>
      <c r="H34" s="19">
        <f>IFERROR(VLOOKUP(B:B,'[6]仲裁日报-完结'!$C:$J,8,FALSE),"0")</f>
        <v>1</v>
      </c>
      <c r="I34" s="26">
        <f t="shared" si="10"/>
        <v>35</v>
      </c>
      <c r="J34" s="19" t="str">
        <f>IFERROR(VLOOKUP(B:B,'[7]仲裁日报-完结'!$C:$J,8,FALSE),"0")</f>
        <v>0</v>
      </c>
      <c r="K34" s="19" t="str">
        <f>IFERROR(VLOOKUP(B:B,'[8]仲裁日报-完结'!$C:$J,8,FALSE),"0")</f>
        <v>0</v>
      </c>
      <c r="L34" s="19" t="str">
        <f>IFERROR(VLOOKUP(B:B,'[9]仲裁日报-完结'!$C:$J,8,FALSE),"0")</f>
        <v>0</v>
      </c>
      <c r="M34" s="19" t="str">
        <f>IFERROR(VLOOKUP(B:B,'[10]仲裁日报-完结'!$C:$J,8,FALSE),"0")</f>
        <v>0</v>
      </c>
      <c r="N34" s="19" t="str">
        <f>IFERROR(VLOOKUP(B:B,'[11]仲裁日报-完结'!$C:$J,8,FALSE),"0")</f>
        <v>0</v>
      </c>
      <c r="O34" s="19" t="str">
        <f>IFERROR(VLOOKUP(B:B,'[11]仲裁日报-完结'!$C:$J,8,FALSE),"0")</f>
        <v>0</v>
      </c>
      <c r="P34" s="26">
        <f t="shared" si="11"/>
        <v>0</v>
      </c>
      <c r="Q34" s="27">
        <f t="shared" si="12"/>
        <v>-35</v>
      </c>
      <c r="R34" s="18">
        <f>IFERROR(VLOOKUP(B:B,'[1]仲裁日报-完结'!$C:$H,6,FALSE),"0")</f>
        <v>32</v>
      </c>
      <c r="S34" s="18">
        <f>IFERROR(VLOOKUP(B:B,'[2]仲裁日报-完结'!$C:$H,6,FALSE),"0")</f>
        <v>25</v>
      </c>
      <c r="T34" s="18">
        <f>IFERROR(VLOOKUP(B:B,'[3]仲裁日报-完结'!$C:$H,6,FALSE),"0")</f>
        <v>23</v>
      </c>
      <c r="U34" s="18">
        <f>IFERROR(VLOOKUP(B:B,'[4]仲裁日报-完结'!$C:$H,6,FALSE),"0")</f>
        <v>4</v>
      </c>
      <c r="V34" s="18">
        <f>IFERROR(VLOOKUP(B:B,'[5]仲裁日报-完结'!$C:$H,6,FALSE),"0")</f>
        <v>4</v>
      </c>
      <c r="W34" s="18">
        <f>IFERROR(VLOOKUP(B:B,'[6]仲裁日报-完结'!$C:$H,6,FALSE),"0")</f>
        <v>21</v>
      </c>
      <c r="X34" s="26">
        <f t="shared" si="13"/>
        <v>109</v>
      </c>
      <c r="Y34" s="18" t="str">
        <f>IFERROR(VLOOKUP(B:B,'[7]仲裁日报-完结'!$C:$H,6,FALSE),"0")</f>
        <v>0</v>
      </c>
      <c r="Z34" s="18" t="str">
        <f>IFERROR(VLOOKUP(B:B,'[8]仲裁日报-完结'!$C:$H,6,FALSE),"0")</f>
        <v>0</v>
      </c>
      <c r="AA34" s="18" t="str">
        <f>IFERROR(VLOOKUP(B:B,'[9]仲裁日报-完结'!$C:$H,6,FALSE),"0")</f>
        <v>0</v>
      </c>
      <c r="AB34" s="18" t="str">
        <f>IFERROR(VLOOKUP(B:B,'[10]仲裁日报-完结'!$C:$H,6,FALSE),"0")</f>
        <v>0</v>
      </c>
      <c r="AC34" s="18" t="str">
        <f>IFERROR(VLOOKUP(B:B,'[11]仲裁日报-完结'!$C:$H,6,FALSE),"0")</f>
        <v>0</v>
      </c>
      <c r="AD34" s="18" t="str">
        <f>IFERROR(VLOOKUP(B:B,'[12]仲裁日报-完结'!$C:$H,6,FALSE),"0")</f>
        <v>0</v>
      </c>
      <c r="AE34" s="26">
        <f t="shared" si="3"/>
        <v>0</v>
      </c>
      <c r="AF34" s="27">
        <f t="shared" si="14"/>
        <v>-109</v>
      </c>
      <c r="AG34" s="18">
        <f>IFERROR(VLOOKUP(B:B,'[1]仲裁日报-完结'!$C:$L,10,FALSE),"0")</f>
        <v>1</v>
      </c>
      <c r="AH34" s="18">
        <f>IFERROR(VLOOKUP(B:B,'[2]仲裁日报-完结'!$C:$L,10,FALSE),"0")</f>
        <v>1</v>
      </c>
      <c r="AI34" s="18">
        <f>IFERROR(VLOOKUP(B:B,'[3]仲裁日报-完结'!$C:$L,10,FALSE),"0")</f>
        <v>1</v>
      </c>
      <c r="AJ34" s="18">
        <f>IFERROR(VLOOKUP(B:B,'[4]仲裁日报-完结'!$C:$L,10,FALSE),"0")</f>
        <v>2</v>
      </c>
      <c r="AK34" s="18">
        <f>IFERROR(VLOOKUP(B:B,'[5]仲裁日报-完结'!$C:$L,10,FALSE),"0")</f>
        <v>4</v>
      </c>
      <c r="AL34" s="18">
        <f>IFERROR(VLOOKUP(B:B,'[6]仲裁日报-完结'!$C:$L,10,FALSE),"0")</f>
        <v>10</v>
      </c>
      <c r="AM34" s="26">
        <f t="shared" si="15"/>
        <v>19</v>
      </c>
      <c r="AN34" s="18" t="str">
        <f>IFERROR(VLOOKUP(B:B,'[7]仲裁日报-完结'!$C:$L,10,FALSE),"0")</f>
        <v>0</v>
      </c>
      <c r="AO34" s="18" t="str">
        <f>IFERROR(VLOOKUP(B:B,'[8]仲裁日报-完结'!$C:$L,10,FALSE),"0")</f>
        <v>0</v>
      </c>
      <c r="AP34" s="18" t="str">
        <f>IFERROR(VLOOKUP(B:B,'[9]仲裁日报-完结'!$C:$L,10,FALSE),"0")</f>
        <v>0</v>
      </c>
      <c r="AQ34" s="18" t="str">
        <f>IFERROR(VLOOKUP(B:B,'[10]仲裁日报-完结'!$C:$L,10,FALSE),"0")</f>
        <v>0</v>
      </c>
      <c r="AR34" s="18" t="str">
        <f>IFERROR(VLOOKUP(B:B,'[11]仲裁日报-完结'!$C:$L,10,FALSE),"0")</f>
        <v>0</v>
      </c>
      <c r="AS34" s="18" t="str">
        <f>IFERROR(VLOOKUP(B:B,'[12]仲裁日报-完结'!$C:$L,10,FALSE),"0")</f>
        <v>0</v>
      </c>
      <c r="AT34" s="26">
        <f t="shared" si="16"/>
        <v>0</v>
      </c>
      <c r="AU34" s="27">
        <f t="shared" si="17"/>
        <v>-19</v>
      </c>
      <c r="AV34" s="47">
        <f>IFERROR(VLOOKUP(B:B,'[1]仲裁日报-完结'!$C:$E,3,FALSE),"0")</f>
        <v>23993</v>
      </c>
      <c r="AW34" s="47">
        <f>IFERROR(VLOOKUP(B:B,'[2]仲裁日报-完结'!$C:$E,3,FALSE),"0")</f>
        <v>23129</v>
      </c>
      <c r="AX34" s="47">
        <f>IFERROR(VLOOKUP(B:B,'[3]仲裁日报-完结'!$C:$E,3,FALSE),"0")</f>
        <v>20391.8</v>
      </c>
      <c r="AY34" s="47">
        <f>IFERROR(VLOOKUP(B:B,'[4]仲裁日报-完结'!$C:$E,3,FALSE),"0")</f>
        <v>9629</v>
      </c>
      <c r="AZ34" s="47">
        <f>IFERROR(VLOOKUP(B:B,'[5]仲裁日报-完结'!$C:$E,3,FALSE),"0")</f>
        <v>67753</v>
      </c>
      <c r="BA34" s="47">
        <f>IFERROR(VLOOKUP(B:B,'[6]仲裁日报-完结'!$C:$E,3,FALSE),"0")</f>
        <v>16452</v>
      </c>
      <c r="BB34" s="49">
        <f t="shared" si="7"/>
        <v>161347.8</v>
      </c>
      <c r="BC34" s="47" t="str">
        <f>IFERROR(VLOOKUP(B:B,'[7]仲裁日报-完结'!$C:$E,3,FALSE),"0")</f>
        <v>0</v>
      </c>
      <c r="BD34" s="47" t="str">
        <f>IFERROR(VLOOKUP(B:B,'[8]仲裁日报-完结'!$C:$E,3,FALSE),"0")</f>
        <v>0</v>
      </c>
      <c r="BE34" s="47" t="str">
        <f>IFERROR(VLOOKUP(B:B,'[9]仲裁日报-完结'!$C:$E,3,FALSE),"0")</f>
        <v>0</v>
      </c>
      <c r="BF34" s="47" t="str">
        <f>IFERROR(VLOOKUP(B:B,'[10]仲裁日报-完结'!$C:$E,3,FALSE),"0")</f>
        <v>0</v>
      </c>
      <c r="BG34" s="47" t="str">
        <f>IFERROR(VLOOKUP(B:B,'[10]仲裁日报-完结'!$C:$E,3,FALSE),"0")</f>
        <v>0</v>
      </c>
      <c r="BH34" s="47" t="str">
        <f>IFERROR(VLOOKUP(B:B,'[11]仲裁日报-完结'!$C:$E,3,FALSE),"0")</f>
        <v>0</v>
      </c>
      <c r="BI34" s="49">
        <f t="shared" si="9"/>
        <v>0</v>
      </c>
      <c r="BJ34" s="51">
        <f t="shared" si="18"/>
        <v>-161347.8</v>
      </c>
    </row>
    <row r="35" ht="15.75" spans="1:62">
      <c r="A35" s="16"/>
      <c r="B35" s="17" t="s">
        <v>46</v>
      </c>
      <c r="C35" s="18">
        <f>IFERROR(VLOOKUP(B:B,'[1]仲裁日报-完结'!$C:$J,8,FALSE),"0")</f>
        <v>2</v>
      </c>
      <c r="D35" s="18">
        <f>IFERROR(VLOOKUP(B:B,'[2]仲裁日报-完结'!$C:$J,8,FALSE),"0")</f>
        <v>5</v>
      </c>
      <c r="E35" s="19">
        <f>IFERROR(VLOOKUP(B:B,'[3]仲裁日报-完结'!$C:$J,8,FALSE),"0")</f>
        <v>4</v>
      </c>
      <c r="F35" s="19">
        <f>IFERROR(VLOOKUP(B:B,'[4]仲裁日报-完结'!$C:$J,8,FALSE),"0")</f>
        <v>1</v>
      </c>
      <c r="G35" s="19">
        <f>IFERROR(VLOOKUP(B:B,'[5]仲裁日报-完结'!$C:$J,8,FALSE),"0")</f>
        <v>4</v>
      </c>
      <c r="H35" s="19">
        <f>IFERROR(VLOOKUP(B:B,'[6]仲裁日报-完结'!$C:$J,8,FALSE),"0")</f>
        <v>5</v>
      </c>
      <c r="I35" s="26">
        <f t="shared" si="10"/>
        <v>21</v>
      </c>
      <c r="J35" s="19">
        <f>IFERROR(VLOOKUP(B:B,'[7]仲裁日报-完结'!$C:$J,8,FALSE),"0")</f>
        <v>3</v>
      </c>
      <c r="K35" s="19">
        <f>IFERROR(VLOOKUP(B:B,'[8]仲裁日报-完结'!$C:$J,8,FALSE),"0")</f>
        <v>3</v>
      </c>
      <c r="L35" s="19">
        <f>IFERROR(VLOOKUP(B:B,'[9]仲裁日报-完结'!$C:$J,8,FALSE),"0")</f>
        <v>3</v>
      </c>
      <c r="M35" s="19">
        <f>IFERROR(VLOOKUP(B:B,'[10]仲裁日报-完结'!$C:$J,8,FALSE),"0")</f>
        <v>0</v>
      </c>
      <c r="N35" s="19">
        <f>IFERROR(VLOOKUP(B:B,'[11]仲裁日报-完结'!$C:$J,8,FALSE),"0")</f>
        <v>1</v>
      </c>
      <c r="O35" s="19">
        <f>IFERROR(VLOOKUP(B:B,'[11]仲裁日报-完结'!$C:$J,8,FALSE),"0")</f>
        <v>1</v>
      </c>
      <c r="P35" s="26">
        <f t="shared" si="11"/>
        <v>11</v>
      </c>
      <c r="Q35" s="27">
        <f t="shared" si="12"/>
        <v>-10</v>
      </c>
      <c r="R35" s="18">
        <f>IFERROR(VLOOKUP(B:B,'[1]仲裁日报-完结'!$C:$H,6,FALSE),"0")</f>
        <v>16</v>
      </c>
      <c r="S35" s="18">
        <f>IFERROR(VLOOKUP(B:B,'[2]仲裁日报-完结'!$C:$H,6,FALSE),"0")</f>
        <v>2</v>
      </c>
      <c r="T35" s="18">
        <f>IFERROR(VLOOKUP(B:B,'[3]仲裁日报-完结'!$C:$H,6,FALSE),"0")</f>
        <v>7</v>
      </c>
      <c r="U35" s="18">
        <f>IFERROR(VLOOKUP(B:B,'[4]仲裁日报-完结'!$C:$H,6,FALSE),"0")</f>
        <v>8</v>
      </c>
      <c r="V35" s="18">
        <f>IFERROR(VLOOKUP(B:B,'[5]仲裁日报-完结'!$C:$H,6,FALSE),"0")</f>
        <v>21</v>
      </c>
      <c r="W35" s="18">
        <f>IFERROR(VLOOKUP(B:B,'[6]仲裁日报-完结'!$C:$H,6,FALSE),"0")</f>
        <v>9</v>
      </c>
      <c r="X35" s="26">
        <f t="shared" si="13"/>
        <v>63</v>
      </c>
      <c r="Y35" s="18">
        <f>IFERROR(VLOOKUP(B:B,'[7]仲裁日报-完结'!$C:$H,6,FALSE),"0")</f>
        <v>4</v>
      </c>
      <c r="Z35" s="18">
        <f>IFERROR(VLOOKUP(B:B,'[8]仲裁日报-完结'!$C:$H,6,FALSE),"0")</f>
        <v>1</v>
      </c>
      <c r="AA35" s="18">
        <f>IFERROR(VLOOKUP(B:B,'[9]仲裁日报-完结'!$C:$H,6,FALSE),"0")</f>
        <v>0</v>
      </c>
      <c r="AB35" s="18">
        <f>IFERROR(VLOOKUP(B:B,'[10]仲裁日报-完结'!$C:$H,6,FALSE),"0")</f>
        <v>6</v>
      </c>
      <c r="AC35" s="18">
        <f>IFERROR(VLOOKUP(B:B,'[11]仲裁日报-完结'!$C:$H,6,FALSE),"0")</f>
        <v>4</v>
      </c>
      <c r="AD35" s="18">
        <f>IFERROR(VLOOKUP(B:B,'[12]仲裁日报-完结'!$C:$H,6,FALSE),"0")</f>
        <v>3</v>
      </c>
      <c r="AE35" s="26">
        <f t="shared" si="3"/>
        <v>18</v>
      </c>
      <c r="AF35" s="27">
        <f t="shared" si="14"/>
        <v>-45</v>
      </c>
      <c r="AG35" s="18">
        <f>IFERROR(VLOOKUP(B:B,'[1]仲裁日报-完结'!$C:$L,10,FALSE),"0")</f>
        <v>11</v>
      </c>
      <c r="AH35" s="18">
        <f>IFERROR(VLOOKUP(B:B,'[2]仲裁日报-完结'!$C:$L,10,FALSE),"0")</f>
        <v>0</v>
      </c>
      <c r="AI35" s="18">
        <f>IFERROR(VLOOKUP(B:B,'[3]仲裁日报-完结'!$C:$L,10,FALSE),"0")</f>
        <v>0</v>
      </c>
      <c r="AJ35" s="18">
        <f>IFERROR(VLOOKUP(B:B,'[4]仲裁日报-完结'!$C:$L,10,FALSE),"0")</f>
        <v>21</v>
      </c>
      <c r="AK35" s="18">
        <f>IFERROR(VLOOKUP(B:B,'[5]仲裁日报-完结'!$C:$L,10,FALSE),"0")</f>
        <v>127</v>
      </c>
      <c r="AL35" s="18">
        <f>IFERROR(VLOOKUP(B:B,'[6]仲裁日报-完结'!$C:$L,10,FALSE),"0")</f>
        <v>21</v>
      </c>
      <c r="AM35" s="26">
        <f t="shared" si="15"/>
        <v>180</v>
      </c>
      <c r="AN35" s="18">
        <f>IFERROR(VLOOKUP(B:B,'[7]仲裁日报-完结'!$C:$L,10,FALSE),"0")</f>
        <v>40</v>
      </c>
      <c r="AO35" s="18">
        <f>IFERROR(VLOOKUP(B:B,'[8]仲裁日报-完结'!$C:$L,10,FALSE),"0")</f>
        <v>35</v>
      </c>
      <c r="AP35" s="18">
        <f>IFERROR(VLOOKUP(B:B,'[9]仲裁日报-完结'!$C:$L,10,FALSE),"0")</f>
        <v>43</v>
      </c>
      <c r="AQ35" s="18">
        <f>IFERROR(VLOOKUP(B:B,'[10]仲裁日报-完结'!$C:$L,10,FALSE),"0")</f>
        <v>66</v>
      </c>
      <c r="AR35" s="18">
        <f>IFERROR(VLOOKUP(B:B,'[11]仲裁日报-完结'!$C:$L,10,FALSE),"0")</f>
        <v>45</v>
      </c>
      <c r="AS35" s="18">
        <f>IFERROR(VLOOKUP(B:B,'[12]仲裁日报-完结'!$C:$L,10,FALSE),"0")</f>
        <v>56</v>
      </c>
      <c r="AT35" s="26">
        <f t="shared" si="16"/>
        <v>285</v>
      </c>
      <c r="AU35" s="27">
        <f t="shared" si="17"/>
        <v>105</v>
      </c>
      <c r="AV35" s="47">
        <f>IFERROR(VLOOKUP(B:B,'[1]仲裁日报-完结'!$C:$E,3,FALSE),"0")</f>
        <v>17140</v>
      </c>
      <c r="AW35" s="47">
        <f>IFERROR(VLOOKUP(B:B,'[2]仲裁日报-完结'!$C:$E,3,FALSE),"0")</f>
        <v>3080</v>
      </c>
      <c r="AX35" s="47">
        <f>IFERROR(VLOOKUP(B:B,'[3]仲裁日报-完结'!$C:$E,3,FALSE),"0")</f>
        <v>9274</v>
      </c>
      <c r="AY35" s="47">
        <f>IFERROR(VLOOKUP(B:B,'[4]仲裁日报-完结'!$C:$E,3,FALSE),"0")</f>
        <v>16438.38</v>
      </c>
      <c r="AZ35" s="47">
        <f>IFERROR(VLOOKUP(B:B,'[5]仲裁日报-完结'!$C:$E,3,FALSE),"0")</f>
        <v>123372.3</v>
      </c>
      <c r="BA35" s="47">
        <f>IFERROR(VLOOKUP(B:B,'[6]仲裁日报-完结'!$C:$E,3,FALSE),"0")</f>
        <v>10582.2</v>
      </c>
      <c r="BB35" s="49">
        <f t="shared" si="7"/>
        <v>179886.88</v>
      </c>
      <c r="BC35" s="47">
        <f>IFERROR(VLOOKUP(B:B,'[7]仲裁日报-完结'!$C:$E,3,FALSE),"0")</f>
        <v>6204.43</v>
      </c>
      <c r="BD35" s="47">
        <f>IFERROR(VLOOKUP(B:B,'[8]仲裁日报-完结'!$C:$E,3,FALSE),"0")</f>
        <v>3684.94</v>
      </c>
      <c r="BE35" s="47">
        <f>IFERROR(VLOOKUP(B:B,'[9]仲裁日报-完结'!$C:$E,3,FALSE),"0")</f>
        <v>4265.67</v>
      </c>
      <c r="BF35" s="47">
        <f>IFERROR(VLOOKUP(B:B,'[10]仲裁日报-完结'!$C:$E,3,FALSE),"0")</f>
        <v>12347.82</v>
      </c>
      <c r="BG35" s="47">
        <f>IFERROR(VLOOKUP(B:B,'[10]仲裁日报-完结'!$C:$E,3,FALSE),"0")</f>
        <v>12347.82</v>
      </c>
      <c r="BH35" s="47">
        <f>IFERROR(VLOOKUP(B:B,'[11]仲裁日报-完结'!$C:$E,3,FALSE),"0")</f>
        <v>6767.2</v>
      </c>
      <c r="BI35" s="49">
        <f t="shared" si="9"/>
        <v>45617.88</v>
      </c>
      <c r="BJ35" s="51">
        <f t="shared" si="18"/>
        <v>-134269</v>
      </c>
    </row>
    <row r="36" ht="15.75" spans="1:62">
      <c r="A36" s="16"/>
      <c r="B36" s="17" t="s">
        <v>47</v>
      </c>
      <c r="C36" s="18">
        <f>IFERROR(VLOOKUP(B:B,'[1]仲裁日报-完结'!$C:$J,8,FALSE),"0")</f>
        <v>0</v>
      </c>
      <c r="D36" s="18">
        <f>IFERROR(VLOOKUP(B:B,'[2]仲裁日报-完结'!$C:$J,8,FALSE),"0")</f>
        <v>4</v>
      </c>
      <c r="E36" s="19">
        <f>IFERROR(VLOOKUP(B:B,'[3]仲裁日报-完结'!$C:$J,8,FALSE),"0")</f>
        <v>4</v>
      </c>
      <c r="F36" s="19">
        <f>IFERROR(VLOOKUP(B:B,'[4]仲裁日报-完结'!$C:$J,8,FALSE),"0")</f>
        <v>1</v>
      </c>
      <c r="G36" s="19">
        <f>IFERROR(VLOOKUP(B:B,'[5]仲裁日报-完结'!$C:$J,8,FALSE),"0")</f>
        <v>8</v>
      </c>
      <c r="H36" s="19">
        <f>IFERROR(VLOOKUP(B:B,'[6]仲裁日报-完结'!$C:$J,8,FALSE),"0")</f>
        <v>2</v>
      </c>
      <c r="I36" s="26">
        <f t="shared" si="10"/>
        <v>19</v>
      </c>
      <c r="J36" s="19">
        <f>IFERROR(VLOOKUP(B:B,'[7]仲裁日报-完结'!$C:$J,8,FALSE),"0")</f>
        <v>3</v>
      </c>
      <c r="K36" s="19">
        <f>IFERROR(VLOOKUP(B:B,'[8]仲裁日报-完结'!$C:$J,8,FALSE),"0")</f>
        <v>2</v>
      </c>
      <c r="L36" s="19">
        <f>IFERROR(VLOOKUP(B:B,'[9]仲裁日报-完结'!$C:$J,8,FALSE),"0")</f>
        <v>4</v>
      </c>
      <c r="M36" s="19">
        <f>IFERROR(VLOOKUP(B:B,'[10]仲裁日报-完结'!$C:$J,8,FALSE),"0")</f>
        <v>2</v>
      </c>
      <c r="N36" s="19">
        <f>IFERROR(VLOOKUP(B:B,'[11]仲裁日报-完结'!$C:$J,8,FALSE),"0")</f>
        <v>5</v>
      </c>
      <c r="O36" s="19">
        <f>IFERROR(VLOOKUP(B:B,'[11]仲裁日报-完结'!$C:$J,8,FALSE),"0")</f>
        <v>5</v>
      </c>
      <c r="P36" s="26">
        <f t="shared" si="11"/>
        <v>21</v>
      </c>
      <c r="Q36" s="27">
        <f t="shared" si="12"/>
        <v>2</v>
      </c>
      <c r="R36" s="18">
        <f>IFERROR(VLOOKUP(B:B,'[1]仲裁日报-完结'!$C:$H,6,FALSE),"0")</f>
        <v>12</v>
      </c>
      <c r="S36" s="18">
        <f>IFERROR(VLOOKUP(B:B,'[2]仲裁日报-完结'!$C:$H,6,FALSE),"0")</f>
        <v>10</v>
      </c>
      <c r="T36" s="18">
        <f>IFERROR(VLOOKUP(B:B,'[3]仲裁日报-完结'!$C:$H,6,FALSE),"0")</f>
        <v>3</v>
      </c>
      <c r="U36" s="18">
        <f>IFERROR(VLOOKUP(B:B,'[4]仲裁日报-完结'!$C:$H,6,FALSE),"0")</f>
        <v>5</v>
      </c>
      <c r="V36" s="18">
        <f>IFERROR(VLOOKUP(B:B,'[5]仲裁日报-完结'!$C:$H,6,FALSE),"0")</f>
        <v>3</v>
      </c>
      <c r="W36" s="18">
        <f>IFERROR(VLOOKUP(B:B,'[6]仲裁日报-完结'!$C:$H,6,FALSE),"0")</f>
        <v>4</v>
      </c>
      <c r="X36" s="26">
        <f t="shared" si="13"/>
        <v>37</v>
      </c>
      <c r="Y36" s="18">
        <f>IFERROR(VLOOKUP(B:B,'[7]仲裁日报-完结'!$C:$H,6,FALSE),"0")</f>
        <v>1</v>
      </c>
      <c r="Z36" s="18">
        <f>IFERROR(VLOOKUP(B:B,'[8]仲裁日报-完结'!$C:$H,6,FALSE),"0")</f>
        <v>3</v>
      </c>
      <c r="AA36" s="18">
        <f>IFERROR(VLOOKUP(B:B,'[9]仲裁日报-完结'!$C:$H,6,FALSE),"0")</f>
        <v>3</v>
      </c>
      <c r="AB36" s="18">
        <f>IFERROR(VLOOKUP(B:B,'[10]仲裁日报-完结'!$C:$H,6,FALSE),"0")</f>
        <v>6</v>
      </c>
      <c r="AC36" s="18">
        <f>IFERROR(VLOOKUP(B:B,'[11]仲裁日报-完结'!$C:$H,6,FALSE),"0")</f>
        <v>11</v>
      </c>
      <c r="AD36" s="18">
        <f>IFERROR(VLOOKUP(B:B,'[12]仲裁日报-完结'!$C:$H,6,FALSE),"0")</f>
        <v>2</v>
      </c>
      <c r="AE36" s="26">
        <f t="shared" si="3"/>
        <v>26</v>
      </c>
      <c r="AF36" s="27">
        <f t="shared" si="14"/>
        <v>-11</v>
      </c>
      <c r="AG36" s="18">
        <f>IFERROR(VLOOKUP(B:B,'[1]仲裁日报-完结'!$C:$L,10,FALSE),"0")</f>
        <v>11</v>
      </c>
      <c r="AH36" s="18">
        <f>IFERROR(VLOOKUP(B:B,'[2]仲裁日报-完结'!$C:$L,10,FALSE),"0")</f>
        <v>1</v>
      </c>
      <c r="AI36" s="18">
        <f>IFERROR(VLOOKUP(B:B,'[3]仲裁日报-完结'!$C:$L,10,FALSE),"0")</f>
        <v>0</v>
      </c>
      <c r="AJ36" s="18">
        <f>IFERROR(VLOOKUP(B:B,'[4]仲裁日报-完结'!$C:$L,10,FALSE),"0")</f>
        <v>0</v>
      </c>
      <c r="AK36" s="18">
        <f>IFERROR(VLOOKUP(B:B,'[5]仲裁日报-完结'!$C:$L,10,FALSE),"0")</f>
        <v>5</v>
      </c>
      <c r="AL36" s="18">
        <f>IFERROR(VLOOKUP(B:B,'[6]仲裁日报-完结'!$C:$L,10,FALSE),"0")</f>
        <v>3</v>
      </c>
      <c r="AM36" s="26">
        <f t="shared" si="15"/>
        <v>20</v>
      </c>
      <c r="AN36" s="18">
        <f>IFERROR(VLOOKUP(B:B,'[7]仲裁日报-完结'!$C:$L,10,FALSE),"0")</f>
        <v>22</v>
      </c>
      <c r="AO36" s="18">
        <f>IFERROR(VLOOKUP(B:B,'[8]仲裁日报-完结'!$C:$L,10,FALSE),"0")</f>
        <v>39</v>
      </c>
      <c r="AP36" s="18">
        <f>IFERROR(VLOOKUP(B:B,'[9]仲裁日报-完结'!$C:$L,10,FALSE),"0")</f>
        <v>12</v>
      </c>
      <c r="AQ36" s="18">
        <f>IFERROR(VLOOKUP(B:B,'[10]仲裁日报-完结'!$C:$L,10,FALSE),"0")</f>
        <v>47</v>
      </c>
      <c r="AR36" s="18">
        <f>IFERROR(VLOOKUP(B:B,'[11]仲裁日报-完结'!$C:$L,10,FALSE),"0")</f>
        <v>58</v>
      </c>
      <c r="AS36" s="18">
        <f>IFERROR(VLOOKUP(B:B,'[12]仲裁日报-完结'!$C:$L,10,FALSE),"0")</f>
        <v>22</v>
      </c>
      <c r="AT36" s="26">
        <f t="shared" si="16"/>
        <v>200</v>
      </c>
      <c r="AU36" s="27">
        <f t="shared" si="17"/>
        <v>180</v>
      </c>
      <c r="AV36" s="47">
        <f>IFERROR(VLOOKUP(B:B,'[1]仲裁日报-完结'!$C:$E,3,FALSE),"0")</f>
        <v>7785</v>
      </c>
      <c r="AW36" s="47">
        <f>IFERROR(VLOOKUP(B:B,'[2]仲裁日报-完结'!$C:$E,3,FALSE),"0")</f>
        <v>17623</v>
      </c>
      <c r="AX36" s="47">
        <f>IFERROR(VLOOKUP(B:B,'[3]仲裁日报-完结'!$C:$E,3,FALSE),"0")</f>
        <v>7344</v>
      </c>
      <c r="AY36" s="47">
        <f>IFERROR(VLOOKUP(B:B,'[4]仲裁日报-完结'!$C:$E,3,FALSE),"0")</f>
        <v>6177.5</v>
      </c>
      <c r="AZ36" s="47">
        <f>IFERROR(VLOOKUP(B:B,'[5]仲裁日报-完结'!$C:$E,3,FALSE),"0")</f>
        <v>8310</v>
      </c>
      <c r="BA36" s="47">
        <f>IFERROR(VLOOKUP(B:B,'[6]仲裁日报-完结'!$C:$E,3,FALSE),"0")</f>
        <v>2619</v>
      </c>
      <c r="BB36" s="49">
        <f t="shared" si="7"/>
        <v>49858.5</v>
      </c>
      <c r="BC36" s="47">
        <f>IFERROR(VLOOKUP(B:B,'[7]仲裁日报-完结'!$C:$E,3,FALSE),"0")</f>
        <v>3995.08</v>
      </c>
      <c r="BD36" s="47">
        <f>IFERROR(VLOOKUP(B:B,'[8]仲裁日报-完结'!$C:$E,3,FALSE),"0")</f>
        <v>5134.82</v>
      </c>
      <c r="BE36" s="47">
        <f>IFERROR(VLOOKUP(B:B,'[9]仲裁日报-完结'!$C:$E,3,FALSE),"0")</f>
        <v>4779.96</v>
      </c>
      <c r="BF36" s="47">
        <f>IFERROR(VLOOKUP(B:B,'[10]仲裁日报-完结'!$C:$E,3,FALSE),"0")</f>
        <v>8535.29</v>
      </c>
      <c r="BG36" s="47">
        <f>IFERROR(VLOOKUP(B:B,'[10]仲裁日报-完结'!$C:$E,3,FALSE),"0")</f>
        <v>8535.29</v>
      </c>
      <c r="BH36" s="47">
        <f>IFERROR(VLOOKUP(B:B,'[11]仲裁日报-完结'!$C:$E,3,FALSE),"0")</f>
        <v>16824.38</v>
      </c>
      <c r="BI36" s="49">
        <f t="shared" si="9"/>
        <v>47804.82</v>
      </c>
      <c r="BJ36" s="51">
        <f t="shared" si="18"/>
        <v>-2053.67999999999</v>
      </c>
    </row>
    <row r="37" ht="15.75" spans="1:62">
      <c r="A37" s="16"/>
      <c r="B37" s="17" t="s">
        <v>48</v>
      </c>
      <c r="C37" s="18">
        <f>IFERROR(VLOOKUP(B:B,'[1]仲裁日报-完结'!$C:$J,8,FALSE),"0")</f>
        <v>1</v>
      </c>
      <c r="D37" s="18">
        <f>IFERROR(VLOOKUP(B:B,'[2]仲裁日报-完结'!$C:$J,8,FALSE),"0")</f>
        <v>0</v>
      </c>
      <c r="E37" s="19">
        <f>IFERROR(VLOOKUP(B:B,'[3]仲裁日报-完结'!$C:$J,8,FALSE),"0")</f>
        <v>1</v>
      </c>
      <c r="F37" s="19">
        <f>IFERROR(VLOOKUP(B:B,'[4]仲裁日报-完结'!$C:$J,8,FALSE),"0")</f>
        <v>0</v>
      </c>
      <c r="G37" s="19">
        <f>IFERROR(VLOOKUP(B:B,'[5]仲裁日报-完结'!$C:$J,8,FALSE),"0")</f>
        <v>2</v>
      </c>
      <c r="H37" s="19">
        <f>IFERROR(VLOOKUP(B:B,'[6]仲裁日报-完结'!$C:$J,8,FALSE),"0")</f>
        <v>0</v>
      </c>
      <c r="I37" s="26">
        <f t="shared" si="10"/>
        <v>4</v>
      </c>
      <c r="J37" s="19">
        <f>IFERROR(VLOOKUP(B:B,'[7]仲裁日报-完结'!$C:$J,8,FALSE),"0")</f>
        <v>3</v>
      </c>
      <c r="K37" s="19">
        <f>IFERROR(VLOOKUP(B:B,'[8]仲裁日报-完结'!$C:$J,8,FALSE),"0")</f>
        <v>3</v>
      </c>
      <c r="L37" s="19">
        <f>IFERROR(VLOOKUP(B:B,'[9]仲裁日报-完结'!$C:$J,8,FALSE),"0")</f>
        <v>0</v>
      </c>
      <c r="M37" s="19">
        <f>IFERROR(VLOOKUP(B:B,'[10]仲裁日报-完结'!$C:$J,8,FALSE),"0")</f>
        <v>0</v>
      </c>
      <c r="N37" s="19">
        <f>IFERROR(VLOOKUP(B:B,'[11]仲裁日报-完结'!$C:$J,8,FALSE),"0")</f>
        <v>2</v>
      </c>
      <c r="O37" s="19">
        <f>IFERROR(VLOOKUP(B:B,'[11]仲裁日报-完结'!$C:$J,8,FALSE),"0")</f>
        <v>2</v>
      </c>
      <c r="P37" s="26">
        <f t="shared" si="11"/>
        <v>10</v>
      </c>
      <c r="Q37" s="27">
        <f t="shared" si="12"/>
        <v>6</v>
      </c>
      <c r="R37" s="18">
        <f>IFERROR(VLOOKUP(B:B,'[1]仲裁日报-完结'!$C:$H,6,FALSE),"0")</f>
        <v>19</v>
      </c>
      <c r="S37" s="18">
        <f>IFERROR(VLOOKUP(B:B,'[2]仲裁日报-完结'!$C:$H,6,FALSE),"0")</f>
        <v>3</v>
      </c>
      <c r="T37" s="18">
        <f>IFERROR(VLOOKUP(B:B,'[3]仲裁日报-完结'!$C:$H,6,FALSE),"0")</f>
        <v>10</v>
      </c>
      <c r="U37" s="18">
        <f>IFERROR(VLOOKUP(B:B,'[4]仲裁日报-完结'!$C:$H,6,FALSE),"0")</f>
        <v>3</v>
      </c>
      <c r="V37" s="18">
        <f>IFERROR(VLOOKUP(B:B,'[5]仲裁日报-完结'!$C:$H,6,FALSE),"0")</f>
        <v>3</v>
      </c>
      <c r="W37" s="18">
        <f>IFERROR(VLOOKUP(B:B,'[6]仲裁日报-完结'!$C:$H,6,FALSE),"0")</f>
        <v>8</v>
      </c>
      <c r="X37" s="26">
        <f t="shared" si="13"/>
        <v>46</v>
      </c>
      <c r="Y37" s="18">
        <f>IFERROR(VLOOKUP(B:B,'[7]仲裁日报-完结'!$C:$H,6,FALSE),"0")</f>
        <v>12</v>
      </c>
      <c r="Z37" s="18">
        <f>IFERROR(VLOOKUP(B:B,'[8]仲裁日报-完结'!$C:$H,6,FALSE),"0")</f>
        <v>6</v>
      </c>
      <c r="AA37" s="18">
        <f>IFERROR(VLOOKUP(B:B,'[9]仲裁日报-完结'!$C:$H,6,FALSE),"0")</f>
        <v>9</v>
      </c>
      <c r="AB37" s="18">
        <f>IFERROR(VLOOKUP(B:B,'[10]仲裁日报-完结'!$C:$H,6,FALSE),"0")</f>
        <v>1</v>
      </c>
      <c r="AC37" s="18">
        <f>IFERROR(VLOOKUP(B:B,'[11]仲裁日报-完结'!$C:$H,6,FALSE),"0")</f>
        <v>3</v>
      </c>
      <c r="AD37" s="18">
        <f>IFERROR(VLOOKUP(B:B,'[12]仲裁日报-完结'!$C:$H,6,FALSE),"0")</f>
        <v>5</v>
      </c>
      <c r="AE37" s="26">
        <f t="shared" si="3"/>
        <v>36</v>
      </c>
      <c r="AF37" s="27">
        <f t="shared" si="14"/>
        <v>-10</v>
      </c>
      <c r="AG37" s="18">
        <f>IFERROR(VLOOKUP(B:B,'[1]仲裁日报-完结'!$C:$L,10,FALSE),"0")</f>
        <v>0</v>
      </c>
      <c r="AH37" s="18">
        <f>IFERROR(VLOOKUP(B:B,'[2]仲裁日报-完结'!$C:$L,10,FALSE),"0")</f>
        <v>0</v>
      </c>
      <c r="AI37" s="18">
        <f>IFERROR(VLOOKUP(B:B,'[3]仲裁日报-完结'!$C:$L,10,FALSE),"0")</f>
        <v>0</v>
      </c>
      <c r="AJ37" s="18">
        <f>IFERROR(VLOOKUP(B:B,'[4]仲裁日报-完结'!$C:$L,10,FALSE),"0")</f>
        <v>1</v>
      </c>
      <c r="AK37" s="18">
        <f>IFERROR(VLOOKUP(B:B,'[5]仲裁日报-完结'!$C:$L,10,FALSE),"0")</f>
        <v>0</v>
      </c>
      <c r="AL37" s="18">
        <f>IFERROR(VLOOKUP(B:B,'[6]仲裁日报-完结'!$C:$L,10,FALSE),"0")</f>
        <v>0</v>
      </c>
      <c r="AM37" s="26">
        <f t="shared" si="15"/>
        <v>1</v>
      </c>
      <c r="AN37" s="18">
        <f>IFERROR(VLOOKUP(B:B,'[7]仲裁日报-完结'!$C:$L,10,FALSE),"0")</f>
        <v>1</v>
      </c>
      <c r="AO37" s="18">
        <f>IFERROR(VLOOKUP(B:B,'[8]仲裁日报-完结'!$C:$L,10,FALSE),"0")</f>
        <v>1</v>
      </c>
      <c r="AP37" s="18">
        <f>IFERROR(VLOOKUP(B:B,'[9]仲裁日报-完结'!$C:$L,10,FALSE),"0")</f>
        <v>0</v>
      </c>
      <c r="AQ37" s="18">
        <f>IFERROR(VLOOKUP(B:B,'[10]仲裁日报-完结'!$C:$L,10,FALSE),"0")</f>
        <v>0</v>
      </c>
      <c r="AR37" s="18">
        <f>IFERROR(VLOOKUP(B:B,'[11]仲裁日报-完结'!$C:$L,10,FALSE),"0")</f>
        <v>0</v>
      </c>
      <c r="AS37" s="18">
        <f>IFERROR(VLOOKUP(B:B,'[12]仲裁日报-完结'!$C:$L,10,FALSE),"0")</f>
        <v>0</v>
      </c>
      <c r="AT37" s="26">
        <f t="shared" si="16"/>
        <v>2</v>
      </c>
      <c r="AU37" s="27">
        <f t="shared" si="17"/>
        <v>1</v>
      </c>
      <c r="AV37" s="47">
        <f>IFERROR(VLOOKUP(B:B,'[1]仲裁日报-完结'!$C:$E,3,FALSE),"0")</f>
        <v>9708</v>
      </c>
      <c r="AW37" s="47">
        <f>IFERROR(VLOOKUP(B:B,'[2]仲裁日报-完结'!$C:$E,3,FALSE),"0")</f>
        <v>615</v>
      </c>
      <c r="AX37" s="47">
        <f>IFERROR(VLOOKUP(B:B,'[3]仲裁日报-完结'!$C:$E,3,FALSE),"0")</f>
        <v>4699</v>
      </c>
      <c r="AY37" s="47">
        <f>IFERROR(VLOOKUP(B:B,'[4]仲裁日报-完结'!$C:$E,3,FALSE),"0")</f>
        <v>2964</v>
      </c>
      <c r="AZ37" s="47">
        <f>IFERROR(VLOOKUP(B:B,'[5]仲裁日报-完结'!$C:$E,3,FALSE),"0")</f>
        <v>2142.8</v>
      </c>
      <c r="BA37" s="47">
        <f>IFERROR(VLOOKUP(B:B,'[6]仲裁日报-完结'!$C:$E,3,FALSE),"0")</f>
        <v>3410</v>
      </c>
      <c r="BB37" s="49">
        <f t="shared" si="7"/>
        <v>23538.8</v>
      </c>
      <c r="BC37" s="47">
        <f>IFERROR(VLOOKUP(B:B,'[7]仲裁日报-完结'!$C:$E,3,FALSE),"0")</f>
        <v>12225.38</v>
      </c>
      <c r="BD37" s="47">
        <f>IFERROR(VLOOKUP(B:B,'[8]仲裁日报-完结'!$C:$E,3,FALSE),"0")</f>
        <v>6564.75</v>
      </c>
      <c r="BE37" s="47">
        <f>IFERROR(VLOOKUP(B:B,'[9]仲裁日报-完结'!$C:$E,3,FALSE),"0")</f>
        <v>5130</v>
      </c>
      <c r="BF37" s="47">
        <f>IFERROR(VLOOKUP(B:B,'[10]仲裁日报-完结'!$C:$E,3,FALSE),"0")</f>
        <v>249</v>
      </c>
      <c r="BG37" s="47">
        <f>IFERROR(VLOOKUP(B:B,'[10]仲裁日报-完结'!$C:$E,3,FALSE),"0")</f>
        <v>249</v>
      </c>
      <c r="BH37" s="47">
        <f>IFERROR(VLOOKUP(B:B,'[11]仲裁日报-完结'!$C:$E,3,FALSE),"0")</f>
        <v>3153</v>
      </c>
      <c r="BI37" s="49">
        <f t="shared" si="9"/>
        <v>27571.13</v>
      </c>
      <c r="BJ37" s="51">
        <f t="shared" si="18"/>
        <v>4032.33</v>
      </c>
    </row>
    <row r="38" ht="15.75" spans="1:62">
      <c r="A38" s="16"/>
      <c r="B38" s="17" t="s">
        <v>49</v>
      </c>
      <c r="C38" s="18">
        <f>IFERROR(VLOOKUP(B:B,'[1]仲裁日报-完结'!$C:$J,8,FALSE),"0")</f>
        <v>4</v>
      </c>
      <c r="D38" s="18">
        <f>IFERROR(VLOOKUP(B:B,'[2]仲裁日报-完结'!$C:$J,8,FALSE),"0")</f>
        <v>1</v>
      </c>
      <c r="E38" s="19">
        <f>IFERROR(VLOOKUP(B:B,'[3]仲裁日报-完结'!$C:$J,8,FALSE),"0")</f>
        <v>3</v>
      </c>
      <c r="F38" s="19" t="str">
        <f>IFERROR(VLOOKUP(B:B,'[4]仲裁日报-完结'!$C:$J,8,FALSE),"0")</f>
        <v>0</v>
      </c>
      <c r="G38" s="19" t="str">
        <f>IFERROR(VLOOKUP(B:B,'[5]仲裁日报-完结'!$C:$J,8,FALSE),"0")</f>
        <v>0</v>
      </c>
      <c r="H38" s="19" t="str">
        <f>IFERROR(VLOOKUP(B:B,'[6]仲裁日报-完结'!$C:$J,8,FALSE),"0")</f>
        <v>0</v>
      </c>
      <c r="I38" s="26">
        <f t="shared" si="10"/>
        <v>8</v>
      </c>
      <c r="J38" s="19" t="str">
        <f>IFERROR(VLOOKUP(B:B,'[7]仲裁日报-完结'!$C:$J,8,FALSE),"0")</f>
        <v>0</v>
      </c>
      <c r="K38" s="19" t="str">
        <f>IFERROR(VLOOKUP(B:B,'[8]仲裁日报-完结'!$C:$J,8,FALSE),"0")</f>
        <v>0</v>
      </c>
      <c r="L38" s="19" t="str">
        <f>IFERROR(VLOOKUP(B:B,'[9]仲裁日报-完结'!$C:$J,8,FALSE),"0")</f>
        <v>0</v>
      </c>
      <c r="M38" s="19" t="str">
        <f>IFERROR(VLOOKUP(B:B,'[10]仲裁日报-完结'!$C:$J,8,FALSE),"0")</f>
        <v>0</v>
      </c>
      <c r="N38" s="19" t="str">
        <f>IFERROR(VLOOKUP(B:B,'[11]仲裁日报-完结'!$C:$J,8,FALSE),"0")</f>
        <v>0</v>
      </c>
      <c r="O38" s="19" t="str">
        <f>IFERROR(VLOOKUP(B:B,'[11]仲裁日报-完结'!$C:$J,8,FALSE),"0")</f>
        <v>0</v>
      </c>
      <c r="P38" s="26">
        <f t="shared" si="11"/>
        <v>0</v>
      </c>
      <c r="Q38" s="27">
        <f t="shared" si="12"/>
        <v>-8</v>
      </c>
      <c r="R38" s="18">
        <f>IFERROR(VLOOKUP(B:B,'[1]仲裁日报-完结'!$C:$H,6,FALSE),"0")</f>
        <v>11</v>
      </c>
      <c r="S38" s="18">
        <f>IFERROR(VLOOKUP(B:B,'[2]仲裁日报-完结'!$C:$H,6,FALSE),"0")</f>
        <v>7</v>
      </c>
      <c r="T38" s="18">
        <f>IFERROR(VLOOKUP(B:B,'[3]仲裁日报-完结'!$C:$H,6,FALSE),"0")</f>
        <v>5</v>
      </c>
      <c r="U38" s="18" t="str">
        <f>IFERROR(VLOOKUP(B:B,'[4]仲裁日报-完结'!$C:$H,6,FALSE),"0")</f>
        <v>0</v>
      </c>
      <c r="V38" s="18" t="str">
        <f>IFERROR(VLOOKUP(B:B,'[5]仲裁日报-完结'!$C:$H,6,FALSE),"0")</f>
        <v>0</v>
      </c>
      <c r="W38" s="18" t="str">
        <f>IFERROR(VLOOKUP(B:B,'[6]仲裁日报-完结'!$C:$H,6,FALSE),"0")</f>
        <v>0</v>
      </c>
      <c r="X38" s="26">
        <f t="shared" si="13"/>
        <v>23</v>
      </c>
      <c r="Y38" s="18" t="str">
        <f>IFERROR(VLOOKUP(B:B,'[7]仲裁日报-完结'!$C:$H,6,FALSE),"0")</f>
        <v>0</v>
      </c>
      <c r="Z38" s="18" t="str">
        <f>IFERROR(VLOOKUP(B:B,'[8]仲裁日报-完结'!$C:$H,6,FALSE),"0")</f>
        <v>0</v>
      </c>
      <c r="AA38" s="18" t="str">
        <f>IFERROR(VLOOKUP(B:B,'[9]仲裁日报-完结'!$C:$H,6,FALSE),"0")</f>
        <v>0</v>
      </c>
      <c r="AB38" s="18" t="str">
        <f>IFERROR(VLOOKUP(B:B,'[10]仲裁日报-完结'!$C:$H,6,FALSE),"0")</f>
        <v>0</v>
      </c>
      <c r="AC38" s="18" t="str">
        <f>IFERROR(VLOOKUP(B:B,'[11]仲裁日报-完结'!$C:$H,6,FALSE),"0")</f>
        <v>0</v>
      </c>
      <c r="AD38" s="18" t="str">
        <f>IFERROR(VLOOKUP(B:B,'[12]仲裁日报-完结'!$C:$H,6,FALSE),"0")</f>
        <v>0</v>
      </c>
      <c r="AE38" s="26">
        <f t="shared" si="3"/>
        <v>0</v>
      </c>
      <c r="AF38" s="27">
        <f t="shared" si="14"/>
        <v>-23</v>
      </c>
      <c r="AG38" s="18">
        <f>IFERROR(VLOOKUP(B:B,'[1]仲裁日报-完结'!$C:$L,10,FALSE),"0")</f>
        <v>5</v>
      </c>
      <c r="AH38" s="18">
        <f>IFERROR(VLOOKUP(B:B,'[2]仲裁日报-完结'!$C:$L,10,FALSE),"0")</f>
        <v>0</v>
      </c>
      <c r="AI38" s="18">
        <f>IFERROR(VLOOKUP(B:B,'[3]仲裁日报-完结'!$C:$L,10,FALSE),"0")</f>
        <v>0</v>
      </c>
      <c r="AJ38" s="18" t="str">
        <f>IFERROR(VLOOKUP(B:B,'[4]仲裁日报-完结'!$C:$L,10,FALSE),"0")</f>
        <v>0</v>
      </c>
      <c r="AK38" s="18" t="str">
        <f>IFERROR(VLOOKUP(B:B,'[5]仲裁日报-完结'!$C:$L,10,FALSE),"0")</f>
        <v>0</v>
      </c>
      <c r="AL38" s="18" t="str">
        <f>IFERROR(VLOOKUP(B:B,'[6]仲裁日报-完结'!$C:$L,10,FALSE),"0")</f>
        <v>0</v>
      </c>
      <c r="AM38" s="26">
        <f t="shared" si="15"/>
        <v>5</v>
      </c>
      <c r="AN38" s="18" t="str">
        <f>IFERROR(VLOOKUP(B:B,'[7]仲裁日报-完结'!$C:$L,10,FALSE),"0")</f>
        <v>0</v>
      </c>
      <c r="AO38" s="18" t="str">
        <f>IFERROR(VLOOKUP(B:B,'[8]仲裁日报-完结'!$C:$L,10,FALSE),"0")</f>
        <v>0</v>
      </c>
      <c r="AP38" s="18" t="str">
        <f>IFERROR(VLOOKUP(B:B,'[9]仲裁日报-完结'!$C:$L,10,FALSE),"0")</f>
        <v>0</v>
      </c>
      <c r="AQ38" s="18" t="str">
        <f>IFERROR(VLOOKUP(B:B,'[10]仲裁日报-完结'!$C:$L,10,FALSE),"0")</f>
        <v>0</v>
      </c>
      <c r="AR38" s="18" t="str">
        <f>IFERROR(VLOOKUP(B:B,'[11]仲裁日报-完结'!$C:$L,10,FALSE),"0")</f>
        <v>0</v>
      </c>
      <c r="AS38" s="18" t="str">
        <f>IFERROR(VLOOKUP(B:B,'[12]仲裁日报-完结'!$C:$L,10,FALSE),"0")</f>
        <v>0</v>
      </c>
      <c r="AT38" s="26">
        <f t="shared" si="16"/>
        <v>0</v>
      </c>
      <c r="AU38" s="27">
        <f t="shared" si="17"/>
        <v>-5</v>
      </c>
      <c r="AV38" s="47">
        <f>IFERROR(VLOOKUP(B:B,'[1]仲裁日报-完结'!$C:$E,3,FALSE),"0")</f>
        <v>11448</v>
      </c>
      <c r="AW38" s="47">
        <f>IFERROR(VLOOKUP(B:B,'[2]仲裁日报-完结'!$C:$E,3,FALSE),"0")</f>
        <v>4136</v>
      </c>
      <c r="AX38" s="47">
        <f>IFERROR(VLOOKUP(B:B,'[3]仲裁日报-完结'!$C:$E,3,FALSE),"0")</f>
        <v>4999</v>
      </c>
      <c r="AY38" s="47" t="str">
        <f>IFERROR(VLOOKUP(B:B,'[4]仲裁日报-完结'!$C:$E,3,FALSE),"0")</f>
        <v>0</v>
      </c>
      <c r="AZ38" s="47" t="str">
        <f>IFERROR(VLOOKUP(B:B,'[5]仲裁日报-完结'!$C:$E,3,FALSE),"0")</f>
        <v>0</v>
      </c>
      <c r="BA38" s="47" t="str">
        <f>IFERROR(VLOOKUP(B:B,'[6]仲裁日报-完结'!$C:$E,3,FALSE),"0")</f>
        <v>0</v>
      </c>
      <c r="BB38" s="49">
        <f t="shared" si="7"/>
        <v>20583</v>
      </c>
      <c r="BC38" s="47" t="str">
        <f>IFERROR(VLOOKUP(B:B,'[7]仲裁日报-完结'!$C:$E,3,FALSE),"0")</f>
        <v>0</v>
      </c>
      <c r="BD38" s="47" t="str">
        <f>IFERROR(VLOOKUP(B:B,'[8]仲裁日报-完结'!$C:$E,3,FALSE),"0")</f>
        <v>0</v>
      </c>
      <c r="BE38" s="47" t="str">
        <f>IFERROR(VLOOKUP(B:B,'[9]仲裁日报-完结'!$C:$E,3,FALSE),"0")</f>
        <v>0</v>
      </c>
      <c r="BF38" s="47" t="str">
        <f>IFERROR(VLOOKUP(B:B,'[10]仲裁日报-完结'!$C:$E,3,FALSE),"0")</f>
        <v>0</v>
      </c>
      <c r="BG38" s="47" t="str">
        <f>IFERROR(VLOOKUP(B:B,'[10]仲裁日报-完结'!$C:$E,3,FALSE),"0")</f>
        <v>0</v>
      </c>
      <c r="BH38" s="47" t="str">
        <f>IFERROR(VLOOKUP(B:B,'[11]仲裁日报-完结'!$C:$E,3,FALSE),"0")</f>
        <v>0</v>
      </c>
      <c r="BI38" s="49">
        <f t="shared" si="9"/>
        <v>0</v>
      </c>
      <c r="BJ38" s="51">
        <f t="shared" si="18"/>
        <v>-20583</v>
      </c>
    </row>
    <row r="39" ht="15.75" spans="1:62">
      <c r="A39" s="16"/>
      <c r="B39" s="17" t="s">
        <v>50</v>
      </c>
      <c r="C39" s="18">
        <f>IFERROR(VLOOKUP(B:B,'[1]仲裁日报-完结'!$C:$J,8,FALSE),"0")</f>
        <v>3</v>
      </c>
      <c r="D39" s="18">
        <f>IFERROR(VLOOKUP(B:B,'[2]仲裁日报-完结'!$C:$J,8,FALSE),"0")</f>
        <v>10</v>
      </c>
      <c r="E39" s="19">
        <f>IFERROR(VLOOKUP(B:B,'[3]仲裁日报-完结'!$C:$J,8,FALSE),"0")</f>
        <v>10</v>
      </c>
      <c r="F39" s="19">
        <f>IFERROR(VLOOKUP(B:B,'[4]仲裁日报-完结'!$C:$J,8,FALSE),"0")</f>
        <v>2</v>
      </c>
      <c r="G39" s="19">
        <f>IFERROR(VLOOKUP(B:B,'[5]仲裁日报-完结'!$C:$J,8,FALSE),"0")</f>
        <v>5</v>
      </c>
      <c r="H39" s="19">
        <f>IFERROR(VLOOKUP(B:B,'[6]仲裁日报-完结'!$C:$J,8,FALSE),"0")</f>
        <v>2</v>
      </c>
      <c r="I39" s="26">
        <f t="shared" si="10"/>
        <v>32</v>
      </c>
      <c r="J39" s="19" t="str">
        <f>IFERROR(VLOOKUP(B:B,'[7]仲裁日报-完结'!$C:$J,8,FALSE),"0")</f>
        <v>0</v>
      </c>
      <c r="K39" s="19" t="str">
        <f>IFERROR(VLOOKUP(B:B,'[8]仲裁日报-完结'!$C:$J,8,FALSE),"0")</f>
        <v>0</v>
      </c>
      <c r="L39" s="19" t="str">
        <f>IFERROR(VLOOKUP(B:B,'[9]仲裁日报-完结'!$C:$J,8,FALSE),"0")</f>
        <v>0</v>
      </c>
      <c r="M39" s="19" t="str">
        <f>IFERROR(VLOOKUP(B:B,'[10]仲裁日报-完结'!$C:$J,8,FALSE),"0")</f>
        <v>0</v>
      </c>
      <c r="N39" s="19" t="str">
        <f>IFERROR(VLOOKUP(B:B,'[11]仲裁日报-完结'!$C:$J,8,FALSE),"0")</f>
        <v>0</v>
      </c>
      <c r="O39" s="19" t="str">
        <f>IFERROR(VLOOKUP(B:B,'[11]仲裁日报-完结'!$C:$J,8,FALSE),"0")</f>
        <v>0</v>
      </c>
      <c r="P39" s="26">
        <f t="shared" si="11"/>
        <v>0</v>
      </c>
      <c r="Q39" s="27">
        <f t="shared" si="12"/>
        <v>-32</v>
      </c>
      <c r="R39" s="18">
        <f>IFERROR(VLOOKUP(B:B,'[1]仲裁日报-完结'!$C:$H,6,FALSE),"0")</f>
        <v>13</v>
      </c>
      <c r="S39" s="18">
        <f>IFERROR(VLOOKUP(B:B,'[2]仲裁日报-完结'!$C:$H,6,FALSE),"0")</f>
        <v>7</v>
      </c>
      <c r="T39" s="18">
        <f>IFERROR(VLOOKUP(B:B,'[3]仲裁日报-完结'!$C:$H,6,FALSE),"0")</f>
        <v>9</v>
      </c>
      <c r="U39" s="18">
        <f>IFERROR(VLOOKUP(B:B,'[4]仲裁日报-完结'!$C:$H,6,FALSE),"0")</f>
        <v>4</v>
      </c>
      <c r="V39" s="18">
        <f>IFERROR(VLOOKUP(B:B,'[5]仲裁日报-完结'!$C:$H,6,FALSE),"0")</f>
        <v>2</v>
      </c>
      <c r="W39" s="18">
        <f>IFERROR(VLOOKUP(B:B,'[6]仲裁日报-完结'!$C:$H,6,FALSE),"0")</f>
        <v>76</v>
      </c>
      <c r="X39" s="26">
        <f t="shared" si="13"/>
        <v>111</v>
      </c>
      <c r="Y39" s="18" t="str">
        <f>IFERROR(VLOOKUP(B:B,'[7]仲裁日报-完结'!$C:$H,6,FALSE),"0")</f>
        <v>0</v>
      </c>
      <c r="Z39" s="18" t="str">
        <f>IFERROR(VLOOKUP(B:B,'[8]仲裁日报-完结'!$C:$H,6,FALSE),"0")</f>
        <v>0</v>
      </c>
      <c r="AA39" s="18" t="str">
        <f>IFERROR(VLOOKUP(B:B,'[9]仲裁日报-完结'!$C:$H,6,FALSE),"0")</f>
        <v>0</v>
      </c>
      <c r="AB39" s="18" t="str">
        <f>IFERROR(VLOOKUP(B:B,'[10]仲裁日报-完结'!$C:$H,6,FALSE),"0")</f>
        <v>0</v>
      </c>
      <c r="AC39" s="18" t="str">
        <f>IFERROR(VLOOKUP(B:B,'[11]仲裁日报-完结'!$C:$H,6,FALSE),"0")</f>
        <v>0</v>
      </c>
      <c r="AD39" s="18" t="str">
        <f>IFERROR(VLOOKUP(B:B,'[12]仲裁日报-完结'!$C:$H,6,FALSE),"0")</f>
        <v>0</v>
      </c>
      <c r="AE39" s="26">
        <f t="shared" si="3"/>
        <v>0</v>
      </c>
      <c r="AF39" s="27">
        <f t="shared" si="14"/>
        <v>-111</v>
      </c>
      <c r="AG39" s="18">
        <f>IFERROR(VLOOKUP(B:B,'[1]仲裁日报-完结'!$C:$L,10,FALSE),"0")</f>
        <v>1</v>
      </c>
      <c r="AH39" s="18">
        <f>IFERROR(VLOOKUP(B:B,'[2]仲裁日报-完结'!$C:$L,10,FALSE),"0")</f>
        <v>0</v>
      </c>
      <c r="AI39" s="18">
        <f>IFERROR(VLOOKUP(B:B,'[3]仲裁日报-完结'!$C:$L,10,FALSE),"0")</f>
        <v>1</v>
      </c>
      <c r="AJ39" s="18">
        <f>IFERROR(VLOOKUP(B:B,'[4]仲裁日报-完结'!$C:$L,10,FALSE),"0")</f>
        <v>0</v>
      </c>
      <c r="AK39" s="18">
        <f>IFERROR(VLOOKUP(B:B,'[5]仲裁日报-完结'!$C:$L,10,FALSE),"0")</f>
        <v>3</v>
      </c>
      <c r="AL39" s="18">
        <f>IFERROR(VLOOKUP(B:B,'[6]仲裁日报-完结'!$C:$L,10,FALSE),"0")</f>
        <v>24</v>
      </c>
      <c r="AM39" s="26">
        <f t="shared" si="15"/>
        <v>29</v>
      </c>
      <c r="AN39" s="18" t="str">
        <f>IFERROR(VLOOKUP(B:B,'[7]仲裁日报-完结'!$C:$L,10,FALSE),"0")</f>
        <v>0</v>
      </c>
      <c r="AO39" s="18" t="str">
        <f>IFERROR(VLOOKUP(B:B,'[8]仲裁日报-完结'!$C:$L,10,FALSE),"0")</f>
        <v>0</v>
      </c>
      <c r="AP39" s="18" t="str">
        <f>IFERROR(VLOOKUP(B:B,'[9]仲裁日报-完结'!$C:$L,10,FALSE),"0")</f>
        <v>0</v>
      </c>
      <c r="AQ39" s="18" t="str">
        <f>IFERROR(VLOOKUP(B:B,'[10]仲裁日报-完结'!$C:$L,10,FALSE),"0")</f>
        <v>0</v>
      </c>
      <c r="AR39" s="18" t="str">
        <f>IFERROR(VLOOKUP(B:B,'[11]仲裁日报-完结'!$C:$L,10,FALSE),"0")</f>
        <v>0</v>
      </c>
      <c r="AS39" s="18" t="str">
        <f>IFERROR(VLOOKUP(B:B,'[12]仲裁日报-完结'!$C:$L,10,FALSE),"0")</f>
        <v>0</v>
      </c>
      <c r="AT39" s="26">
        <f t="shared" si="16"/>
        <v>0</v>
      </c>
      <c r="AU39" s="27">
        <f t="shared" si="17"/>
        <v>-29</v>
      </c>
      <c r="AV39" s="47">
        <f>IFERROR(VLOOKUP(B:B,'[1]仲裁日报-完结'!$C:$E,3,FALSE),"0")</f>
        <v>7865</v>
      </c>
      <c r="AW39" s="47">
        <f>IFERROR(VLOOKUP(B:B,'[2]仲裁日报-完结'!$C:$E,3,FALSE),"0")</f>
        <v>8792.5</v>
      </c>
      <c r="AX39" s="47">
        <f>IFERROR(VLOOKUP(B:B,'[3]仲裁日报-完结'!$C:$E,3,FALSE),"0")</f>
        <v>10466</v>
      </c>
      <c r="AY39" s="47">
        <f>IFERROR(VLOOKUP(B:B,'[4]仲裁日报-完结'!$C:$E,3,FALSE),"0")</f>
        <v>2011</v>
      </c>
      <c r="AZ39" s="47">
        <f>IFERROR(VLOOKUP(B:B,'[5]仲裁日报-完结'!$C:$E,3,FALSE),"0")</f>
        <v>4225</v>
      </c>
      <c r="BA39" s="47">
        <f>IFERROR(VLOOKUP(B:B,'[6]仲裁日报-完结'!$C:$E,3,FALSE),"0")</f>
        <v>73229</v>
      </c>
      <c r="BB39" s="49">
        <f t="shared" si="7"/>
        <v>106588.5</v>
      </c>
      <c r="BC39" s="47" t="str">
        <f>IFERROR(VLOOKUP(B:B,'[7]仲裁日报-完结'!$C:$E,3,FALSE),"0")</f>
        <v>0</v>
      </c>
      <c r="BD39" s="47" t="str">
        <f>IFERROR(VLOOKUP(B:B,'[8]仲裁日报-完结'!$C:$E,3,FALSE),"0")</f>
        <v>0</v>
      </c>
      <c r="BE39" s="47" t="str">
        <f>IFERROR(VLOOKUP(B:B,'[9]仲裁日报-完结'!$C:$E,3,FALSE),"0")</f>
        <v>0</v>
      </c>
      <c r="BF39" s="47" t="str">
        <f>IFERROR(VLOOKUP(B:B,'[10]仲裁日报-完结'!$C:$E,3,FALSE),"0")</f>
        <v>0</v>
      </c>
      <c r="BG39" s="47" t="str">
        <f>IFERROR(VLOOKUP(B:B,'[10]仲裁日报-完结'!$C:$E,3,FALSE),"0")</f>
        <v>0</v>
      </c>
      <c r="BH39" s="47" t="str">
        <f>IFERROR(VLOOKUP(B:B,'[11]仲裁日报-完结'!$C:$E,3,FALSE),"0")</f>
        <v>0</v>
      </c>
      <c r="BI39" s="49">
        <f t="shared" si="9"/>
        <v>0</v>
      </c>
      <c r="BJ39" s="51">
        <f t="shared" si="18"/>
        <v>-106588.5</v>
      </c>
    </row>
    <row r="40" ht="15.75" spans="1:62">
      <c r="A40" s="16"/>
      <c r="B40" s="17" t="s">
        <v>51</v>
      </c>
      <c r="C40" s="18">
        <f>IFERROR(VLOOKUP(B:B,'[1]仲裁日报-完结'!$C:$J,8,FALSE),"0")</f>
        <v>0</v>
      </c>
      <c r="D40" s="18">
        <f>IFERROR(VLOOKUP(B:B,'[2]仲裁日报-完结'!$C:$J,8,FALSE),"0")</f>
        <v>6</v>
      </c>
      <c r="E40" s="19">
        <f>IFERROR(VLOOKUP(B:B,'[3]仲裁日报-完结'!$C:$J,8,FALSE),"0")</f>
        <v>4</v>
      </c>
      <c r="F40" s="19">
        <f>IFERROR(VLOOKUP(B:B,'[4]仲裁日报-完结'!$C:$J,8,FALSE),"0")</f>
        <v>1</v>
      </c>
      <c r="G40" s="19">
        <f>IFERROR(VLOOKUP(B:B,'[5]仲裁日报-完结'!$C:$J,8,FALSE),"0")</f>
        <v>8</v>
      </c>
      <c r="H40" s="19">
        <f>IFERROR(VLOOKUP(B:B,'[6]仲裁日报-完结'!$C:$J,8,FALSE),"0")</f>
        <v>5</v>
      </c>
      <c r="I40" s="26">
        <f t="shared" si="10"/>
        <v>24</v>
      </c>
      <c r="J40" s="19" t="str">
        <f>IFERROR(VLOOKUP(B:B,'[7]仲裁日报-完结'!$C:$J,8,FALSE),"0")</f>
        <v>0</v>
      </c>
      <c r="K40" s="19" t="str">
        <f>IFERROR(VLOOKUP(B:B,'[8]仲裁日报-完结'!$C:$J,8,FALSE),"0")</f>
        <v>0</v>
      </c>
      <c r="L40" s="19" t="str">
        <f>IFERROR(VLOOKUP(B:B,'[9]仲裁日报-完结'!$C:$J,8,FALSE),"0")</f>
        <v>0</v>
      </c>
      <c r="M40" s="19" t="str">
        <f>IFERROR(VLOOKUP(B:B,'[10]仲裁日报-完结'!$C:$J,8,FALSE),"0")</f>
        <v>0</v>
      </c>
      <c r="N40" s="19" t="str">
        <f>IFERROR(VLOOKUP(B:B,'[11]仲裁日报-完结'!$C:$J,8,FALSE),"0")</f>
        <v>0</v>
      </c>
      <c r="O40" s="19" t="str">
        <f>IFERROR(VLOOKUP(B:B,'[11]仲裁日报-完结'!$C:$J,8,FALSE),"0")</f>
        <v>0</v>
      </c>
      <c r="P40" s="26">
        <f t="shared" si="11"/>
        <v>0</v>
      </c>
      <c r="Q40" s="27">
        <f t="shared" si="12"/>
        <v>-24</v>
      </c>
      <c r="R40" s="18">
        <f>IFERROR(VLOOKUP(B:B,'[1]仲裁日报-完结'!$C:$H,6,FALSE),"0")</f>
        <v>5</v>
      </c>
      <c r="S40" s="18">
        <f>IFERROR(VLOOKUP(B:B,'[2]仲裁日报-完结'!$C:$H,6,FALSE),"0")</f>
        <v>2</v>
      </c>
      <c r="T40" s="18">
        <f>IFERROR(VLOOKUP(B:B,'[3]仲裁日报-完结'!$C:$H,6,FALSE),"0")</f>
        <v>2</v>
      </c>
      <c r="U40" s="18">
        <f>IFERROR(VLOOKUP(B:B,'[4]仲裁日报-完结'!$C:$H,6,FALSE),"0")</f>
        <v>8</v>
      </c>
      <c r="V40" s="18">
        <f>IFERROR(VLOOKUP(B:B,'[5]仲裁日报-完结'!$C:$H,6,FALSE),"0")</f>
        <v>40</v>
      </c>
      <c r="W40" s="18">
        <f>IFERROR(VLOOKUP(B:B,'[6]仲裁日报-完结'!$C:$H,6,FALSE),"0")</f>
        <v>2</v>
      </c>
      <c r="X40" s="26">
        <f t="shared" si="13"/>
        <v>59</v>
      </c>
      <c r="Y40" s="18" t="str">
        <f>IFERROR(VLOOKUP(B:B,'[7]仲裁日报-完结'!$C:$H,6,FALSE),"0")</f>
        <v>0</v>
      </c>
      <c r="Z40" s="18" t="str">
        <f>IFERROR(VLOOKUP(B:B,'[8]仲裁日报-完结'!$C:$H,6,FALSE),"0")</f>
        <v>0</v>
      </c>
      <c r="AA40" s="18" t="str">
        <f>IFERROR(VLOOKUP(B:B,'[9]仲裁日报-完结'!$C:$H,6,FALSE),"0")</f>
        <v>0</v>
      </c>
      <c r="AB40" s="18" t="str">
        <f>IFERROR(VLOOKUP(B:B,'[10]仲裁日报-完结'!$C:$H,6,FALSE),"0")</f>
        <v>0</v>
      </c>
      <c r="AC40" s="18" t="str">
        <f>IFERROR(VLOOKUP(B:B,'[11]仲裁日报-完结'!$C:$H,6,FALSE),"0")</f>
        <v>0</v>
      </c>
      <c r="AD40" s="18" t="str">
        <f>IFERROR(VLOOKUP(B:B,'[12]仲裁日报-完结'!$C:$H,6,FALSE),"0")</f>
        <v>0</v>
      </c>
      <c r="AE40" s="26">
        <f t="shared" si="3"/>
        <v>0</v>
      </c>
      <c r="AF40" s="27">
        <f t="shared" si="14"/>
        <v>-59</v>
      </c>
      <c r="AG40" s="18">
        <f>IFERROR(VLOOKUP(B:B,'[1]仲裁日报-完结'!$C:$L,10,FALSE),"0")</f>
        <v>8</v>
      </c>
      <c r="AH40" s="18">
        <f>IFERROR(VLOOKUP(B:B,'[2]仲裁日报-完结'!$C:$L,10,FALSE),"0")</f>
        <v>49</v>
      </c>
      <c r="AI40" s="18">
        <f>IFERROR(VLOOKUP(B:B,'[3]仲裁日报-完结'!$C:$L,10,FALSE),"0")</f>
        <v>23</v>
      </c>
      <c r="AJ40" s="18">
        <f>IFERROR(VLOOKUP(B:B,'[4]仲裁日报-完结'!$C:$L,10,FALSE),"0")</f>
        <v>73</v>
      </c>
      <c r="AK40" s="18">
        <f>IFERROR(VLOOKUP(B:B,'[5]仲裁日报-完结'!$C:$L,10,FALSE),"0")</f>
        <v>312</v>
      </c>
      <c r="AL40" s="18">
        <f>IFERROR(VLOOKUP(B:B,'[6]仲裁日报-完结'!$C:$L,10,FALSE),"0")</f>
        <v>104</v>
      </c>
      <c r="AM40" s="26">
        <f t="shared" si="15"/>
        <v>569</v>
      </c>
      <c r="AN40" s="18" t="str">
        <f>IFERROR(VLOOKUP(B:B,'[7]仲裁日报-完结'!$C:$L,10,FALSE),"0")</f>
        <v>0</v>
      </c>
      <c r="AO40" s="18" t="str">
        <f>IFERROR(VLOOKUP(B:B,'[8]仲裁日报-完结'!$C:$L,10,FALSE),"0")</f>
        <v>0</v>
      </c>
      <c r="AP40" s="18" t="str">
        <f>IFERROR(VLOOKUP(B:B,'[9]仲裁日报-完结'!$C:$L,10,FALSE),"0")</f>
        <v>0</v>
      </c>
      <c r="AQ40" s="18" t="str">
        <f>IFERROR(VLOOKUP(B:B,'[10]仲裁日报-完结'!$C:$L,10,FALSE),"0")</f>
        <v>0</v>
      </c>
      <c r="AR40" s="18" t="str">
        <f>IFERROR(VLOOKUP(B:B,'[11]仲裁日报-完结'!$C:$L,10,FALSE),"0")</f>
        <v>0</v>
      </c>
      <c r="AS40" s="18" t="str">
        <f>IFERROR(VLOOKUP(B:B,'[12]仲裁日报-完结'!$C:$L,10,FALSE),"0")</f>
        <v>0</v>
      </c>
      <c r="AT40" s="26">
        <f t="shared" si="16"/>
        <v>0</v>
      </c>
      <c r="AU40" s="27">
        <f t="shared" si="17"/>
        <v>-569</v>
      </c>
      <c r="AV40" s="47">
        <f>IFERROR(VLOOKUP(B:B,'[1]仲裁日报-完结'!$C:$E,3,FALSE),"0")</f>
        <v>6625</v>
      </c>
      <c r="AW40" s="47">
        <f>IFERROR(VLOOKUP(B:B,'[2]仲裁日报-完结'!$C:$E,3,FALSE),"0")</f>
        <v>23029</v>
      </c>
      <c r="AX40" s="47">
        <f>IFERROR(VLOOKUP(B:B,'[3]仲裁日报-完结'!$C:$E,3,FALSE),"0")</f>
        <v>13752</v>
      </c>
      <c r="AY40" s="47">
        <f>IFERROR(VLOOKUP(B:B,'[4]仲裁日报-完结'!$C:$E,3,FALSE),"0")</f>
        <v>70416</v>
      </c>
      <c r="AZ40" s="47">
        <f>IFERROR(VLOOKUP(B:B,'[5]仲裁日报-完结'!$C:$E,3,FALSE),"0")</f>
        <v>195792.33</v>
      </c>
      <c r="BA40" s="47">
        <f>IFERROR(VLOOKUP(B:B,'[6]仲裁日报-完结'!$C:$E,3,FALSE),"0")</f>
        <v>31662</v>
      </c>
      <c r="BB40" s="49">
        <f t="shared" si="7"/>
        <v>341276.33</v>
      </c>
      <c r="BC40" s="47" t="str">
        <f>IFERROR(VLOOKUP(B:B,'[7]仲裁日报-完结'!$C:$E,3,FALSE),"0")</f>
        <v>0</v>
      </c>
      <c r="BD40" s="47" t="str">
        <f>IFERROR(VLOOKUP(B:B,'[8]仲裁日报-完结'!$C:$E,3,FALSE),"0")</f>
        <v>0</v>
      </c>
      <c r="BE40" s="47" t="str">
        <f>IFERROR(VLOOKUP(B:B,'[9]仲裁日报-完结'!$C:$E,3,FALSE),"0")</f>
        <v>0</v>
      </c>
      <c r="BF40" s="47" t="str">
        <f>IFERROR(VLOOKUP(B:B,'[10]仲裁日报-完结'!$C:$E,3,FALSE),"0")</f>
        <v>0</v>
      </c>
      <c r="BG40" s="47" t="str">
        <f>IFERROR(VLOOKUP(B:B,'[10]仲裁日报-完结'!$C:$E,3,FALSE),"0")</f>
        <v>0</v>
      </c>
      <c r="BH40" s="47" t="str">
        <f>IFERROR(VLOOKUP(B:B,'[11]仲裁日报-完结'!$C:$E,3,FALSE),"0")</f>
        <v>0</v>
      </c>
      <c r="BI40" s="49">
        <f t="shared" si="9"/>
        <v>0</v>
      </c>
      <c r="BJ40" s="51">
        <f t="shared" si="18"/>
        <v>-341276.33</v>
      </c>
    </row>
    <row r="41" ht="15.75" spans="1:62">
      <c r="A41" s="16"/>
      <c r="B41" s="17" t="s">
        <v>52</v>
      </c>
      <c r="C41" s="18">
        <f>IFERROR(VLOOKUP(B:B,'[1]仲裁日报-完结'!$C:$J,8,FALSE),"0")</f>
        <v>1</v>
      </c>
      <c r="D41" s="18">
        <f>IFERROR(VLOOKUP(B:B,'[2]仲裁日报-完结'!$C:$J,8,FALSE),"0")</f>
        <v>2</v>
      </c>
      <c r="E41" s="19">
        <f>IFERROR(VLOOKUP(B:B,'[3]仲裁日报-完结'!$C:$J,8,FALSE),"0")</f>
        <v>0</v>
      </c>
      <c r="F41" s="19">
        <f>IFERROR(VLOOKUP(B:B,'[4]仲裁日报-完结'!$C:$J,8,FALSE),"0")</f>
        <v>2</v>
      </c>
      <c r="G41" s="19">
        <f>IFERROR(VLOOKUP(B:B,'[5]仲裁日报-完结'!$C:$J,8,FALSE),"0")</f>
        <v>0</v>
      </c>
      <c r="H41" s="19">
        <f>IFERROR(VLOOKUP(B:B,'[6]仲裁日报-完结'!$C:$J,8,FALSE),"0")</f>
        <v>1</v>
      </c>
      <c r="I41" s="26">
        <f t="shared" si="10"/>
        <v>6</v>
      </c>
      <c r="J41" s="19" t="str">
        <f>IFERROR(VLOOKUP(B:B,'[7]仲裁日报-完结'!$C:$J,8,FALSE),"0")</f>
        <v>0</v>
      </c>
      <c r="K41" s="19" t="str">
        <f>IFERROR(VLOOKUP(B:B,'[8]仲裁日报-完结'!$C:$J,8,FALSE),"0")</f>
        <v>0</v>
      </c>
      <c r="L41" s="19" t="str">
        <f>IFERROR(VLOOKUP(B:B,'[9]仲裁日报-完结'!$C:$J,8,FALSE),"0")</f>
        <v>0</v>
      </c>
      <c r="M41" s="19" t="str">
        <f>IFERROR(VLOOKUP(B:B,'[10]仲裁日报-完结'!$C:$J,8,FALSE),"0")</f>
        <v>0</v>
      </c>
      <c r="N41" s="19" t="str">
        <f>IFERROR(VLOOKUP(B:B,'[11]仲裁日报-完结'!$C:$J,8,FALSE),"0")</f>
        <v>0</v>
      </c>
      <c r="O41" s="19" t="str">
        <f>IFERROR(VLOOKUP(B:B,'[11]仲裁日报-完结'!$C:$J,8,FALSE),"0")</f>
        <v>0</v>
      </c>
      <c r="P41" s="26">
        <f t="shared" si="11"/>
        <v>0</v>
      </c>
      <c r="Q41" s="27">
        <f t="shared" si="12"/>
        <v>-6</v>
      </c>
      <c r="R41" s="18">
        <f>IFERROR(VLOOKUP(B:B,'[1]仲裁日报-完结'!$C:$H,6,FALSE),"0")</f>
        <v>10</v>
      </c>
      <c r="S41" s="18">
        <f>IFERROR(VLOOKUP(B:B,'[2]仲裁日报-完结'!$C:$H,6,FALSE),"0")</f>
        <v>6</v>
      </c>
      <c r="T41" s="18">
        <f>IFERROR(VLOOKUP(B:B,'[3]仲裁日报-完结'!$C:$H,6,FALSE),"0")</f>
        <v>6</v>
      </c>
      <c r="U41" s="18">
        <f>IFERROR(VLOOKUP(B:B,'[4]仲裁日报-完结'!$C:$H,6,FALSE),"0")</f>
        <v>2</v>
      </c>
      <c r="V41" s="18">
        <f>IFERROR(VLOOKUP(B:B,'[5]仲裁日报-完结'!$C:$H,6,FALSE),"0")</f>
        <v>1</v>
      </c>
      <c r="W41" s="18">
        <f>IFERROR(VLOOKUP(B:B,'[6]仲裁日报-完结'!$C:$H,6,FALSE),"0")</f>
        <v>4</v>
      </c>
      <c r="X41" s="26">
        <f t="shared" si="13"/>
        <v>29</v>
      </c>
      <c r="Y41" s="18" t="str">
        <f>IFERROR(VLOOKUP(B:B,'[7]仲裁日报-完结'!$C:$H,6,FALSE),"0")</f>
        <v>0</v>
      </c>
      <c r="Z41" s="18" t="str">
        <f>IFERROR(VLOOKUP(B:B,'[8]仲裁日报-完结'!$C:$H,6,FALSE),"0")</f>
        <v>0</v>
      </c>
      <c r="AA41" s="18" t="str">
        <f>IFERROR(VLOOKUP(B:B,'[9]仲裁日报-完结'!$C:$H,6,FALSE),"0")</f>
        <v>0</v>
      </c>
      <c r="AB41" s="18" t="str">
        <f>IFERROR(VLOOKUP(B:B,'[10]仲裁日报-完结'!$C:$H,6,FALSE),"0")</f>
        <v>0</v>
      </c>
      <c r="AC41" s="18" t="str">
        <f>IFERROR(VLOOKUP(B:B,'[11]仲裁日报-完结'!$C:$H,6,FALSE),"0")</f>
        <v>0</v>
      </c>
      <c r="AD41" s="18" t="str">
        <f>IFERROR(VLOOKUP(B:B,'[12]仲裁日报-完结'!$C:$H,6,FALSE),"0")</f>
        <v>0</v>
      </c>
      <c r="AE41" s="26">
        <f t="shared" si="3"/>
        <v>0</v>
      </c>
      <c r="AF41" s="27">
        <f t="shared" si="14"/>
        <v>-29</v>
      </c>
      <c r="AG41" s="18">
        <f>IFERROR(VLOOKUP(B:B,'[1]仲裁日报-完结'!$C:$L,10,FALSE),"0")</f>
        <v>0</v>
      </c>
      <c r="AH41" s="18">
        <f>IFERROR(VLOOKUP(B:B,'[2]仲裁日报-完结'!$C:$L,10,FALSE),"0")</f>
        <v>0</v>
      </c>
      <c r="AI41" s="18">
        <f>IFERROR(VLOOKUP(B:B,'[3]仲裁日报-完结'!$C:$L,10,FALSE),"0")</f>
        <v>0</v>
      </c>
      <c r="AJ41" s="18">
        <f>IFERROR(VLOOKUP(B:B,'[4]仲裁日报-完结'!$C:$L,10,FALSE),"0")</f>
        <v>0</v>
      </c>
      <c r="AK41" s="18">
        <f>IFERROR(VLOOKUP(B:B,'[5]仲裁日报-完结'!$C:$L,10,FALSE),"0")</f>
        <v>1</v>
      </c>
      <c r="AL41" s="18">
        <f>IFERROR(VLOOKUP(B:B,'[6]仲裁日报-完结'!$C:$L,10,FALSE),"0")</f>
        <v>2</v>
      </c>
      <c r="AM41" s="26">
        <f t="shared" si="15"/>
        <v>3</v>
      </c>
      <c r="AN41" s="18" t="str">
        <f>IFERROR(VLOOKUP(B:B,'[7]仲裁日报-完结'!$C:$L,10,FALSE),"0")</f>
        <v>0</v>
      </c>
      <c r="AO41" s="18" t="str">
        <f>IFERROR(VLOOKUP(B:B,'[8]仲裁日报-完结'!$C:$L,10,FALSE),"0")</f>
        <v>0</v>
      </c>
      <c r="AP41" s="18" t="str">
        <f>IFERROR(VLOOKUP(B:B,'[9]仲裁日报-完结'!$C:$L,10,FALSE),"0")</f>
        <v>0</v>
      </c>
      <c r="AQ41" s="18" t="str">
        <f>IFERROR(VLOOKUP(B:B,'[10]仲裁日报-完结'!$C:$L,10,FALSE),"0")</f>
        <v>0</v>
      </c>
      <c r="AR41" s="18" t="str">
        <f>IFERROR(VLOOKUP(B:B,'[11]仲裁日报-完结'!$C:$L,10,FALSE),"0")</f>
        <v>0</v>
      </c>
      <c r="AS41" s="18" t="str">
        <f>IFERROR(VLOOKUP(B:B,'[12]仲裁日报-完结'!$C:$L,10,FALSE),"0")</f>
        <v>0</v>
      </c>
      <c r="AT41" s="26">
        <f t="shared" si="16"/>
        <v>0</v>
      </c>
      <c r="AU41" s="27">
        <f t="shared" si="17"/>
        <v>-3</v>
      </c>
      <c r="AV41" s="47">
        <f>IFERROR(VLOOKUP(B:B,'[1]仲裁日报-完结'!$C:$E,3,FALSE),"0")</f>
        <v>3605</v>
      </c>
      <c r="AW41" s="47">
        <f>IFERROR(VLOOKUP(B:B,'[2]仲裁日报-完结'!$C:$E,3,FALSE),"0")</f>
        <v>8660</v>
      </c>
      <c r="AX41" s="47">
        <f>IFERROR(VLOOKUP(B:B,'[3]仲裁日报-完结'!$C:$E,3,FALSE),"0")</f>
        <v>3912</v>
      </c>
      <c r="AY41" s="47">
        <f>IFERROR(VLOOKUP(B:B,'[4]仲裁日报-完结'!$C:$E,3,FALSE),"0")</f>
        <v>2584</v>
      </c>
      <c r="AZ41" s="47">
        <f>IFERROR(VLOOKUP(B:B,'[5]仲裁日报-完结'!$C:$E,3,FALSE),"0")</f>
        <v>980</v>
      </c>
      <c r="BA41" s="47">
        <f>IFERROR(VLOOKUP(B:B,'[6]仲裁日报-完结'!$C:$E,3,FALSE),"0")</f>
        <v>3205</v>
      </c>
      <c r="BB41" s="49">
        <f t="shared" si="7"/>
        <v>22946</v>
      </c>
      <c r="BC41" s="47" t="str">
        <f>IFERROR(VLOOKUP(B:B,'[7]仲裁日报-完结'!$C:$E,3,FALSE),"0")</f>
        <v>0</v>
      </c>
      <c r="BD41" s="47" t="str">
        <f>IFERROR(VLOOKUP(B:B,'[8]仲裁日报-完结'!$C:$E,3,FALSE),"0")</f>
        <v>0</v>
      </c>
      <c r="BE41" s="47" t="str">
        <f>IFERROR(VLOOKUP(B:B,'[9]仲裁日报-完结'!$C:$E,3,FALSE),"0")</f>
        <v>0</v>
      </c>
      <c r="BF41" s="47" t="str">
        <f>IFERROR(VLOOKUP(B:B,'[10]仲裁日报-完结'!$C:$E,3,FALSE),"0")</f>
        <v>0</v>
      </c>
      <c r="BG41" s="47" t="str">
        <f>IFERROR(VLOOKUP(B:B,'[10]仲裁日报-完结'!$C:$E,3,FALSE),"0")</f>
        <v>0</v>
      </c>
      <c r="BH41" s="47" t="str">
        <f>IFERROR(VLOOKUP(B:B,'[11]仲裁日报-完结'!$C:$E,3,FALSE),"0")</f>
        <v>0</v>
      </c>
      <c r="BI41" s="49">
        <f t="shared" si="9"/>
        <v>0</v>
      </c>
      <c r="BJ41" s="51">
        <f t="shared" si="18"/>
        <v>-22946</v>
      </c>
    </row>
    <row r="42" ht="15.75" spans="1:62">
      <c r="A42" s="16"/>
      <c r="B42" s="17" t="s">
        <v>53</v>
      </c>
      <c r="C42" s="18">
        <f>IFERROR(VLOOKUP(B:B,'[1]仲裁日报-完结'!$C:$J,8,FALSE),"0")</f>
        <v>2</v>
      </c>
      <c r="D42" s="18">
        <f>IFERROR(VLOOKUP(B:B,'[2]仲裁日报-完结'!$C:$J,8,FALSE),"0")</f>
        <v>3</v>
      </c>
      <c r="E42" s="19">
        <f>IFERROR(VLOOKUP(B:B,'[3]仲裁日报-完结'!$C:$J,8,FALSE),"0")</f>
        <v>0</v>
      </c>
      <c r="F42" s="19">
        <f>IFERROR(VLOOKUP(B:B,'[4]仲裁日报-完结'!$C:$J,8,FALSE),"0")</f>
        <v>0</v>
      </c>
      <c r="G42" s="19">
        <f>IFERROR(VLOOKUP(B:B,'[5]仲裁日报-完结'!$C:$J,8,FALSE),"0")</f>
        <v>0</v>
      </c>
      <c r="H42" s="19">
        <f>IFERROR(VLOOKUP(B:B,'[6]仲裁日报-完结'!$C:$J,8,FALSE),"0")</f>
        <v>2</v>
      </c>
      <c r="I42" s="26">
        <f t="shared" si="10"/>
        <v>7</v>
      </c>
      <c r="J42" s="19">
        <f>IFERROR(VLOOKUP(B:B,'[7]仲裁日报-完结'!$C:$J,8,FALSE),"0")</f>
        <v>2</v>
      </c>
      <c r="K42" s="19">
        <f>IFERROR(VLOOKUP(B:B,'[8]仲裁日报-完结'!$C:$J,8,FALSE),"0")</f>
        <v>1</v>
      </c>
      <c r="L42" s="19">
        <f>IFERROR(VLOOKUP(B:B,'[9]仲裁日报-完结'!$C:$J,8,FALSE),"0")</f>
        <v>0</v>
      </c>
      <c r="M42" s="19">
        <f>IFERROR(VLOOKUP(B:B,'[10]仲裁日报-完结'!$C:$J,8,FALSE),"0")</f>
        <v>0</v>
      </c>
      <c r="N42" s="19">
        <f>IFERROR(VLOOKUP(B:B,'[11]仲裁日报-完结'!$C:$J,8,FALSE),"0")</f>
        <v>0</v>
      </c>
      <c r="O42" s="19">
        <f>IFERROR(VLOOKUP(B:B,'[11]仲裁日报-完结'!$C:$J,8,FALSE),"0")</f>
        <v>0</v>
      </c>
      <c r="P42" s="26">
        <f t="shared" si="11"/>
        <v>3</v>
      </c>
      <c r="Q42" s="27">
        <f t="shared" si="12"/>
        <v>-4</v>
      </c>
      <c r="R42" s="18">
        <f>IFERROR(VLOOKUP(B:B,'[1]仲裁日报-完结'!$C:$H,6,FALSE),"0")</f>
        <v>9</v>
      </c>
      <c r="S42" s="18">
        <f>IFERROR(VLOOKUP(B:B,'[2]仲裁日报-完结'!$C:$H,6,FALSE),"0")</f>
        <v>8</v>
      </c>
      <c r="T42" s="18">
        <f>IFERROR(VLOOKUP(B:B,'[3]仲裁日报-完结'!$C:$H,6,FALSE),"0")</f>
        <v>1</v>
      </c>
      <c r="U42" s="18">
        <f>IFERROR(VLOOKUP(B:B,'[4]仲裁日报-完结'!$C:$H,6,FALSE),"0")</f>
        <v>1</v>
      </c>
      <c r="V42" s="18">
        <f>IFERROR(VLOOKUP(B:B,'[5]仲裁日报-完结'!$C:$H,6,FALSE),"0")</f>
        <v>1</v>
      </c>
      <c r="W42" s="18">
        <f>IFERROR(VLOOKUP(B:B,'[6]仲裁日报-完结'!$C:$H,6,FALSE),"0")</f>
        <v>1</v>
      </c>
      <c r="X42" s="26">
        <f t="shared" si="13"/>
        <v>21</v>
      </c>
      <c r="Y42" s="18">
        <f>IFERROR(VLOOKUP(B:B,'[7]仲裁日报-完结'!$C:$H,6,FALSE),"0")</f>
        <v>1</v>
      </c>
      <c r="Z42" s="18">
        <f>IFERROR(VLOOKUP(B:B,'[8]仲裁日报-完结'!$C:$H,6,FALSE),"0")</f>
        <v>0</v>
      </c>
      <c r="AA42" s="18">
        <f>IFERROR(VLOOKUP(B:B,'[9]仲裁日报-完结'!$C:$H,6,FALSE),"0")</f>
        <v>0</v>
      </c>
      <c r="AB42" s="18">
        <f>IFERROR(VLOOKUP(B:B,'[10]仲裁日报-完结'!$C:$H,6,FALSE),"0")</f>
        <v>0</v>
      </c>
      <c r="AC42" s="18">
        <f>IFERROR(VLOOKUP(B:B,'[11]仲裁日报-完结'!$C:$H,6,FALSE),"0")</f>
        <v>0</v>
      </c>
      <c r="AD42" s="18">
        <f>IFERROR(VLOOKUP(B:B,'[12]仲裁日报-完结'!$C:$H,6,FALSE),"0")</f>
        <v>0</v>
      </c>
      <c r="AE42" s="26">
        <f t="shared" si="3"/>
        <v>1</v>
      </c>
      <c r="AF42" s="27">
        <f t="shared" si="14"/>
        <v>-20</v>
      </c>
      <c r="AG42" s="18">
        <f>IFERROR(VLOOKUP(B:B,'[1]仲裁日报-完结'!$C:$L,10,FALSE),"0")</f>
        <v>0</v>
      </c>
      <c r="AH42" s="18">
        <f>IFERROR(VLOOKUP(B:B,'[2]仲裁日报-完结'!$C:$L,10,FALSE),"0")</f>
        <v>0</v>
      </c>
      <c r="AI42" s="18">
        <f>IFERROR(VLOOKUP(B:B,'[3]仲裁日报-完结'!$C:$L,10,FALSE),"0")</f>
        <v>0</v>
      </c>
      <c r="AJ42" s="18">
        <f>IFERROR(VLOOKUP(B:B,'[4]仲裁日报-完结'!$C:$L,10,FALSE),"0")</f>
        <v>0</v>
      </c>
      <c r="AK42" s="18">
        <f>IFERROR(VLOOKUP(B:B,'[5]仲裁日报-完结'!$C:$L,10,FALSE),"0")</f>
        <v>0</v>
      </c>
      <c r="AL42" s="18">
        <f>IFERROR(VLOOKUP(B:B,'[6]仲裁日报-完结'!$C:$L,10,FALSE),"0")</f>
        <v>0</v>
      </c>
      <c r="AM42" s="26">
        <f t="shared" si="15"/>
        <v>0</v>
      </c>
      <c r="AN42" s="18">
        <f>IFERROR(VLOOKUP(B:B,'[7]仲裁日报-完结'!$C:$L,10,FALSE),"0")</f>
        <v>8</v>
      </c>
      <c r="AO42" s="18">
        <f>IFERROR(VLOOKUP(B:B,'[8]仲裁日报-完结'!$C:$L,10,FALSE),"0")</f>
        <v>19</v>
      </c>
      <c r="AP42" s="18">
        <f>IFERROR(VLOOKUP(B:B,'[9]仲裁日报-完结'!$C:$L,10,FALSE),"0")</f>
        <v>3</v>
      </c>
      <c r="AQ42" s="18">
        <f>IFERROR(VLOOKUP(B:B,'[10]仲裁日报-完结'!$C:$L,10,FALSE),"0")</f>
        <v>0</v>
      </c>
      <c r="AR42" s="18">
        <f>IFERROR(VLOOKUP(B:B,'[11]仲裁日报-完结'!$C:$L,10,FALSE),"0")</f>
        <v>0</v>
      </c>
      <c r="AS42" s="18">
        <f>IFERROR(VLOOKUP(B:B,'[12]仲裁日报-完结'!$C:$L,10,FALSE),"0")</f>
        <v>0</v>
      </c>
      <c r="AT42" s="26">
        <f t="shared" si="16"/>
        <v>30</v>
      </c>
      <c r="AU42" s="27">
        <f t="shared" si="17"/>
        <v>30</v>
      </c>
      <c r="AV42" s="47">
        <f>IFERROR(VLOOKUP(B:B,'[1]仲裁日报-完结'!$C:$E,3,FALSE),"0")</f>
        <v>6251</v>
      </c>
      <c r="AW42" s="47">
        <f>IFERROR(VLOOKUP(B:B,'[2]仲裁日报-完结'!$C:$E,3,FALSE),"0")</f>
        <v>9679</v>
      </c>
      <c r="AX42" s="47">
        <f>IFERROR(VLOOKUP(B:B,'[3]仲裁日报-完结'!$C:$E,3,FALSE),"0")</f>
        <v>745</v>
      </c>
      <c r="AY42" s="47">
        <f>IFERROR(VLOOKUP(B:B,'[4]仲裁日报-完结'!$C:$E,3,FALSE),"0")</f>
        <v>40</v>
      </c>
      <c r="AZ42" s="47">
        <f>IFERROR(VLOOKUP(B:B,'[5]仲裁日报-完结'!$C:$E,3,FALSE),"0")</f>
        <v>5250</v>
      </c>
      <c r="BA42" s="47">
        <f>IFERROR(VLOOKUP(B:B,'[6]仲裁日报-完结'!$C:$E,3,FALSE),"0")</f>
        <v>7302</v>
      </c>
      <c r="BB42" s="49">
        <f t="shared" si="7"/>
        <v>29267</v>
      </c>
      <c r="BC42" s="47">
        <f>IFERROR(VLOOKUP(B:B,'[7]仲裁日报-完结'!$C:$E,3,FALSE),"0")</f>
        <v>3251.83</v>
      </c>
      <c r="BD42" s="47">
        <f>IFERROR(VLOOKUP(B:B,'[8]仲裁日报-完结'!$C:$E,3,FALSE),"0")</f>
        <v>1524.11</v>
      </c>
      <c r="BE42" s="47">
        <f>IFERROR(VLOOKUP(B:B,'[9]仲裁日报-完结'!$C:$E,3,FALSE),"0")</f>
        <v>234.36</v>
      </c>
      <c r="BF42" s="47">
        <f>IFERROR(VLOOKUP(B:B,'[10]仲裁日报-完结'!$C:$E,3,FALSE),"0")</f>
        <v>0</v>
      </c>
      <c r="BG42" s="47">
        <f>IFERROR(VLOOKUP(B:B,'[10]仲裁日报-完结'!$C:$E,3,FALSE),"0")</f>
        <v>0</v>
      </c>
      <c r="BH42" s="47">
        <f>IFERROR(VLOOKUP(B:B,'[11]仲裁日报-完结'!$C:$E,3,FALSE),"0")</f>
        <v>0</v>
      </c>
      <c r="BI42" s="49">
        <f t="shared" si="9"/>
        <v>5010.3</v>
      </c>
      <c r="BJ42" s="51">
        <f t="shared" si="18"/>
        <v>-24256.7</v>
      </c>
    </row>
    <row r="43" ht="15.75" spans="1:62">
      <c r="A43" s="16"/>
      <c r="B43" s="17" t="s">
        <v>54</v>
      </c>
      <c r="C43" s="18">
        <f>IFERROR(VLOOKUP(B:B,'[1]仲裁日报-完结'!$C:$J,8,FALSE),"0")</f>
        <v>0</v>
      </c>
      <c r="D43" s="18">
        <f>IFERROR(VLOOKUP(B:B,'[2]仲裁日报-完结'!$C:$J,8,FALSE),"0")</f>
        <v>0</v>
      </c>
      <c r="E43" s="19">
        <f>IFERROR(VLOOKUP(B:B,'[3]仲裁日报-完结'!$C:$J,8,FALSE),"0")</f>
        <v>1</v>
      </c>
      <c r="F43" s="19">
        <f>IFERROR(VLOOKUP(B:B,'[4]仲裁日报-完结'!$C:$J,8,FALSE),"0")</f>
        <v>0</v>
      </c>
      <c r="G43" s="19">
        <f>IFERROR(VLOOKUP(B:B,'[5]仲裁日报-完结'!$C:$J,8,FALSE),"0")</f>
        <v>6</v>
      </c>
      <c r="H43" s="19">
        <f>IFERROR(VLOOKUP(B:B,'[6]仲裁日报-完结'!$C:$J,8,FALSE),"0")</f>
        <v>2</v>
      </c>
      <c r="I43" s="26">
        <f t="shared" si="10"/>
        <v>9</v>
      </c>
      <c r="J43" s="19">
        <f>IFERROR(VLOOKUP(B:B,'[7]仲裁日报-完结'!$C:$J,8,FALSE),"0")</f>
        <v>2</v>
      </c>
      <c r="K43" s="19">
        <f>IFERROR(VLOOKUP(B:B,'[8]仲裁日报-完结'!$C:$J,8,FALSE),"0")</f>
        <v>0</v>
      </c>
      <c r="L43" s="19">
        <f>IFERROR(VLOOKUP(B:B,'[9]仲裁日报-完结'!$C:$J,8,FALSE),"0")</f>
        <v>2</v>
      </c>
      <c r="M43" s="19">
        <f>IFERROR(VLOOKUP(B:B,'[10]仲裁日报-完结'!$C:$J,8,FALSE),"0")</f>
        <v>1</v>
      </c>
      <c r="N43" s="19">
        <f>IFERROR(VLOOKUP(B:B,'[11]仲裁日报-完结'!$C:$J,8,FALSE),"0")</f>
        <v>3</v>
      </c>
      <c r="O43" s="19">
        <f>IFERROR(VLOOKUP(B:B,'[11]仲裁日报-完结'!$C:$J,8,FALSE),"0")</f>
        <v>3</v>
      </c>
      <c r="P43" s="26">
        <f t="shared" si="11"/>
        <v>11</v>
      </c>
      <c r="Q43" s="27">
        <f t="shared" si="12"/>
        <v>2</v>
      </c>
      <c r="R43" s="18">
        <f>IFERROR(VLOOKUP(B:B,'[1]仲裁日报-完结'!$C:$H,6,FALSE),"0")</f>
        <v>6</v>
      </c>
      <c r="S43" s="18">
        <f>IFERROR(VLOOKUP(B:B,'[2]仲裁日报-完结'!$C:$H,6,FALSE),"0")</f>
        <v>1</v>
      </c>
      <c r="T43" s="18">
        <f>IFERROR(VLOOKUP(B:B,'[3]仲裁日报-完结'!$C:$H,6,FALSE),"0")</f>
        <v>2</v>
      </c>
      <c r="U43" s="18">
        <f>IFERROR(VLOOKUP(B:B,'[4]仲裁日报-完结'!$C:$H,6,FALSE),"0")</f>
        <v>1</v>
      </c>
      <c r="V43" s="18">
        <f>IFERROR(VLOOKUP(B:B,'[5]仲裁日报-完结'!$C:$H,6,FALSE),"0")</f>
        <v>3</v>
      </c>
      <c r="W43" s="18">
        <f>IFERROR(VLOOKUP(B:B,'[6]仲裁日报-完结'!$C:$H,6,FALSE),"0")</f>
        <v>49</v>
      </c>
      <c r="X43" s="26">
        <f t="shared" si="13"/>
        <v>62</v>
      </c>
      <c r="Y43" s="18">
        <f>IFERROR(VLOOKUP(B:B,'[7]仲裁日报-完结'!$C:$H,6,FALSE),"0")</f>
        <v>2</v>
      </c>
      <c r="Z43" s="18">
        <f>IFERROR(VLOOKUP(B:B,'[8]仲裁日报-完结'!$C:$H,6,FALSE),"0")</f>
        <v>0</v>
      </c>
      <c r="AA43" s="18">
        <f>IFERROR(VLOOKUP(B:B,'[9]仲裁日报-完结'!$C:$H,6,FALSE),"0")</f>
        <v>2</v>
      </c>
      <c r="AB43" s="18">
        <f>IFERROR(VLOOKUP(B:B,'[10]仲裁日报-完结'!$C:$H,6,FALSE),"0")</f>
        <v>0</v>
      </c>
      <c r="AC43" s="18">
        <f>IFERROR(VLOOKUP(B:B,'[11]仲裁日报-完结'!$C:$H,6,FALSE),"0")</f>
        <v>2</v>
      </c>
      <c r="AD43" s="18">
        <f>IFERROR(VLOOKUP(B:B,'[12]仲裁日报-完结'!$C:$H,6,FALSE),"0")</f>
        <v>0</v>
      </c>
      <c r="AE43" s="26">
        <f t="shared" si="3"/>
        <v>6</v>
      </c>
      <c r="AF43" s="27">
        <f t="shared" si="14"/>
        <v>-56</v>
      </c>
      <c r="AG43" s="18">
        <f>IFERROR(VLOOKUP(B:B,'[1]仲裁日报-完结'!$C:$L,10,FALSE),"0")</f>
        <v>0</v>
      </c>
      <c r="AH43" s="18">
        <f>IFERROR(VLOOKUP(B:B,'[2]仲裁日报-完结'!$C:$L,10,FALSE),"0")</f>
        <v>0</v>
      </c>
      <c r="AI43" s="18">
        <f>IFERROR(VLOOKUP(B:B,'[3]仲裁日报-完结'!$C:$L,10,FALSE),"0")</f>
        <v>0</v>
      </c>
      <c r="AJ43" s="18">
        <f>IFERROR(VLOOKUP(B:B,'[4]仲裁日报-完结'!$C:$L,10,FALSE),"0")</f>
        <v>4</v>
      </c>
      <c r="AK43" s="18">
        <f>IFERROR(VLOOKUP(B:B,'[5]仲裁日报-完结'!$C:$L,10,FALSE),"0")</f>
        <v>1</v>
      </c>
      <c r="AL43" s="18">
        <f>IFERROR(VLOOKUP(B:B,'[6]仲裁日报-完结'!$C:$L,10,FALSE),"0")</f>
        <v>5</v>
      </c>
      <c r="AM43" s="26">
        <f t="shared" si="15"/>
        <v>10</v>
      </c>
      <c r="AN43" s="18">
        <f>IFERROR(VLOOKUP(B:B,'[7]仲裁日报-完结'!$C:$L,10,FALSE),"0")</f>
        <v>9</v>
      </c>
      <c r="AO43" s="18">
        <f>IFERROR(VLOOKUP(B:B,'[8]仲裁日报-完结'!$C:$L,10,FALSE),"0")</f>
        <v>13</v>
      </c>
      <c r="AP43" s="18">
        <f>IFERROR(VLOOKUP(B:B,'[9]仲裁日报-完结'!$C:$L,10,FALSE),"0")</f>
        <v>11</v>
      </c>
      <c r="AQ43" s="18">
        <f>IFERROR(VLOOKUP(B:B,'[10]仲裁日报-完结'!$C:$L,10,FALSE),"0")</f>
        <v>6</v>
      </c>
      <c r="AR43" s="18">
        <f>IFERROR(VLOOKUP(B:B,'[11]仲裁日报-完结'!$C:$L,10,FALSE),"0")</f>
        <v>12</v>
      </c>
      <c r="AS43" s="18">
        <f>IFERROR(VLOOKUP(B:B,'[12]仲裁日报-完结'!$C:$L,10,FALSE),"0")</f>
        <v>8</v>
      </c>
      <c r="AT43" s="26">
        <f t="shared" si="16"/>
        <v>59</v>
      </c>
      <c r="AU43" s="27">
        <f t="shared" si="17"/>
        <v>49</v>
      </c>
      <c r="AV43" s="47">
        <f>IFERROR(VLOOKUP(B:B,'[1]仲裁日报-完结'!$C:$E,3,FALSE),"0")</f>
        <v>8087</v>
      </c>
      <c r="AW43" s="47">
        <f>IFERROR(VLOOKUP(B:B,'[2]仲裁日报-完结'!$C:$E,3,FALSE),"0")</f>
        <v>373</v>
      </c>
      <c r="AX43" s="47">
        <f>IFERROR(VLOOKUP(B:B,'[3]仲裁日报-完结'!$C:$E,3,FALSE),"0")</f>
        <v>4920</v>
      </c>
      <c r="AY43" s="47">
        <f>IFERROR(VLOOKUP(B:B,'[4]仲裁日报-完结'!$C:$E,3,FALSE),"0")</f>
        <v>3384</v>
      </c>
      <c r="AZ43" s="47">
        <f>IFERROR(VLOOKUP(B:B,'[5]仲裁日报-完结'!$C:$E,3,FALSE),"0")</f>
        <v>2060</v>
      </c>
      <c r="BA43" s="47">
        <f>IFERROR(VLOOKUP(B:B,'[6]仲裁日报-完结'!$C:$E,3,FALSE),"0")</f>
        <v>539288</v>
      </c>
      <c r="BB43" s="49">
        <f t="shared" si="7"/>
        <v>558112</v>
      </c>
      <c r="BC43" s="47">
        <f>IFERROR(VLOOKUP(B:B,'[7]仲裁日报-完结'!$C:$E,3,FALSE),"0")</f>
        <v>4295.81</v>
      </c>
      <c r="BD43" s="47">
        <f>IFERROR(VLOOKUP(B:B,'[8]仲裁日报-完结'!$C:$E,3,FALSE),"0")</f>
        <v>1118.64</v>
      </c>
      <c r="BE43" s="47">
        <f>IFERROR(VLOOKUP(B:B,'[9]仲裁日报-完结'!$C:$E,3,FALSE),"0")</f>
        <v>2827.05</v>
      </c>
      <c r="BF43" s="47">
        <f>IFERROR(VLOOKUP(B:B,'[10]仲裁日报-完结'!$C:$E,3,FALSE),"0")</f>
        <v>901.7</v>
      </c>
      <c r="BG43" s="47">
        <f>IFERROR(VLOOKUP(B:B,'[10]仲裁日报-完结'!$C:$E,3,FALSE),"0")</f>
        <v>901.7</v>
      </c>
      <c r="BH43" s="47">
        <f>IFERROR(VLOOKUP(B:B,'[11]仲裁日报-完结'!$C:$E,3,FALSE),"0")</f>
        <v>5663.66</v>
      </c>
      <c r="BI43" s="49">
        <f t="shared" si="9"/>
        <v>15708.56</v>
      </c>
      <c r="BJ43" s="51">
        <f t="shared" si="18"/>
        <v>-542403.44</v>
      </c>
    </row>
    <row r="44" ht="15.75" spans="1:62">
      <c r="A44" s="16"/>
      <c r="B44" s="17" t="s">
        <v>55</v>
      </c>
      <c r="C44" s="18">
        <f>IFERROR(VLOOKUP(B:B,'[1]仲裁日报-完结'!$C:$J,8,FALSE),"0")</f>
        <v>3</v>
      </c>
      <c r="D44" s="18">
        <f>IFERROR(VLOOKUP(B:B,'[2]仲裁日报-完结'!$C:$J,8,FALSE),"0")</f>
        <v>2</v>
      </c>
      <c r="E44" s="19">
        <f>IFERROR(VLOOKUP(B:B,'[3]仲裁日报-完结'!$C:$J,8,FALSE),"0")</f>
        <v>2</v>
      </c>
      <c r="F44" s="19">
        <f>IFERROR(VLOOKUP(B:B,'[4]仲裁日报-完结'!$C:$J,8,FALSE),"0")</f>
        <v>0</v>
      </c>
      <c r="G44" s="19">
        <f>IFERROR(VLOOKUP(B:B,'[5]仲裁日报-完结'!$C:$J,8,FALSE),"0")</f>
        <v>1</v>
      </c>
      <c r="H44" s="19">
        <f>IFERROR(VLOOKUP(B:B,'[6]仲裁日报-完结'!$C:$J,8,FALSE),"0")</f>
        <v>1</v>
      </c>
      <c r="I44" s="26">
        <f t="shared" si="10"/>
        <v>9</v>
      </c>
      <c r="J44" s="19">
        <f>IFERROR(VLOOKUP(B:B,'[7]仲裁日报-完结'!$C:$J,8,FALSE),"0")</f>
        <v>0</v>
      </c>
      <c r="K44" s="19">
        <f>IFERROR(VLOOKUP(B:B,'[8]仲裁日报-完结'!$C:$J,8,FALSE),"0")</f>
        <v>1</v>
      </c>
      <c r="L44" s="19">
        <f>IFERROR(VLOOKUP(B:B,'[9]仲裁日报-完结'!$C:$J,8,FALSE),"0")</f>
        <v>2</v>
      </c>
      <c r="M44" s="19">
        <f>IFERROR(VLOOKUP(B:B,'[10]仲裁日报-完结'!$C:$J,8,FALSE),"0")</f>
        <v>0</v>
      </c>
      <c r="N44" s="19">
        <f>IFERROR(VLOOKUP(B:B,'[11]仲裁日报-完结'!$C:$J,8,FALSE),"0")</f>
        <v>1</v>
      </c>
      <c r="O44" s="19">
        <f>IFERROR(VLOOKUP(B:B,'[11]仲裁日报-完结'!$C:$J,8,FALSE),"0")</f>
        <v>1</v>
      </c>
      <c r="P44" s="26">
        <f t="shared" si="11"/>
        <v>5</v>
      </c>
      <c r="Q44" s="27">
        <f t="shared" si="12"/>
        <v>-4</v>
      </c>
      <c r="R44" s="18">
        <f>IFERROR(VLOOKUP(B:B,'[1]仲裁日报-完结'!$C:$H,6,FALSE),"0")</f>
        <v>2</v>
      </c>
      <c r="S44" s="18">
        <f>IFERROR(VLOOKUP(B:B,'[2]仲裁日报-完结'!$C:$H,6,FALSE),"0")</f>
        <v>1</v>
      </c>
      <c r="T44" s="18">
        <f>IFERROR(VLOOKUP(B:B,'[3]仲裁日报-完结'!$C:$H,6,FALSE),"0")</f>
        <v>2</v>
      </c>
      <c r="U44" s="18">
        <f>IFERROR(VLOOKUP(B:B,'[4]仲裁日报-完结'!$C:$H,6,FALSE),"0")</f>
        <v>4</v>
      </c>
      <c r="V44" s="18">
        <f>IFERROR(VLOOKUP(B:B,'[5]仲裁日报-完结'!$C:$H,6,FALSE),"0")</f>
        <v>14</v>
      </c>
      <c r="W44" s="18">
        <f>IFERROR(VLOOKUP(B:B,'[6]仲裁日报-完结'!$C:$H,6,FALSE),"0")</f>
        <v>2</v>
      </c>
      <c r="X44" s="26">
        <f t="shared" si="13"/>
        <v>25</v>
      </c>
      <c r="Y44" s="18">
        <f>IFERROR(VLOOKUP(B:B,'[7]仲裁日报-完结'!$C:$H,6,FALSE),"0")</f>
        <v>10</v>
      </c>
      <c r="Z44" s="18">
        <f>IFERROR(VLOOKUP(B:B,'[8]仲裁日报-完结'!$C:$H,6,FALSE),"0")</f>
        <v>12</v>
      </c>
      <c r="AA44" s="18">
        <f>IFERROR(VLOOKUP(B:B,'[9]仲裁日报-完结'!$C:$H,6,FALSE),"0")</f>
        <v>10</v>
      </c>
      <c r="AB44" s="18">
        <f>IFERROR(VLOOKUP(B:B,'[10]仲裁日报-完结'!$C:$H,6,FALSE),"0")</f>
        <v>14</v>
      </c>
      <c r="AC44" s="18">
        <f>IFERROR(VLOOKUP(B:B,'[11]仲裁日报-完结'!$C:$H,6,FALSE),"0")</f>
        <v>6</v>
      </c>
      <c r="AD44" s="18">
        <f>IFERROR(VLOOKUP(B:B,'[12]仲裁日报-完结'!$C:$H,6,FALSE),"0")</f>
        <v>17</v>
      </c>
      <c r="AE44" s="26">
        <f t="shared" si="3"/>
        <v>69</v>
      </c>
      <c r="AF44" s="27">
        <f t="shared" si="14"/>
        <v>44</v>
      </c>
      <c r="AG44" s="18">
        <f>IFERROR(VLOOKUP(B:B,'[1]仲裁日报-完结'!$C:$L,10,FALSE),"0")</f>
        <v>0</v>
      </c>
      <c r="AH44" s="18">
        <f>IFERROR(VLOOKUP(B:B,'[2]仲裁日报-完结'!$C:$L,10,FALSE),"0")</f>
        <v>0</v>
      </c>
      <c r="AI44" s="18">
        <f>IFERROR(VLOOKUP(B:B,'[3]仲裁日报-完结'!$C:$L,10,FALSE),"0")</f>
        <v>0</v>
      </c>
      <c r="AJ44" s="18">
        <f>IFERROR(VLOOKUP(B:B,'[4]仲裁日报-完结'!$C:$L,10,FALSE),"0")</f>
        <v>16</v>
      </c>
      <c r="AK44" s="18">
        <f>IFERROR(VLOOKUP(B:B,'[5]仲裁日报-完结'!$C:$L,10,FALSE),"0")</f>
        <v>51</v>
      </c>
      <c r="AL44" s="18">
        <f>IFERROR(VLOOKUP(B:B,'[6]仲裁日报-完结'!$C:$L,10,FALSE),"0")</f>
        <v>17</v>
      </c>
      <c r="AM44" s="26">
        <f t="shared" si="15"/>
        <v>84</v>
      </c>
      <c r="AN44" s="18">
        <f>IFERROR(VLOOKUP(B:B,'[7]仲裁日报-完结'!$C:$L,10,FALSE),"0")</f>
        <v>79</v>
      </c>
      <c r="AO44" s="18">
        <f>IFERROR(VLOOKUP(B:B,'[8]仲裁日报-完结'!$C:$L,10,FALSE),"0")</f>
        <v>14</v>
      </c>
      <c r="AP44" s="18">
        <f>IFERROR(VLOOKUP(B:B,'[9]仲裁日报-完结'!$C:$L,10,FALSE),"0")</f>
        <v>27</v>
      </c>
      <c r="AQ44" s="18">
        <f>IFERROR(VLOOKUP(B:B,'[10]仲裁日报-完结'!$C:$L,10,FALSE),"0")</f>
        <v>166</v>
      </c>
      <c r="AR44" s="18">
        <f>IFERROR(VLOOKUP(B:B,'[11]仲裁日报-完结'!$C:$L,10,FALSE),"0")</f>
        <v>141</v>
      </c>
      <c r="AS44" s="18">
        <f>IFERROR(VLOOKUP(B:B,'[12]仲裁日报-完结'!$C:$L,10,FALSE),"0")</f>
        <v>58</v>
      </c>
      <c r="AT44" s="26">
        <f t="shared" si="16"/>
        <v>485</v>
      </c>
      <c r="AU44" s="27">
        <f t="shared" si="17"/>
        <v>401</v>
      </c>
      <c r="AV44" s="47">
        <f>IFERROR(VLOOKUP(B:B,'[1]仲裁日报-完结'!$C:$E,3,FALSE),"0")</f>
        <v>2424</v>
      </c>
      <c r="AW44" s="47">
        <f>IFERROR(VLOOKUP(B:B,'[2]仲裁日报-完结'!$C:$E,3,FALSE),"0")</f>
        <v>1850</v>
      </c>
      <c r="AX44" s="47">
        <f>IFERROR(VLOOKUP(B:B,'[3]仲裁日报-完结'!$C:$E,3,FALSE),"0")</f>
        <v>2479</v>
      </c>
      <c r="AY44" s="47">
        <f>IFERROR(VLOOKUP(B:B,'[4]仲裁日报-完结'!$C:$E,3,FALSE),"0")</f>
        <v>15171</v>
      </c>
      <c r="AZ44" s="47">
        <f>IFERROR(VLOOKUP(B:B,'[5]仲裁日报-完结'!$C:$E,3,FALSE),"0")</f>
        <v>42741</v>
      </c>
      <c r="BA44" s="47">
        <f>IFERROR(VLOOKUP(B:B,'[6]仲裁日报-完结'!$C:$E,3,FALSE),"0")</f>
        <v>8818</v>
      </c>
      <c r="BB44" s="49">
        <f t="shared" si="7"/>
        <v>73483</v>
      </c>
      <c r="BC44" s="47">
        <f>IFERROR(VLOOKUP(B:B,'[7]仲裁日报-完结'!$C:$E,3,FALSE),"0")</f>
        <v>18725.44</v>
      </c>
      <c r="BD44" s="47">
        <f>IFERROR(VLOOKUP(B:B,'[8]仲裁日报-完结'!$C:$E,3,FALSE),"0")</f>
        <v>12073.96</v>
      </c>
      <c r="BE44" s="47">
        <f>IFERROR(VLOOKUP(B:B,'[9]仲裁日报-完结'!$C:$E,3,FALSE),"0")</f>
        <v>10552.95</v>
      </c>
      <c r="BF44" s="47">
        <f>IFERROR(VLOOKUP(B:B,'[10]仲裁日报-完结'!$C:$E,3,FALSE),"0")</f>
        <v>25490.09</v>
      </c>
      <c r="BG44" s="47">
        <f>IFERROR(VLOOKUP(B:B,'[10]仲裁日报-完结'!$C:$E,3,FALSE),"0")</f>
        <v>25490.09</v>
      </c>
      <c r="BH44" s="47">
        <f>IFERROR(VLOOKUP(B:B,'[11]仲裁日报-完结'!$C:$E,3,FALSE),"0")</f>
        <v>17719.04</v>
      </c>
      <c r="BI44" s="49">
        <f t="shared" si="9"/>
        <v>110051.57</v>
      </c>
      <c r="BJ44" s="51">
        <f t="shared" si="18"/>
        <v>36568.57</v>
      </c>
    </row>
    <row r="45" ht="15.75" spans="1:62">
      <c r="A45" s="16"/>
      <c r="B45" s="17" t="s">
        <v>56</v>
      </c>
      <c r="C45" s="18">
        <f>IFERROR(VLOOKUP(B:B,'[1]仲裁日报-完结'!$C:$J,8,FALSE),"0")</f>
        <v>0</v>
      </c>
      <c r="D45" s="18">
        <f>IFERROR(VLOOKUP(B:B,'[2]仲裁日报-完结'!$C:$J,8,FALSE),"0")</f>
        <v>1</v>
      </c>
      <c r="E45" s="19">
        <f>IFERROR(VLOOKUP(B:B,'[3]仲裁日报-完结'!$C:$J,8,FALSE),"0")</f>
        <v>0</v>
      </c>
      <c r="F45" s="19">
        <f>IFERROR(VLOOKUP(B:B,'[4]仲裁日报-完结'!$C:$J,8,FALSE),"0")</f>
        <v>0</v>
      </c>
      <c r="G45" s="19">
        <f>IFERROR(VLOOKUP(B:B,'[5]仲裁日报-完结'!$C:$J,8,FALSE),"0")</f>
        <v>2</v>
      </c>
      <c r="H45" s="19" t="str">
        <f>IFERROR(VLOOKUP(B:B,'[6]仲裁日报-完结'!$C:$J,8,FALSE),"0")</f>
        <v>0</v>
      </c>
      <c r="I45" s="26">
        <f t="shared" si="10"/>
        <v>3</v>
      </c>
      <c r="J45" s="19">
        <f>IFERROR(VLOOKUP(B:B,'[7]仲裁日报-完结'!$C:$J,8,FALSE),"0")</f>
        <v>2</v>
      </c>
      <c r="K45" s="19">
        <f>IFERROR(VLOOKUP(B:B,'[8]仲裁日报-完结'!$C:$J,8,FALSE),"0")</f>
        <v>1</v>
      </c>
      <c r="L45" s="19">
        <f>IFERROR(VLOOKUP(B:B,'[9]仲裁日报-完结'!$C:$J,8,FALSE),"0")</f>
        <v>1</v>
      </c>
      <c r="M45" s="19">
        <f>IFERROR(VLOOKUP(B:B,'[10]仲裁日报-完结'!$C:$J,8,FALSE),"0")</f>
        <v>0</v>
      </c>
      <c r="N45" s="19">
        <f>IFERROR(VLOOKUP(B:B,'[11]仲裁日报-完结'!$C:$J,8,FALSE),"0")</f>
        <v>1</v>
      </c>
      <c r="O45" s="19">
        <f>IFERROR(VLOOKUP(B:B,'[11]仲裁日报-完结'!$C:$J,8,FALSE),"0")</f>
        <v>1</v>
      </c>
      <c r="P45" s="26">
        <f t="shared" si="11"/>
        <v>6</v>
      </c>
      <c r="Q45" s="27">
        <f t="shared" si="12"/>
        <v>3</v>
      </c>
      <c r="R45" s="18">
        <f>IFERROR(VLOOKUP(B:B,'[1]仲裁日报-完结'!$C:$H,6,FALSE),"0")</f>
        <v>5</v>
      </c>
      <c r="S45" s="18">
        <f>IFERROR(VLOOKUP(B:B,'[2]仲裁日报-完结'!$C:$H,6,FALSE),"0")</f>
        <v>12</v>
      </c>
      <c r="T45" s="18">
        <f>IFERROR(VLOOKUP(B:B,'[3]仲裁日报-完结'!$C:$H,6,FALSE),"0")</f>
        <v>8</v>
      </c>
      <c r="U45" s="18">
        <f>IFERROR(VLOOKUP(B:B,'[4]仲裁日报-完结'!$C:$H,6,FALSE),"0")</f>
        <v>2</v>
      </c>
      <c r="V45" s="18">
        <f>IFERROR(VLOOKUP(B:B,'[5]仲裁日报-完结'!$C:$H,6,FALSE),"0")</f>
        <v>2</v>
      </c>
      <c r="W45" s="18" t="str">
        <f>IFERROR(VLOOKUP(B:B,'[6]仲裁日报-完结'!$C:$H,6,FALSE),"0")</f>
        <v>0</v>
      </c>
      <c r="X45" s="26">
        <f t="shared" si="13"/>
        <v>29</v>
      </c>
      <c r="Y45" s="18">
        <f>IFERROR(VLOOKUP(B:B,'[7]仲裁日报-完结'!$C:$H,6,FALSE),"0")</f>
        <v>20</v>
      </c>
      <c r="Z45" s="18">
        <f>IFERROR(VLOOKUP(B:B,'[8]仲裁日报-完结'!$C:$H,6,FALSE),"0")</f>
        <v>0</v>
      </c>
      <c r="AA45" s="18">
        <f>IFERROR(VLOOKUP(B:B,'[9]仲裁日报-完结'!$C:$H,6,FALSE),"0")</f>
        <v>2</v>
      </c>
      <c r="AB45" s="18">
        <f>IFERROR(VLOOKUP(B:B,'[10]仲裁日报-完结'!$C:$H,6,FALSE),"0")</f>
        <v>1</v>
      </c>
      <c r="AC45" s="18">
        <f>IFERROR(VLOOKUP(B:B,'[11]仲裁日报-完结'!$C:$H,6,FALSE),"0")</f>
        <v>4</v>
      </c>
      <c r="AD45" s="18">
        <f>IFERROR(VLOOKUP(B:B,'[12]仲裁日报-完结'!$C:$H,6,FALSE),"0")</f>
        <v>3</v>
      </c>
      <c r="AE45" s="26">
        <f t="shared" si="3"/>
        <v>30</v>
      </c>
      <c r="AF45" s="27">
        <f t="shared" si="14"/>
        <v>1</v>
      </c>
      <c r="AG45" s="18">
        <f>IFERROR(VLOOKUP(B:B,'[1]仲裁日报-完结'!$C:$L,10,FALSE),"0")</f>
        <v>0</v>
      </c>
      <c r="AH45" s="18">
        <f>IFERROR(VLOOKUP(B:B,'[2]仲裁日报-完结'!$C:$L,10,FALSE),"0")</f>
        <v>0</v>
      </c>
      <c r="AI45" s="18">
        <f>IFERROR(VLOOKUP(B:B,'[3]仲裁日报-完结'!$C:$L,10,FALSE),"0")</f>
        <v>0</v>
      </c>
      <c r="AJ45" s="18">
        <f>IFERROR(VLOOKUP(B:B,'[4]仲裁日报-完结'!$C:$L,10,FALSE),"0")</f>
        <v>0</v>
      </c>
      <c r="AK45" s="18">
        <f>IFERROR(VLOOKUP(B:B,'[5]仲裁日报-完结'!$C:$L,10,FALSE),"0")</f>
        <v>0</v>
      </c>
      <c r="AL45" s="18" t="str">
        <f>IFERROR(VLOOKUP(B:B,'[6]仲裁日报-完结'!$C:$L,10,FALSE),"0")</f>
        <v>0</v>
      </c>
      <c r="AM45" s="26">
        <f t="shared" si="15"/>
        <v>0</v>
      </c>
      <c r="AN45" s="18">
        <f>IFERROR(VLOOKUP(B:B,'[7]仲裁日报-完结'!$C:$L,10,FALSE),"0")</f>
        <v>3</v>
      </c>
      <c r="AO45" s="18">
        <f>IFERROR(VLOOKUP(B:B,'[8]仲裁日报-完结'!$C:$L,10,FALSE),"0")</f>
        <v>4</v>
      </c>
      <c r="AP45" s="18">
        <f>IFERROR(VLOOKUP(B:B,'[9]仲裁日报-完结'!$C:$L,10,FALSE),"0")</f>
        <v>12</v>
      </c>
      <c r="AQ45" s="18">
        <f>IFERROR(VLOOKUP(B:B,'[10]仲裁日报-完结'!$C:$L,10,FALSE),"0")</f>
        <v>12</v>
      </c>
      <c r="AR45" s="18">
        <f>IFERROR(VLOOKUP(B:B,'[11]仲裁日报-完结'!$C:$L,10,FALSE),"0")</f>
        <v>13</v>
      </c>
      <c r="AS45" s="18">
        <f>IFERROR(VLOOKUP(B:B,'[12]仲裁日报-完结'!$C:$L,10,FALSE),"0")</f>
        <v>9</v>
      </c>
      <c r="AT45" s="26">
        <f t="shared" si="16"/>
        <v>53</v>
      </c>
      <c r="AU45" s="27">
        <f t="shared" si="17"/>
        <v>53</v>
      </c>
      <c r="AV45" s="47">
        <f>IFERROR(VLOOKUP(B:B,'[1]仲裁日报-完结'!$C:$E,3,FALSE),"0")</f>
        <v>2985</v>
      </c>
      <c r="AW45" s="47">
        <f>IFERROR(VLOOKUP(B:B,'[2]仲裁日报-完结'!$C:$E,3,FALSE),"0")</f>
        <v>6000</v>
      </c>
      <c r="AX45" s="47">
        <f>IFERROR(VLOOKUP(B:B,'[3]仲裁日报-完结'!$C:$E,3,FALSE),"0")</f>
        <v>4094</v>
      </c>
      <c r="AY45" s="47">
        <f>IFERROR(VLOOKUP(B:B,'[4]仲裁日报-完结'!$C:$E,3,FALSE),"0")</f>
        <v>1429</v>
      </c>
      <c r="AZ45" s="47">
        <f>IFERROR(VLOOKUP(B:B,'[5]仲裁日报-完结'!$C:$E,3,FALSE),"0")</f>
        <v>2184</v>
      </c>
      <c r="BA45" s="47" t="str">
        <f>IFERROR(VLOOKUP(B:B,'[6]仲裁日报-完结'!$C:$E,3,FALSE),"0")</f>
        <v>0</v>
      </c>
      <c r="BB45" s="49">
        <f t="shared" si="7"/>
        <v>16692</v>
      </c>
      <c r="BC45" s="47">
        <f>IFERROR(VLOOKUP(B:B,'[7]仲裁日报-完结'!$C:$E,3,FALSE),"0")</f>
        <v>13034.55</v>
      </c>
      <c r="BD45" s="47">
        <f>IFERROR(VLOOKUP(B:B,'[8]仲裁日报-完结'!$C:$E,3,FALSE),"0")</f>
        <v>374.76</v>
      </c>
      <c r="BE45" s="47">
        <f>IFERROR(VLOOKUP(B:B,'[9]仲裁日报-完结'!$C:$E,3,FALSE),"0")</f>
        <v>2021.48</v>
      </c>
      <c r="BF45" s="47">
        <f>IFERROR(VLOOKUP(B:B,'[10]仲裁日报-完结'!$C:$E,3,FALSE),"0")</f>
        <v>1623.66</v>
      </c>
      <c r="BG45" s="47">
        <f>IFERROR(VLOOKUP(B:B,'[10]仲裁日报-完结'!$C:$E,3,FALSE),"0")</f>
        <v>1623.66</v>
      </c>
      <c r="BH45" s="47">
        <f>IFERROR(VLOOKUP(B:B,'[11]仲裁日报-完结'!$C:$E,3,FALSE),"0")</f>
        <v>4657.67</v>
      </c>
      <c r="BI45" s="49">
        <f t="shared" si="9"/>
        <v>23335.78</v>
      </c>
      <c r="BJ45" s="51">
        <f t="shared" si="18"/>
        <v>6643.78</v>
      </c>
    </row>
    <row r="46" ht="15.75" spans="1:62">
      <c r="A46" s="16"/>
      <c r="B46" s="17" t="s">
        <v>57</v>
      </c>
      <c r="C46" s="18">
        <f>IFERROR(VLOOKUP(B:B,'[1]仲裁日报-完结'!$C:$J,8,FALSE),"0")</f>
        <v>0</v>
      </c>
      <c r="D46" s="18">
        <f>IFERROR(VLOOKUP(B:B,'[2]仲裁日报-完结'!$C:$J,8,FALSE),"0")</f>
        <v>2</v>
      </c>
      <c r="E46" s="19">
        <f>IFERROR(VLOOKUP(B:B,'[3]仲裁日报-完结'!$C:$J,8,FALSE),"0")</f>
        <v>7</v>
      </c>
      <c r="F46" s="19">
        <f>IFERROR(VLOOKUP(B:B,'[4]仲裁日报-完结'!$C:$J,8,FALSE),"0")</f>
        <v>2</v>
      </c>
      <c r="G46" s="19">
        <f>IFERROR(VLOOKUP(B:B,'[5]仲裁日报-完结'!$C:$J,8,FALSE),"0")</f>
        <v>1</v>
      </c>
      <c r="H46" s="19">
        <f>IFERROR(VLOOKUP(B:B,'[6]仲裁日报-完结'!$C:$J,8,FALSE),"0")</f>
        <v>0</v>
      </c>
      <c r="I46" s="26">
        <f t="shared" si="10"/>
        <v>12</v>
      </c>
      <c r="J46" s="19">
        <f>IFERROR(VLOOKUP(B:B,'[7]仲裁日报-完结'!$C:$J,8,FALSE),"0")</f>
        <v>1</v>
      </c>
      <c r="K46" s="19">
        <f>IFERROR(VLOOKUP(B:B,'[8]仲裁日报-完结'!$C:$J,8,FALSE),"0")</f>
        <v>9</v>
      </c>
      <c r="L46" s="19">
        <f>IFERROR(VLOOKUP(B:B,'[9]仲裁日报-完结'!$C:$J,8,FALSE),"0")</f>
        <v>9</v>
      </c>
      <c r="M46" s="19">
        <f>IFERROR(VLOOKUP(B:B,'[10]仲裁日报-完结'!$C:$J,8,FALSE),"0")</f>
        <v>5</v>
      </c>
      <c r="N46" s="19">
        <f>IFERROR(VLOOKUP(B:B,'[11]仲裁日报-完结'!$C:$J,8,FALSE),"0")</f>
        <v>6</v>
      </c>
      <c r="O46" s="19">
        <f>IFERROR(VLOOKUP(B:B,'[11]仲裁日报-完结'!$C:$J,8,FALSE),"0")</f>
        <v>6</v>
      </c>
      <c r="P46" s="26">
        <f t="shared" si="11"/>
        <v>36</v>
      </c>
      <c r="Q46" s="27">
        <f t="shared" si="12"/>
        <v>24</v>
      </c>
      <c r="R46" s="18">
        <f>IFERROR(VLOOKUP(B:B,'[1]仲裁日报-完结'!$C:$H,6,FALSE),"0")</f>
        <v>3</v>
      </c>
      <c r="S46" s="18">
        <f>IFERROR(VLOOKUP(B:B,'[2]仲裁日报-完结'!$C:$H,6,FALSE),"0")</f>
        <v>1</v>
      </c>
      <c r="T46" s="18">
        <f>IFERROR(VLOOKUP(B:B,'[3]仲裁日报-完结'!$C:$H,6,FALSE),"0")</f>
        <v>0</v>
      </c>
      <c r="U46" s="18">
        <f>IFERROR(VLOOKUP(B:B,'[4]仲裁日报-完结'!$C:$H,6,FALSE),"0")</f>
        <v>2</v>
      </c>
      <c r="V46" s="18">
        <f>IFERROR(VLOOKUP(B:B,'[5]仲裁日报-完结'!$C:$H,6,FALSE),"0")</f>
        <v>0</v>
      </c>
      <c r="W46" s="18">
        <f>IFERROR(VLOOKUP(B:B,'[6]仲裁日报-完结'!$C:$H,6,FALSE),"0")</f>
        <v>0</v>
      </c>
      <c r="X46" s="26">
        <f t="shared" si="13"/>
        <v>6</v>
      </c>
      <c r="Y46" s="18">
        <f>IFERROR(VLOOKUP(B:B,'[7]仲裁日报-完结'!$C:$H,6,FALSE),"0")</f>
        <v>5</v>
      </c>
      <c r="Z46" s="18">
        <f>IFERROR(VLOOKUP(B:B,'[8]仲裁日报-完结'!$C:$H,6,FALSE),"0")</f>
        <v>0</v>
      </c>
      <c r="AA46" s="18">
        <f>IFERROR(VLOOKUP(B:B,'[9]仲裁日报-完结'!$C:$H,6,FALSE),"0")</f>
        <v>14</v>
      </c>
      <c r="AB46" s="18">
        <f>IFERROR(VLOOKUP(B:B,'[10]仲裁日报-完结'!$C:$H,6,FALSE),"0")</f>
        <v>51</v>
      </c>
      <c r="AC46" s="18">
        <f>IFERROR(VLOOKUP(B:B,'[11]仲裁日报-完结'!$C:$H,6,FALSE),"0")</f>
        <v>80</v>
      </c>
      <c r="AD46" s="18">
        <f>IFERROR(VLOOKUP(B:B,'[12]仲裁日报-完结'!$C:$H,6,FALSE),"0")</f>
        <v>3</v>
      </c>
      <c r="AE46" s="26">
        <f t="shared" si="3"/>
        <v>153</v>
      </c>
      <c r="AF46" s="27">
        <f t="shared" si="14"/>
        <v>147</v>
      </c>
      <c r="AG46" s="18">
        <f>IFERROR(VLOOKUP(B:B,'[1]仲裁日报-完结'!$C:$L,10,FALSE),"0")</f>
        <v>0</v>
      </c>
      <c r="AH46" s="18">
        <f>IFERROR(VLOOKUP(B:B,'[2]仲裁日报-完结'!$C:$L,10,FALSE),"0")</f>
        <v>0</v>
      </c>
      <c r="AI46" s="18">
        <f>IFERROR(VLOOKUP(B:B,'[3]仲裁日报-完结'!$C:$L,10,FALSE),"0")</f>
        <v>0</v>
      </c>
      <c r="AJ46" s="18">
        <f>IFERROR(VLOOKUP(B:B,'[4]仲裁日报-完结'!$C:$L,10,FALSE),"0")</f>
        <v>1</v>
      </c>
      <c r="AK46" s="18">
        <f>IFERROR(VLOOKUP(B:B,'[5]仲裁日报-完结'!$C:$L,10,FALSE),"0")</f>
        <v>4</v>
      </c>
      <c r="AL46" s="18">
        <f>IFERROR(VLOOKUP(B:B,'[6]仲裁日报-完结'!$C:$L,10,FALSE),"0")</f>
        <v>1</v>
      </c>
      <c r="AM46" s="26">
        <f t="shared" si="15"/>
        <v>6</v>
      </c>
      <c r="AN46" s="18">
        <f>IFERROR(VLOOKUP(B:B,'[7]仲裁日报-完结'!$C:$L,10,FALSE),"0")</f>
        <v>22</v>
      </c>
      <c r="AO46" s="18">
        <f>IFERROR(VLOOKUP(B:B,'[8]仲裁日报-完结'!$C:$L,10,FALSE),"0")</f>
        <v>23</v>
      </c>
      <c r="AP46" s="18">
        <f>IFERROR(VLOOKUP(B:B,'[9]仲裁日报-完结'!$C:$L,10,FALSE),"0")</f>
        <v>28</v>
      </c>
      <c r="AQ46" s="18">
        <f>IFERROR(VLOOKUP(B:B,'[10]仲裁日报-完结'!$C:$L,10,FALSE),"0")</f>
        <v>457</v>
      </c>
      <c r="AR46" s="18">
        <f>IFERROR(VLOOKUP(B:B,'[11]仲裁日报-完结'!$C:$L,10,FALSE),"0")</f>
        <v>197</v>
      </c>
      <c r="AS46" s="18">
        <f>IFERROR(VLOOKUP(B:B,'[12]仲裁日报-完结'!$C:$L,10,FALSE),"0")</f>
        <v>12</v>
      </c>
      <c r="AT46" s="26">
        <f t="shared" si="16"/>
        <v>739</v>
      </c>
      <c r="AU46" s="27">
        <f t="shared" si="17"/>
        <v>733</v>
      </c>
      <c r="AV46" s="47">
        <f>IFERROR(VLOOKUP(B:B,'[1]仲裁日报-完结'!$C:$E,3,FALSE),"0")</f>
        <v>5729</v>
      </c>
      <c r="AW46" s="47">
        <f>IFERROR(VLOOKUP(B:B,'[2]仲裁日报-完结'!$C:$E,3,FALSE),"0")</f>
        <v>3195</v>
      </c>
      <c r="AX46" s="47">
        <f>IFERROR(VLOOKUP(B:B,'[3]仲裁日报-完结'!$C:$E,3,FALSE),"0")</f>
        <v>6822</v>
      </c>
      <c r="AY46" s="47">
        <f>IFERROR(VLOOKUP(B:B,'[4]仲裁日报-完结'!$C:$E,3,FALSE),"0")</f>
        <v>2745</v>
      </c>
      <c r="AZ46" s="47">
        <f>IFERROR(VLOOKUP(B:B,'[5]仲裁日报-完结'!$C:$E,3,FALSE),"0")</f>
        <v>500</v>
      </c>
      <c r="BA46" s="47">
        <f>IFERROR(VLOOKUP(B:B,'[6]仲裁日报-完结'!$C:$E,3,FALSE),"0")</f>
        <v>100</v>
      </c>
      <c r="BB46" s="49">
        <f t="shared" si="7"/>
        <v>19091</v>
      </c>
      <c r="BC46" s="47">
        <f>IFERROR(VLOOKUP(B:B,'[7]仲裁日报-完结'!$C:$E,3,FALSE),"0")</f>
        <v>7479.87</v>
      </c>
      <c r="BD46" s="47">
        <f>IFERROR(VLOOKUP(B:B,'[8]仲裁日报-完结'!$C:$E,3,FALSE),"0")</f>
        <v>5156.11</v>
      </c>
      <c r="BE46" s="47">
        <f>IFERROR(VLOOKUP(B:B,'[9]仲裁日报-完结'!$C:$E,3,FALSE),"0")</f>
        <v>23310.6</v>
      </c>
      <c r="BF46" s="47">
        <f>IFERROR(VLOOKUP(B:B,'[10]仲裁日报-完结'!$C:$E,3,FALSE),"0")</f>
        <v>91519.5700000002</v>
      </c>
      <c r="BG46" s="47">
        <f>IFERROR(VLOOKUP(B:B,'[10]仲裁日报-完结'!$C:$E,3,FALSE),"0")</f>
        <v>91519.5700000002</v>
      </c>
      <c r="BH46" s="47">
        <f>IFERROR(VLOOKUP(B:B,'[11]仲裁日报-完结'!$C:$E,3,FALSE),"0")</f>
        <v>69100.64</v>
      </c>
      <c r="BI46" s="49">
        <f t="shared" si="9"/>
        <v>288086.36</v>
      </c>
      <c r="BJ46" s="51">
        <f t="shared" si="18"/>
        <v>268995.36</v>
      </c>
    </row>
    <row r="47" ht="15.75" spans="1:62">
      <c r="A47" s="16"/>
      <c r="B47" s="17" t="s">
        <v>58</v>
      </c>
      <c r="C47" s="18">
        <f>IFERROR(VLOOKUP(B:B,'[1]仲裁日报-完结'!$C:$J,8,FALSE),"0")</f>
        <v>1</v>
      </c>
      <c r="D47" s="18" t="str">
        <f>IFERROR(VLOOKUP(B:B,'[2]仲裁日报-完结'!$C:$J,8,FALSE),"0")</f>
        <v>0</v>
      </c>
      <c r="E47" s="19">
        <f>IFERROR(VLOOKUP(B:B,'[3]仲裁日报-完结'!$C:$J,8,FALSE),"0")</f>
        <v>0</v>
      </c>
      <c r="F47" s="19">
        <f>IFERROR(VLOOKUP(B:B,'[4]仲裁日报-完结'!$C:$J,8,FALSE),"0")</f>
        <v>0</v>
      </c>
      <c r="G47" s="19">
        <f>IFERROR(VLOOKUP(B:B,'[5]仲裁日报-完结'!$C:$J,8,FALSE),"0")</f>
        <v>0</v>
      </c>
      <c r="H47" s="19">
        <f>IFERROR(VLOOKUP(B:B,'[6]仲裁日报-完结'!$C:$J,8,FALSE),"0")</f>
        <v>1</v>
      </c>
      <c r="I47" s="26">
        <f t="shared" si="10"/>
        <v>2</v>
      </c>
      <c r="J47" s="19" t="str">
        <f>IFERROR(VLOOKUP(B:B,'[7]仲裁日报-完结'!$C:$J,8,FALSE),"0")</f>
        <v>0</v>
      </c>
      <c r="K47" s="19" t="str">
        <f>IFERROR(VLOOKUP(B:B,'[8]仲裁日报-完结'!$C:$J,8,FALSE),"0")</f>
        <v>0</v>
      </c>
      <c r="L47" s="19" t="str">
        <f>IFERROR(VLOOKUP(B:B,'[9]仲裁日报-完结'!$C:$J,8,FALSE),"0")</f>
        <v>0</v>
      </c>
      <c r="M47" s="19" t="str">
        <f>IFERROR(VLOOKUP(B:B,'[10]仲裁日报-完结'!$C:$J,8,FALSE),"0")</f>
        <v>0</v>
      </c>
      <c r="N47" s="19" t="str">
        <f>IFERROR(VLOOKUP(B:B,'[11]仲裁日报-完结'!$C:$J,8,FALSE),"0")</f>
        <v>0</v>
      </c>
      <c r="O47" s="19" t="str">
        <f>IFERROR(VLOOKUP(B:B,'[11]仲裁日报-完结'!$C:$J,8,FALSE),"0")</f>
        <v>0</v>
      </c>
      <c r="P47" s="26">
        <f t="shared" si="11"/>
        <v>0</v>
      </c>
      <c r="Q47" s="27">
        <f t="shared" si="12"/>
        <v>-2</v>
      </c>
      <c r="R47" s="18">
        <f>IFERROR(VLOOKUP(B:B,'[1]仲裁日报-完结'!$C:$H,6,FALSE),"0")</f>
        <v>2</v>
      </c>
      <c r="S47" s="18" t="str">
        <f>IFERROR(VLOOKUP(B:B,'[2]仲裁日报-完结'!$C:$H,6,FALSE),"0")</f>
        <v>0</v>
      </c>
      <c r="T47" s="18">
        <f>IFERROR(VLOOKUP(B:B,'[3]仲裁日报-完结'!$C:$H,6,FALSE),"0")</f>
        <v>2</v>
      </c>
      <c r="U47" s="18">
        <f>IFERROR(VLOOKUP(B:B,'[4]仲裁日报-完结'!$C:$H,6,FALSE),"0")</f>
        <v>1</v>
      </c>
      <c r="V47" s="18">
        <f>IFERROR(VLOOKUP(B:B,'[5]仲裁日报-完结'!$C:$H,6,FALSE),"0")</f>
        <v>1</v>
      </c>
      <c r="W47" s="18">
        <f>IFERROR(VLOOKUP(B:B,'[6]仲裁日报-完结'!$C:$H,6,FALSE),"0")</f>
        <v>1</v>
      </c>
      <c r="X47" s="26">
        <f t="shared" si="13"/>
        <v>7</v>
      </c>
      <c r="Y47" s="18" t="str">
        <f>IFERROR(VLOOKUP(B:B,'[7]仲裁日报-完结'!$C:$H,6,FALSE),"0")</f>
        <v>0</v>
      </c>
      <c r="Z47" s="18" t="str">
        <f>IFERROR(VLOOKUP(B:B,'[8]仲裁日报-完结'!$C:$H,6,FALSE),"0")</f>
        <v>0</v>
      </c>
      <c r="AA47" s="18" t="str">
        <f>IFERROR(VLOOKUP(B:B,'[9]仲裁日报-完结'!$C:$H,6,FALSE),"0")</f>
        <v>0</v>
      </c>
      <c r="AB47" s="18" t="str">
        <f>IFERROR(VLOOKUP(B:B,'[10]仲裁日报-完结'!$C:$H,6,FALSE),"0")</f>
        <v>0</v>
      </c>
      <c r="AC47" s="18" t="str">
        <f>IFERROR(VLOOKUP(B:B,'[11]仲裁日报-完结'!$C:$H,6,FALSE),"0")</f>
        <v>0</v>
      </c>
      <c r="AD47" s="18" t="str">
        <f>IFERROR(VLOOKUP(B:B,'[12]仲裁日报-完结'!$C:$H,6,FALSE),"0")</f>
        <v>0</v>
      </c>
      <c r="AE47" s="26">
        <f t="shared" si="3"/>
        <v>0</v>
      </c>
      <c r="AF47" s="27">
        <f t="shared" si="14"/>
        <v>-7</v>
      </c>
      <c r="AG47" s="18">
        <f>IFERROR(VLOOKUP(B:B,'[1]仲裁日报-完结'!$C:$L,10,FALSE),"0")</f>
        <v>0</v>
      </c>
      <c r="AH47" s="18" t="str">
        <f>IFERROR(VLOOKUP(B:B,'[2]仲裁日报-完结'!$C:$L,10,FALSE),"0")</f>
        <v>0</v>
      </c>
      <c r="AI47" s="18">
        <f>IFERROR(VLOOKUP(B:B,'[3]仲裁日报-完结'!$C:$L,10,FALSE),"0")</f>
        <v>0</v>
      </c>
      <c r="AJ47" s="18">
        <f>IFERROR(VLOOKUP(B:B,'[4]仲裁日报-完结'!$C:$L,10,FALSE),"0")</f>
        <v>0</v>
      </c>
      <c r="AK47" s="18">
        <f>IFERROR(VLOOKUP(B:B,'[5]仲裁日报-完结'!$C:$L,10,FALSE),"0")</f>
        <v>0</v>
      </c>
      <c r="AL47" s="18">
        <f>IFERROR(VLOOKUP(B:B,'[6]仲裁日报-完结'!$C:$L,10,FALSE),"0")</f>
        <v>0</v>
      </c>
      <c r="AM47" s="26">
        <f t="shared" si="15"/>
        <v>0</v>
      </c>
      <c r="AN47" s="18" t="str">
        <f>IFERROR(VLOOKUP(B:B,'[7]仲裁日报-完结'!$C:$L,10,FALSE),"0")</f>
        <v>0</v>
      </c>
      <c r="AO47" s="18" t="str">
        <f>IFERROR(VLOOKUP(B:B,'[8]仲裁日报-完结'!$C:$L,10,FALSE),"0")</f>
        <v>0</v>
      </c>
      <c r="AP47" s="18" t="str">
        <f>IFERROR(VLOOKUP(B:B,'[9]仲裁日报-完结'!$C:$L,10,FALSE),"0")</f>
        <v>0</v>
      </c>
      <c r="AQ47" s="18" t="str">
        <f>IFERROR(VLOOKUP(B:B,'[10]仲裁日报-完结'!$C:$L,10,FALSE),"0")</f>
        <v>0</v>
      </c>
      <c r="AR47" s="18" t="str">
        <f>IFERROR(VLOOKUP(B:B,'[11]仲裁日报-完结'!$C:$L,10,FALSE),"0")</f>
        <v>0</v>
      </c>
      <c r="AS47" s="18" t="str">
        <f>IFERROR(VLOOKUP(B:B,'[12]仲裁日报-完结'!$C:$L,10,FALSE),"0")</f>
        <v>0</v>
      </c>
      <c r="AT47" s="26">
        <f t="shared" si="16"/>
        <v>0</v>
      </c>
      <c r="AU47" s="43">
        <f t="shared" si="17"/>
        <v>0</v>
      </c>
      <c r="AV47" s="47">
        <f>IFERROR(VLOOKUP(B:B,'[1]仲裁日报-完结'!$C:$E,3,FALSE),"0")</f>
        <v>1217.5</v>
      </c>
      <c r="AW47" s="47" t="str">
        <f>IFERROR(VLOOKUP(B:B,'[2]仲裁日报-完结'!$C:$E,3,FALSE),"0")</f>
        <v>0</v>
      </c>
      <c r="AX47" s="47">
        <f>IFERROR(VLOOKUP(B:B,'[3]仲裁日报-完结'!$C:$E,3,FALSE),"0")</f>
        <v>6690.66</v>
      </c>
      <c r="AY47" s="47">
        <f>IFERROR(VLOOKUP(B:B,'[4]仲裁日报-完结'!$C:$E,3,FALSE),"0")</f>
        <v>280</v>
      </c>
      <c r="AZ47" s="47">
        <f>IFERROR(VLOOKUP(B:B,'[5]仲裁日报-完结'!$C:$E,3,FALSE),"0")</f>
        <v>700</v>
      </c>
      <c r="BA47" s="47">
        <f>IFERROR(VLOOKUP(B:B,'[6]仲裁日报-完结'!$C:$E,3,FALSE),"0")</f>
        <v>7322</v>
      </c>
      <c r="BB47" s="49">
        <f t="shared" si="7"/>
        <v>16210.16</v>
      </c>
      <c r="BC47" s="47" t="str">
        <f>IFERROR(VLOOKUP(B:B,'[7]仲裁日报-完结'!$C:$E,3,FALSE),"0")</f>
        <v>0</v>
      </c>
      <c r="BD47" s="47" t="str">
        <f>IFERROR(VLOOKUP(B:B,'[8]仲裁日报-完结'!$C:$E,3,FALSE),"0")</f>
        <v>0</v>
      </c>
      <c r="BE47" s="47" t="str">
        <f>IFERROR(VLOOKUP(B:B,'[9]仲裁日报-完结'!$C:$E,3,FALSE),"0")</f>
        <v>0</v>
      </c>
      <c r="BF47" s="47" t="str">
        <f>IFERROR(VLOOKUP(B:B,'[10]仲裁日报-完结'!$C:$E,3,FALSE),"0")</f>
        <v>0</v>
      </c>
      <c r="BG47" s="47" t="str">
        <f>IFERROR(VLOOKUP(B:B,'[10]仲裁日报-完结'!$C:$E,3,FALSE),"0")</f>
        <v>0</v>
      </c>
      <c r="BH47" s="47" t="str">
        <f>IFERROR(VLOOKUP(B:B,'[11]仲裁日报-完结'!$C:$E,3,FALSE),"0")</f>
        <v>0</v>
      </c>
      <c r="BI47" s="49">
        <f t="shared" si="9"/>
        <v>0</v>
      </c>
      <c r="BJ47" s="51">
        <f t="shared" si="18"/>
        <v>-16210.16</v>
      </c>
    </row>
    <row r="48" ht="15.75" spans="1:62">
      <c r="A48" s="16"/>
      <c r="B48" s="17" t="s">
        <v>59</v>
      </c>
      <c r="C48" s="18" t="str">
        <f>IFERROR(VLOOKUP(B:B,'[1]仲裁日报-完结'!$C:$J,8,FALSE),"0")</f>
        <v>0</v>
      </c>
      <c r="D48" s="18">
        <f>IFERROR(VLOOKUP(B:B,'[2]仲裁日报-完结'!$C:$J,8,FALSE),"0")</f>
        <v>0</v>
      </c>
      <c r="E48" s="19">
        <f>IFERROR(VLOOKUP(B:B,'[3]仲裁日报-完结'!$C:$J,8,FALSE),"0")</f>
        <v>0</v>
      </c>
      <c r="F48" s="19" t="str">
        <f>IFERROR(VLOOKUP(B:B,'[4]仲裁日报-完结'!$C:$J,8,FALSE),"0")</f>
        <v>0</v>
      </c>
      <c r="G48" s="19">
        <f>IFERROR(VLOOKUP(B:B,'[5]仲裁日报-完结'!$C:$J,8,FALSE),"0")</f>
        <v>0</v>
      </c>
      <c r="H48" s="19">
        <f>IFERROR(VLOOKUP(B:B,'[6]仲裁日报-完结'!$C:$J,8,FALSE),"0")</f>
        <v>0</v>
      </c>
      <c r="I48" s="26">
        <f t="shared" si="10"/>
        <v>0</v>
      </c>
      <c r="J48" s="19" t="str">
        <f>IFERROR(VLOOKUP(B:B,'[7]仲裁日报-完结'!$C:$J,8,FALSE),"0")</f>
        <v>0</v>
      </c>
      <c r="K48" s="19" t="str">
        <f>IFERROR(VLOOKUP(B:B,'[8]仲裁日报-完结'!$C:$J,8,FALSE),"0")</f>
        <v>0</v>
      </c>
      <c r="L48" s="19" t="str">
        <f>IFERROR(VLOOKUP(B:B,'[9]仲裁日报-完结'!$C:$J,8,FALSE),"0")</f>
        <v>0</v>
      </c>
      <c r="M48" s="19" t="str">
        <f>IFERROR(VLOOKUP(B:B,'[10]仲裁日报-完结'!$C:$J,8,FALSE),"0")</f>
        <v>0</v>
      </c>
      <c r="N48" s="19" t="str">
        <f>IFERROR(VLOOKUP(B:B,'[11]仲裁日报-完结'!$C:$J,8,FALSE),"0")</f>
        <v>0</v>
      </c>
      <c r="O48" s="19" t="str">
        <f>IFERROR(VLOOKUP(B:B,'[11]仲裁日报-完结'!$C:$J,8,FALSE),"0")</f>
        <v>0</v>
      </c>
      <c r="P48" s="26">
        <f t="shared" si="11"/>
        <v>0</v>
      </c>
      <c r="Q48" s="42">
        <f t="shared" si="12"/>
        <v>0</v>
      </c>
      <c r="R48" s="18" t="str">
        <f>IFERROR(VLOOKUP(B:B,'[1]仲裁日报-完结'!$C:$H,6,FALSE),"0")</f>
        <v>0</v>
      </c>
      <c r="S48" s="18">
        <f>IFERROR(VLOOKUP(B:B,'[2]仲裁日报-完结'!$C:$H,6,FALSE),"0")</f>
        <v>3</v>
      </c>
      <c r="T48" s="18">
        <f>IFERROR(VLOOKUP(B:B,'[3]仲裁日报-完结'!$C:$H,6,FALSE),"0")</f>
        <v>2</v>
      </c>
      <c r="U48" s="18" t="str">
        <f>IFERROR(VLOOKUP(B:B,'[4]仲裁日报-完结'!$C:$H,6,FALSE),"0")</f>
        <v>0</v>
      </c>
      <c r="V48" s="18">
        <f>IFERROR(VLOOKUP(B:B,'[5]仲裁日报-完结'!$C:$H,6,FALSE),"0")</f>
        <v>0</v>
      </c>
      <c r="W48" s="18">
        <f>IFERROR(VLOOKUP(B:B,'[6]仲裁日报-完结'!$C:$H,6,FALSE),"0")</f>
        <v>0</v>
      </c>
      <c r="X48" s="26">
        <f t="shared" si="13"/>
        <v>5</v>
      </c>
      <c r="Y48" s="18" t="str">
        <f>IFERROR(VLOOKUP(B:B,'[7]仲裁日报-完结'!$C:$H,6,FALSE),"0")</f>
        <v>0</v>
      </c>
      <c r="Z48" s="18" t="str">
        <f>IFERROR(VLOOKUP(B:B,'[8]仲裁日报-完结'!$C:$H,6,FALSE),"0")</f>
        <v>0</v>
      </c>
      <c r="AA48" s="18" t="str">
        <f>IFERROR(VLOOKUP(B:B,'[9]仲裁日报-完结'!$C:$H,6,FALSE),"0")</f>
        <v>0</v>
      </c>
      <c r="AB48" s="18" t="str">
        <f>IFERROR(VLOOKUP(B:B,'[10]仲裁日报-完结'!$C:$H,6,FALSE),"0")</f>
        <v>0</v>
      </c>
      <c r="AC48" s="18" t="str">
        <f>IFERROR(VLOOKUP(B:B,'[11]仲裁日报-完结'!$C:$H,6,FALSE),"0")</f>
        <v>0</v>
      </c>
      <c r="AD48" s="18" t="str">
        <f>IFERROR(VLOOKUP(B:B,'[12]仲裁日报-完结'!$C:$H,6,FALSE),"0")</f>
        <v>0</v>
      </c>
      <c r="AE48" s="26">
        <f t="shared" si="3"/>
        <v>0</v>
      </c>
      <c r="AF48" s="27">
        <f t="shared" si="14"/>
        <v>-5</v>
      </c>
      <c r="AG48" s="18" t="str">
        <f>IFERROR(VLOOKUP(B:B,'[1]仲裁日报-完结'!$C:$L,10,FALSE),"0")</f>
        <v>0</v>
      </c>
      <c r="AH48" s="18">
        <f>IFERROR(VLOOKUP(B:B,'[2]仲裁日报-完结'!$C:$L,10,FALSE),"0")</f>
        <v>1</v>
      </c>
      <c r="AI48" s="18">
        <f>IFERROR(VLOOKUP(B:B,'[3]仲裁日报-完结'!$C:$L,10,FALSE),"0")</f>
        <v>5</v>
      </c>
      <c r="AJ48" s="18" t="str">
        <f>IFERROR(VLOOKUP(B:B,'[4]仲裁日报-完结'!$C:$L,10,FALSE),"0")</f>
        <v>0</v>
      </c>
      <c r="AK48" s="18">
        <f>IFERROR(VLOOKUP(B:B,'[5]仲裁日报-完结'!$C:$L,10,FALSE),"0")</f>
        <v>2</v>
      </c>
      <c r="AL48" s="18">
        <f>IFERROR(VLOOKUP(B:B,'[6]仲裁日报-完结'!$C:$L,10,FALSE),"0")</f>
        <v>1</v>
      </c>
      <c r="AM48" s="26">
        <f t="shared" si="15"/>
        <v>9</v>
      </c>
      <c r="AN48" s="18" t="str">
        <f>IFERROR(VLOOKUP(B:B,'[7]仲裁日报-完结'!$C:$L,10,FALSE),"0")</f>
        <v>0</v>
      </c>
      <c r="AO48" s="18" t="str">
        <f>IFERROR(VLOOKUP(B:B,'[8]仲裁日报-完结'!$C:$L,10,FALSE),"0")</f>
        <v>0</v>
      </c>
      <c r="AP48" s="18" t="str">
        <f>IFERROR(VLOOKUP(B:B,'[9]仲裁日报-完结'!$C:$L,10,FALSE),"0")</f>
        <v>0</v>
      </c>
      <c r="AQ48" s="18" t="str">
        <f>IFERROR(VLOOKUP(B:B,'[10]仲裁日报-完结'!$C:$L,10,FALSE),"0")</f>
        <v>0</v>
      </c>
      <c r="AR48" s="18" t="str">
        <f>IFERROR(VLOOKUP(B:B,'[11]仲裁日报-完结'!$C:$L,10,FALSE),"0")</f>
        <v>0</v>
      </c>
      <c r="AS48" s="18" t="str">
        <f>IFERROR(VLOOKUP(B:B,'[12]仲裁日报-完结'!$C:$L,10,FALSE),"0")</f>
        <v>0</v>
      </c>
      <c r="AT48" s="26">
        <f t="shared" si="16"/>
        <v>0</v>
      </c>
      <c r="AU48" s="27">
        <f t="shared" si="17"/>
        <v>-9</v>
      </c>
      <c r="AV48" s="47" t="str">
        <f>IFERROR(VLOOKUP(B:B,'[1]仲裁日报-完结'!$C:$E,3,FALSE),"0")</f>
        <v>0</v>
      </c>
      <c r="AW48" s="47">
        <f>IFERROR(VLOOKUP(B:B,'[2]仲裁日报-完结'!$C:$E,3,FALSE),"0")</f>
        <v>1965</v>
      </c>
      <c r="AX48" s="47">
        <f>IFERROR(VLOOKUP(B:B,'[3]仲裁日报-完结'!$C:$E,3,FALSE),"0")</f>
        <v>1270</v>
      </c>
      <c r="AY48" s="47" t="str">
        <f>IFERROR(VLOOKUP(B:B,'[4]仲裁日报-完结'!$C:$E,3,FALSE),"0")</f>
        <v>0</v>
      </c>
      <c r="AZ48" s="47">
        <f>IFERROR(VLOOKUP(B:B,'[5]仲裁日报-完结'!$C:$E,3,FALSE),"0")</f>
        <v>200</v>
      </c>
      <c r="BA48" s="47">
        <f>IFERROR(VLOOKUP(B:B,'[6]仲裁日报-完结'!$C:$E,3,FALSE),"0")</f>
        <v>100</v>
      </c>
      <c r="BB48" s="49">
        <f t="shared" si="7"/>
        <v>3535</v>
      </c>
      <c r="BC48" s="47" t="str">
        <f>IFERROR(VLOOKUP(B:B,'[7]仲裁日报-完结'!$C:$E,3,FALSE),"0")</f>
        <v>0</v>
      </c>
      <c r="BD48" s="47" t="str">
        <f>IFERROR(VLOOKUP(B:B,'[8]仲裁日报-完结'!$C:$E,3,FALSE),"0")</f>
        <v>0</v>
      </c>
      <c r="BE48" s="47" t="str">
        <f>IFERROR(VLOOKUP(B:B,'[9]仲裁日报-完结'!$C:$E,3,FALSE),"0")</f>
        <v>0</v>
      </c>
      <c r="BF48" s="47" t="str">
        <f>IFERROR(VLOOKUP(B:B,'[10]仲裁日报-完结'!$C:$E,3,FALSE),"0")</f>
        <v>0</v>
      </c>
      <c r="BG48" s="47" t="str">
        <f>IFERROR(VLOOKUP(B:B,'[10]仲裁日报-完结'!$C:$E,3,FALSE),"0")</f>
        <v>0</v>
      </c>
      <c r="BH48" s="47" t="str">
        <f>IFERROR(VLOOKUP(B:B,'[11]仲裁日报-完结'!$C:$E,3,FALSE),"0")</f>
        <v>0</v>
      </c>
      <c r="BI48" s="49">
        <f t="shared" si="9"/>
        <v>0</v>
      </c>
      <c r="BJ48" s="51">
        <f t="shared" si="18"/>
        <v>-3535</v>
      </c>
    </row>
    <row r="49" ht="15.75" spans="1:62">
      <c r="A49" s="16"/>
      <c r="B49" s="17" t="s">
        <v>60</v>
      </c>
      <c r="C49" s="18">
        <f>IFERROR(VLOOKUP(B:B,'[1]仲裁日报-完结'!$C:$J,8,FALSE),"0")</f>
        <v>2</v>
      </c>
      <c r="D49" s="18">
        <f>IFERROR(VLOOKUP(B:B,'[2]仲裁日报-完结'!$C:$J,8,FALSE),"0")</f>
        <v>1</v>
      </c>
      <c r="E49" s="19">
        <f>IFERROR(VLOOKUP(B:B,'[3]仲裁日报-完结'!$C:$J,8,FALSE),"0")</f>
        <v>2</v>
      </c>
      <c r="F49" s="19">
        <f>IFERROR(VLOOKUP(B:B,'[4]仲裁日报-完结'!$C:$J,8,FALSE),"0")</f>
        <v>2</v>
      </c>
      <c r="G49" s="19">
        <f>IFERROR(VLOOKUP(B:B,'[5]仲裁日报-完结'!$C:$J,8,FALSE),"0")</f>
        <v>4</v>
      </c>
      <c r="H49" s="19" t="str">
        <f>IFERROR(VLOOKUP(B:B,'[6]仲裁日报-完结'!$C:$J,8,FALSE),"0")</f>
        <v>0</v>
      </c>
      <c r="I49" s="26">
        <f t="shared" si="10"/>
        <v>11</v>
      </c>
      <c r="J49" s="19">
        <f>IFERROR(VLOOKUP(B:B,'[7]仲裁日报-完结'!$C:$J,8,FALSE),"0")</f>
        <v>0</v>
      </c>
      <c r="K49" s="19">
        <f>IFERROR(VLOOKUP(B:B,'[8]仲裁日报-完结'!$C:$J,8,FALSE),"0")</f>
        <v>0</v>
      </c>
      <c r="L49" s="19">
        <f>IFERROR(VLOOKUP(B:B,'[9]仲裁日报-完结'!$C:$J,8,FALSE),"0")</f>
        <v>0</v>
      </c>
      <c r="M49" s="19">
        <f>IFERROR(VLOOKUP(B:B,'[10]仲裁日报-完结'!$C:$J,8,FALSE),"0")</f>
        <v>0</v>
      </c>
      <c r="N49" s="19">
        <f>IFERROR(VLOOKUP(B:B,'[11]仲裁日报-完结'!$C:$J,8,FALSE),"0")</f>
        <v>0</v>
      </c>
      <c r="O49" s="19">
        <f>IFERROR(VLOOKUP(B:B,'[11]仲裁日报-完结'!$C:$J,8,FALSE),"0")</f>
        <v>0</v>
      </c>
      <c r="P49" s="26">
        <f t="shared" si="11"/>
        <v>0</v>
      </c>
      <c r="Q49" s="27">
        <f t="shared" si="12"/>
        <v>-11</v>
      </c>
      <c r="R49" s="18">
        <f>IFERROR(VLOOKUP(B:B,'[1]仲裁日报-完结'!$C:$H,6,FALSE),"0")</f>
        <v>0</v>
      </c>
      <c r="S49" s="18">
        <f>IFERROR(VLOOKUP(B:B,'[2]仲裁日报-完结'!$C:$H,6,FALSE),"0")</f>
        <v>3</v>
      </c>
      <c r="T49" s="18">
        <f>IFERROR(VLOOKUP(B:B,'[3]仲裁日报-完结'!$C:$H,6,FALSE),"0")</f>
        <v>1</v>
      </c>
      <c r="U49" s="18">
        <f>IFERROR(VLOOKUP(B:B,'[4]仲裁日报-完结'!$C:$H,6,FALSE),"0")</f>
        <v>0</v>
      </c>
      <c r="V49" s="18">
        <f>IFERROR(VLOOKUP(B:B,'[5]仲裁日报-完结'!$C:$H,6,FALSE),"0")</f>
        <v>0</v>
      </c>
      <c r="W49" s="18" t="str">
        <f>IFERROR(VLOOKUP(B:B,'[6]仲裁日报-完结'!$C:$H,6,FALSE),"0")</f>
        <v>0</v>
      </c>
      <c r="X49" s="26">
        <f t="shared" si="13"/>
        <v>4</v>
      </c>
      <c r="Y49" s="18">
        <f>IFERROR(VLOOKUP(B:B,'[7]仲裁日报-完结'!$C:$H,6,FALSE),"0")</f>
        <v>0</v>
      </c>
      <c r="Z49" s="18">
        <f>IFERROR(VLOOKUP(B:B,'[8]仲裁日报-完结'!$C:$H,6,FALSE),"0")</f>
        <v>0</v>
      </c>
      <c r="AA49" s="18">
        <f>IFERROR(VLOOKUP(B:B,'[9]仲裁日报-完结'!$C:$H,6,FALSE),"0")</f>
        <v>0</v>
      </c>
      <c r="AB49" s="18">
        <f>IFERROR(VLOOKUP(B:B,'[10]仲裁日报-完结'!$C:$H,6,FALSE),"0")</f>
        <v>0</v>
      </c>
      <c r="AC49" s="18">
        <f>IFERROR(VLOOKUP(B:B,'[11]仲裁日报-完结'!$C:$H,6,FALSE),"0")</f>
        <v>0</v>
      </c>
      <c r="AD49" s="18">
        <f>IFERROR(VLOOKUP(B:B,'[12]仲裁日报-完结'!$C:$H,6,FALSE),"0")</f>
        <v>0</v>
      </c>
      <c r="AE49" s="26">
        <f t="shared" si="3"/>
        <v>0</v>
      </c>
      <c r="AF49" s="27">
        <f t="shared" si="14"/>
        <v>-4</v>
      </c>
      <c r="AG49" s="18">
        <f>IFERROR(VLOOKUP(B:B,'[1]仲裁日报-完结'!$C:$L,10,FALSE),"0")</f>
        <v>0</v>
      </c>
      <c r="AH49" s="18">
        <f>IFERROR(VLOOKUP(B:B,'[2]仲裁日报-完结'!$C:$L,10,FALSE),"0")</f>
        <v>0</v>
      </c>
      <c r="AI49" s="18">
        <f>IFERROR(VLOOKUP(B:B,'[3]仲裁日报-完结'!$C:$L,10,FALSE),"0")</f>
        <v>0</v>
      </c>
      <c r="AJ49" s="18">
        <f>IFERROR(VLOOKUP(B:B,'[4]仲裁日报-完结'!$C:$L,10,FALSE),"0")</f>
        <v>0</v>
      </c>
      <c r="AK49" s="18">
        <f>IFERROR(VLOOKUP(B:B,'[5]仲裁日报-完结'!$C:$L,10,FALSE),"0")</f>
        <v>0</v>
      </c>
      <c r="AL49" s="18" t="str">
        <f>IFERROR(VLOOKUP(B:B,'[6]仲裁日报-完结'!$C:$L,10,FALSE),"0")</f>
        <v>0</v>
      </c>
      <c r="AM49" s="26">
        <f t="shared" si="15"/>
        <v>0</v>
      </c>
      <c r="AN49" s="18">
        <f>IFERROR(VLOOKUP(B:B,'[7]仲裁日报-完结'!$C:$L,10,FALSE),"0")</f>
        <v>7</v>
      </c>
      <c r="AO49" s="18">
        <f>IFERROR(VLOOKUP(B:B,'[8]仲裁日报-完结'!$C:$L,10,FALSE),"0")</f>
        <v>7</v>
      </c>
      <c r="AP49" s="18">
        <f>IFERROR(VLOOKUP(B:B,'[9]仲裁日报-完结'!$C:$L,10,FALSE),"0")</f>
        <v>2</v>
      </c>
      <c r="AQ49" s="18">
        <f>IFERROR(VLOOKUP(B:B,'[10]仲裁日报-完结'!$C:$L,10,FALSE),"0")</f>
        <v>0</v>
      </c>
      <c r="AR49" s="18">
        <f>IFERROR(VLOOKUP(B:B,'[11]仲裁日报-完结'!$C:$L,10,FALSE),"0")</f>
        <v>0</v>
      </c>
      <c r="AS49" s="18">
        <f>IFERROR(VLOOKUP(B:B,'[12]仲裁日报-完结'!$C:$L,10,FALSE),"0")</f>
        <v>0</v>
      </c>
      <c r="AT49" s="26">
        <f t="shared" si="16"/>
        <v>16</v>
      </c>
      <c r="AU49" s="27">
        <f t="shared" si="17"/>
        <v>16</v>
      </c>
      <c r="AV49" s="47">
        <f>IFERROR(VLOOKUP(B:B,'[1]仲裁日报-完结'!$C:$E,3,FALSE),"0")</f>
        <v>960</v>
      </c>
      <c r="AW49" s="47">
        <f>IFERROR(VLOOKUP(B:B,'[2]仲裁日报-完结'!$C:$E,3,FALSE),"0")</f>
        <v>2500</v>
      </c>
      <c r="AX49" s="47">
        <f>IFERROR(VLOOKUP(B:B,'[3]仲裁日报-完结'!$C:$E,3,FALSE),"0")</f>
        <v>1605</v>
      </c>
      <c r="AY49" s="47">
        <f>IFERROR(VLOOKUP(B:B,'[4]仲裁日报-完结'!$C:$E,3,FALSE),"0")</f>
        <v>1794</v>
      </c>
      <c r="AZ49" s="47">
        <f>IFERROR(VLOOKUP(B:B,'[5]仲裁日报-完结'!$C:$E,3,FALSE),"0")</f>
        <v>2500</v>
      </c>
      <c r="BA49" s="47" t="str">
        <f>IFERROR(VLOOKUP(B:B,'[6]仲裁日报-完结'!$C:$E,3,FALSE),"0")</f>
        <v>0</v>
      </c>
      <c r="BB49" s="49">
        <f t="shared" si="7"/>
        <v>9359</v>
      </c>
      <c r="BC49" s="47">
        <f>IFERROR(VLOOKUP(B:B,'[7]仲裁日报-完结'!$C:$E,3,FALSE),"0")</f>
        <v>593.19</v>
      </c>
      <c r="BD49" s="47">
        <f>IFERROR(VLOOKUP(B:B,'[8]仲裁日报-完结'!$C:$E,3,FALSE),"0")</f>
        <v>646.37</v>
      </c>
      <c r="BE49" s="47">
        <f>IFERROR(VLOOKUP(B:B,'[9]仲裁日报-完结'!$C:$E,3,FALSE),"0")</f>
        <v>159.74</v>
      </c>
      <c r="BF49" s="47">
        <f>IFERROR(VLOOKUP(B:B,'[10]仲裁日报-完结'!$C:$E,3,FALSE),"0")</f>
        <v>0</v>
      </c>
      <c r="BG49" s="47">
        <f>IFERROR(VLOOKUP(B:B,'[10]仲裁日报-完结'!$C:$E,3,FALSE),"0")</f>
        <v>0</v>
      </c>
      <c r="BH49" s="47">
        <f>IFERROR(VLOOKUP(B:B,'[11]仲裁日报-完结'!$C:$E,3,FALSE),"0")</f>
        <v>0</v>
      </c>
      <c r="BI49" s="49">
        <f t="shared" si="9"/>
        <v>1399.3</v>
      </c>
      <c r="BJ49" s="51">
        <f t="shared" si="18"/>
        <v>-7959.7</v>
      </c>
    </row>
    <row r="50" ht="15.75" spans="1:62">
      <c r="A50" s="16"/>
      <c r="B50" s="17" t="s">
        <v>61</v>
      </c>
      <c r="C50" s="18">
        <f>IFERROR(VLOOKUP(B:B,'[1]仲裁日报-完结'!$C:$J,8,FALSE),"0")</f>
        <v>1</v>
      </c>
      <c r="D50" s="18">
        <f>IFERROR(VLOOKUP(B:B,'[2]仲裁日报-完结'!$C:$J,8,FALSE),"0")</f>
        <v>1</v>
      </c>
      <c r="E50" s="19">
        <f>IFERROR(VLOOKUP(B:B,'[3]仲裁日报-完结'!$C:$J,8,FALSE),"0")</f>
        <v>1</v>
      </c>
      <c r="F50" s="19">
        <f>IFERROR(VLOOKUP(B:B,'[4]仲裁日报-完结'!$C:$J,8,FALSE),"0")</f>
        <v>0</v>
      </c>
      <c r="G50" s="19" t="str">
        <f>IFERROR(VLOOKUP(B:B,'[5]仲裁日报-完结'!$C:$J,8,FALSE),"0")</f>
        <v>0</v>
      </c>
      <c r="H50" s="19">
        <f>IFERROR(VLOOKUP(B:B,'[6]仲裁日报-完结'!$C:$J,8,FALSE),"0")</f>
        <v>0</v>
      </c>
      <c r="I50" s="26">
        <f t="shared" si="10"/>
        <v>3</v>
      </c>
      <c r="J50" s="19" t="str">
        <f>IFERROR(VLOOKUP(B:B,'[7]仲裁日报-完结'!$C:$J,8,FALSE),"0")</f>
        <v>0</v>
      </c>
      <c r="K50" s="19" t="str">
        <f>IFERROR(VLOOKUP(B:B,'[8]仲裁日报-完结'!$C:$J,8,FALSE),"0")</f>
        <v>0</v>
      </c>
      <c r="L50" s="19" t="str">
        <f>IFERROR(VLOOKUP(B:B,'[9]仲裁日报-完结'!$C:$J,8,FALSE),"0")</f>
        <v>0</v>
      </c>
      <c r="M50" s="19" t="str">
        <f>IFERROR(VLOOKUP(B:B,'[10]仲裁日报-完结'!$C:$J,8,FALSE),"0")</f>
        <v>0</v>
      </c>
      <c r="N50" s="19" t="str">
        <f>IFERROR(VLOOKUP(B:B,'[11]仲裁日报-完结'!$C:$J,8,FALSE),"0")</f>
        <v>0</v>
      </c>
      <c r="O50" s="19" t="str">
        <f>IFERROR(VLOOKUP(B:B,'[11]仲裁日报-完结'!$C:$J,8,FALSE),"0")</f>
        <v>0</v>
      </c>
      <c r="P50" s="26">
        <f t="shared" si="11"/>
        <v>0</v>
      </c>
      <c r="Q50" s="27">
        <f t="shared" si="12"/>
        <v>-3</v>
      </c>
      <c r="R50" s="18">
        <f>IFERROR(VLOOKUP(B:B,'[1]仲裁日报-完结'!$C:$H,6,FALSE),"0")</f>
        <v>1</v>
      </c>
      <c r="S50" s="18">
        <f>IFERROR(VLOOKUP(B:B,'[2]仲裁日报-完结'!$C:$H,6,FALSE),"0")</f>
        <v>3</v>
      </c>
      <c r="T50" s="18">
        <f>IFERROR(VLOOKUP(B:B,'[3]仲裁日报-完结'!$C:$H,6,FALSE),"0")</f>
        <v>2</v>
      </c>
      <c r="U50" s="18">
        <f>IFERROR(VLOOKUP(B:B,'[4]仲裁日报-完结'!$C:$H,6,FALSE),"0")</f>
        <v>1</v>
      </c>
      <c r="V50" s="18" t="str">
        <f>IFERROR(VLOOKUP(B:B,'[5]仲裁日报-完结'!$C:$H,6,FALSE),"0")</f>
        <v>0</v>
      </c>
      <c r="W50" s="18">
        <f>IFERROR(VLOOKUP(B:B,'[6]仲裁日报-完结'!$C:$H,6,FALSE),"0")</f>
        <v>0</v>
      </c>
      <c r="X50" s="26">
        <f t="shared" si="13"/>
        <v>7</v>
      </c>
      <c r="Y50" s="18" t="str">
        <f>IFERROR(VLOOKUP(B:B,'[7]仲裁日报-完结'!$C:$H,6,FALSE),"0")</f>
        <v>0</v>
      </c>
      <c r="Z50" s="18" t="str">
        <f>IFERROR(VLOOKUP(B:B,'[8]仲裁日报-完结'!$C:$H,6,FALSE),"0")</f>
        <v>0</v>
      </c>
      <c r="AA50" s="18" t="str">
        <f>IFERROR(VLOOKUP(B:B,'[9]仲裁日报-完结'!$C:$H,6,FALSE),"0")</f>
        <v>0</v>
      </c>
      <c r="AB50" s="18" t="str">
        <f>IFERROR(VLOOKUP(B:B,'[10]仲裁日报-完结'!$C:$H,6,FALSE),"0")</f>
        <v>0</v>
      </c>
      <c r="AC50" s="18" t="str">
        <f>IFERROR(VLOOKUP(B:B,'[11]仲裁日报-完结'!$C:$H,6,FALSE),"0")</f>
        <v>0</v>
      </c>
      <c r="AD50" s="18" t="str">
        <f>IFERROR(VLOOKUP(B:B,'[12]仲裁日报-完结'!$C:$H,6,FALSE),"0")</f>
        <v>0</v>
      </c>
      <c r="AE50" s="26">
        <f t="shared" si="3"/>
        <v>0</v>
      </c>
      <c r="AF50" s="27">
        <f t="shared" si="14"/>
        <v>-7</v>
      </c>
      <c r="AG50" s="18">
        <f>IFERROR(VLOOKUP(B:B,'[1]仲裁日报-完结'!$C:$L,10,FALSE),"0")</f>
        <v>0</v>
      </c>
      <c r="AH50" s="18">
        <f>IFERROR(VLOOKUP(B:B,'[2]仲裁日报-完结'!$C:$L,10,FALSE),"0")</f>
        <v>0</v>
      </c>
      <c r="AI50" s="18">
        <f>IFERROR(VLOOKUP(B:B,'[3]仲裁日报-完结'!$C:$L,10,FALSE),"0")</f>
        <v>0</v>
      </c>
      <c r="AJ50" s="18">
        <f>IFERROR(VLOOKUP(B:B,'[4]仲裁日报-完结'!$C:$L,10,FALSE),"0")</f>
        <v>0</v>
      </c>
      <c r="AK50" s="18" t="str">
        <f>IFERROR(VLOOKUP(B:B,'[5]仲裁日报-完结'!$C:$L,10,FALSE),"0")</f>
        <v>0</v>
      </c>
      <c r="AL50" s="18">
        <f>IFERROR(VLOOKUP(B:B,'[6]仲裁日报-完结'!$C:$L,10,FALSE),"0")</f>
        <v>2</v>
      </c>
      <c r="AM50" s="26">
        <f t="shared" si="15"/>
        <v>2</v>
      </c>
      <c r="AN50" s="18" t="str">
        <f>IFERROR(VLOOKUP(B:B,'[7]仲裁日报-完结'!$C:$L,10,FALSE),"0")</f>
        <v>0</v>
      </c>
      <c r="AO50" s="18" t="str">
        <f>IFERROR(VLOOKUP(B:B,'[8]仲裁日报-完结'!$C:$L,10,FALSE),"0")</f>
        <v>0</v>
      </c>
      <c r="AP50" s="18" t="str">
        <f>IFERROR(VLOOKUP(B:B,'[9]仲裁日报-完结'!$C:$L,10,FALSE),"0")</f>
        <v>0</v>
      </c>
      <c r="AQ50" s="18" t="str">
        <f>IFERROR(VLOOKUP(B:B,'[10]仲裁日报-完结'!$C:$L,10,FALSE),"0")</f>
        <v>0</v>
      </c>
      <c r="AR50" s="18" t="str">
        <f>IFERROR(VLOOKUP(B:B,'[11]仲裁日报-完结'!$C:$L,10,FALSE),"0")</f>
        <v>0</v>
      </c>
      <c r="AS50" s="18" t="str">
        <f>IFERROR(VLOOKUP(B:B,'[12]仲裁日报-完结'!$C:$L,10,FALSE),"0")</f>
        <v>0</v>
      </c>
      <c r="AT50" s="26">
        <f t="shared" si="16"/>
        <v>0</v>
      </c>
      <c r="AU50" s="27">
        <f t="shared" si="17"/>
        <v>-2</v>
      </c>
      <c r="AV50" s="47">
        <f>IFERROR(VLOOKUP(B:B,'[1]仲裁日报-完结'!$C:$E,3,FALSE),"0")</f>
        <v>580</v>
      </c>
      <c r="AW50" s="47">
        <f>IFERROR(VLOOKUP(B:B,'[2]仲裁日报-完结'!$C:$E,3,FALSE),"0")</f>
        <v>3594</v>
      </c>
      <c r="AX50" s="47">
        <f>IFERROR(VLOOKUP(B:B,'[3]仲裁日报-完结'!$C:$E,3,FALSE),"0")</f>
        <v>1260</v>
      </c>
      <c r="AY50" s="47">
        <f>IFERROR(VLOOKUP(B:B,'[4]仲裁日报-完结'!$C:$E,3,FALSE),"0")</f>
        <v>120</v>
      </c>
      <c r="AZ50" s="47" t="str">
        <f>IFERROR(VLOOKUP(B:B,'[5]仲裁日报-完结'!$C:$E,3,FALSE),"0")</f>
        <v>0</v>
      </c>
      <c r="BA50" s="47">
        <f>IFERROR(VLOOKUP(B:B,'[6]仲裁日报-完结'!$C:$E,3,FALSE),"0")</f>
        <v>200</v>
      </c>
      <c r="BB50" s="49">
        <f t="shared" si="7"/>
        <v>5754</v>
      </c>
      <c r="BC50" s="47" t="str">
        <f>IFERROR(VLOOKUP(B:B,'[7]仲裁日报-完结'!$C:$E,3,FALSE),"0")</f>
        <v>0</v>
      </c>
      <c r="BD50" s="47" t="str">
        <f>IFERROR(VLOOKUP(B:B,'[8]仲裁日报-完结'!$C:$E,3,FALSE),"0")</f>
        <v>0</v>
      </c>
      <c r="BE50" s="47" t="str">
        <f>IFERROR(VLOOKUP(B:B,'[9]仲裁日报-完结'!$C:$E,3,FALSE),"0")</f>
        <v>0</v>
      </c>
      <c r="BF50" s="47" t="str">
        <f>IFERROR(VLOOKUP(B:B,'[10]仲裁日报-完结'!$C:$E,3,FALSE),"0")</f>
        <v>0</v>
      </c>
      <c r="BG50" s="47" t="str">
        <f>IFERROR(VLOOKUP(B:B,'[10]仲裁日报-完结'!$C:$E,3,FALSE),"0")</f>
        <v>0</v>
      </c>
      <c r="BH50" s="47" t="str">
        <f>IFERROR(VLOOKUP(B:B,'[11]仲裁日报-完结'!$C:$E,3,FALSE),"0")</f>
        <v>0</v>
      </c>
      <c r="BI50" s="49">
        <f t="shared" si="9"/>
        <v>0</v>
      </c>
      <c r="BJ50" s="51">
        <f t="shared" si="18"/>
        <v>-5754</v>
      </c>
    </row>
    <row r="51" ht="15.75" spans="1:62">
      <c r="A51" s="16"/>
      <c r="B51" s="17" t="s">
        <v>62</v>
      </c>
      <c r="C51" s="18">
        <f>IFERROR(VLOOKUP(B:B,'[1]仲裁日报-完结'!$C:$J,8,FALSE),"0")</f>
        <v>1</v>
      </c>
      <c r="D51" s="18">
        <f>IFERROR(VLOOKUP(B:B,'[2]仲裁日报-完结'!$C:$J,8,FALSE),"0")</f>
        <v>0</v>
      </c>
      <c r="E51" s="19">
        <f>IFERROR(VLOOKUP(B:B,'[3]仲裁日报-完结'!$C:$J,8,FALSE),"0")</f>
        <v>1</v>
      </c>
      <c r="F51" s="19" t="str">
        <f>IFERROR(VLOOKUP(B:B,'[4]仲裁日报-完结'!$C:$J,8,FALSE),"0")</f>
        <v>0</v>
      </c>
      <c r="G51" s="19">
        <f>IFERROR(VLOOKUP(B:B,'[5]仲裁日报-完结'!$C:$J,8,FALSE),"0")</f>
        <v>1</v>
      </c>
      <c r="H51" s="19">
        <f>IFERROR(VLOOKUP(B:B,'[6]仲裁日报-完结'!$C:$J,8,FALSE),"0")</f>
        <v>2</v>
      </c>
      <c r="I51" s="26">
        <f t="shared" si="10"/>
        <v>5</v>
      </c>
      <c r="J51" s="19">
        <f>IFERROR(VLOOKUP(B:B,'[7]仲裁日报-完结'!$C:$J,8,FALSE),"0")</f>
        <v>3</v>
      </c>
      <c r="K51" s="19">
        <f>IFERROR(VLOOKUP(B:B,'[8]仲裁日报-完结'!$C:$J,8,FALSE),"0")</f>
        <v>4</v>
      </c>
      <c r="L51" s="19">
        <f>IFERROR(VLOOKUP(B:B,'[9]仲裁日报-完结'!$C:$J,8,FALSE),"0")</f>
        <v>2</v>
      </c>
      <c r="M51" s="19">
        <f>IFERROR(VLOOKUP(B:B,'[10]仲裁日报-完结'!$C:$J,8,FALSE),"0")</f>
        <v>2</v>
      </c>
      <c r="N51" s="19">
        <f>IFERROR(VLOOKUP(B:B,'[11]仲裁日报-完结'!$C:$J,8,FALSE),"0")</f>
        <v>5</v>
      </c>
      <c r="O51" s="19">
        <f>IFERROR(VLOOKUP(B:B,'[11]仲裁日报-完结'!$C:$J,8,FALSE),"0")</f>
        <v>5</v>
      </c>
      <c r="P51" s="26">
        <f t="shared" si="11"/>
        <v>21</v>
      </c>
      <c r="Q51" s="27">
        <f t="shared" si="12"/>
        <v>16</v>
      </c>
      <c r="R51" s="18">
        <f>IFERROR(VLOOKUP(B:B,'[1]仲裁日报-完结'!$C:$H,6,FALSE),"0")</f>
        <v>0</v>
      </c>
      <c r="S51" s="18">
        <f>IFERROR(VLOOKUP(B:B,'[2]仲裁日报-完结'!$C:$H,6,FALSE),"0")</f>
        <v>2</v>
      </c>
      <c r="T51" s="18">
        <f>IFERROR(VLOOKUP(B:B,'[3]仲裁日报-完结'!$C:$H,6,FALSE),"0")</f>
        <v>3</v>
      </c>
      <c r="U51" s="18" t="str">
        <f>IFERROR(VLOOKUP(B:B,'[4]仲裁日报-完结'!$C:$H,6,FALSE),"0")</f>
        <v>0</v>
      </c>
      <c r="V51" s="18">
        <f>IFERROR(VLOOKUP(B:B,'[5]仲裁日报-完结'!$C:$H,6,FALSE),"0")</f>
        <v>0</v>
      </c>
      <c r="W51" s="18">
        <f>IFERROR(VLOOKUP(B:B,'[6]仲裁日报-完结'!$C:$H,6,FALSE),"0")</f>
        <v>0</v>
      </c>
      <c r="X51" s="26">
        <f t="shared" si="13"/>
        <v>5</v>
      </c>
      <c r="Y51" s="18">
        <f>IFERROR(VLOOKUP(B:B,'[7]仲裁日报-完结'!$C:$H,6,FALSE),"0")</f>
        <v>2</v>
      </c>
      <c r="Z51" s="18">
        <f>IFERROR(VLOOKUP(B:B,'[8]仲裁日报-完结'!$C:$H,6,FALSE),"0")</f>
        <v>0</v>
      </c>
      <c r="AA51" s="18">
        <f>IFERROR(VLOOKUP(B:B,'[9]仲裁日报-完结'!$C:$H,6,FALSE),"0")</f>
        <v>0</v>
      </c>
      <c r="AB51" s="18">
        <f>IFERROR(VLOOKUP(B:B,'[10]仲裁日报-完结'!$C:$H,6,FALSE),"0")</f>
        <v>2</v>
      </c>
      <c r="AC51" s="18">
        <f>IFERROR(VLOOKUP(B:B,'[11]仲裁日报-完结'!$C:$H,6,FALSE),"0")</f>
        <v>1</v>
      </c>
      <c r="AD51" s="18">
        <f>IFERROR(VLOOKUP(B:B,'[12]仲裁日报-完结'!$C:$H,6,FALSE),"0")</f>
        <v>0</v>
      </c>
      <c r="AE51" s="26">
        <f t="shared" si="3"/>
        <v>5</v>
      </c>
      <c r="AF51" s="43">
        <f t="shared" si="14"/>
        <v>0</v>
      </c>
      <c r="AG51" s="18">
        <f>IFERROR(VLOOKUP(B:B,'[1]仲裁日报-完结'!$C:$L,10,FALSE),"0")</f>
        <v>0</v>
      </c>
      <c r="AH51" s="18">
        <f>IFERROR(VLOOKUP(B:B,'[2]仲裁日报-完结'!$C:$L,10,FALSE),"0")</f>
        <v>0</v>
      </c>
      <c r="AI51" s="18">
        <f>IFERROR(VLOOKUP(B:B,'[3]仲裁日报-完结'!$C:$L,10,FALSE),"0")</f>
        <v>0</v>
      </c>
      <c r="AJ51" s="18" t="str">
        <f>IFERROR(VLOOKUP(B:B,'[4]仲裁日报-完结'!$C:$L,10,FALSE),"0")</f>
        <v>0</v>
      </c>
      <c r="AK51" s="18">
        <f>IFERROR(VLOOKUP(B:B,'[5]仲裁日报-完结'!$C:$L,10,FALSE),"0")</f>
        <v>0</v>
      </c>
      <c r="AL51" s="18">
        <f>IFERROR(VLOOKUP(B:B,'[6]仲裁日报-完结'!$C:$L,10,FALSE),"0")</f>
        <v>2</v>
      </c>
      <c r="AM51" s="26">
        <f t="shared" si="15"/>
        <v>2</v>
      </c>
      <c r="AN51" s="18">
        <f>IFERROR(VLOOKUP(B:B,'[7]仲裁日报-完结'!$C:$L,10,FALSE),"0")</f>
        <v>40</v>
      </c>
      <c r="AO51" s="18">
        <f>IFERROR(VLOOKUP(B:B,'[8]仲裁日报-完结'!$C:$L,10,FALSE),"0")</f>
        <v>57</v>
      </c>
      <c r="AP51" s="18">
        <f>IFERROR(VLOOKUP(B:B,'[9]仲裁日报-完结'!$C:$L,10,FALSE),"0")</f>
        <v>67</v>
      </c>
      <c r="AQ51" s="18">
        <f>IFERROR(VLOOKUP(B:B,'[10]仲裁日报-完结'!$C:$L,10,FALSE),"0")</f>
        <v>20</v>
      </c>
      <c r="AR51" s="18">
        <f>IFERROR(VLOOKUP(B:B,'[11]仲裁日报-完结'!$C:$L,10,FALSE),"0")</f>
        <v>31</v>
      </c>
      <c r="AS51" s="18">
        <f>IFERROR(VLOOKUP(B:B,'[12]仲裁日报-完结'!$C:$L,10,FALSE),"0")</f>
        <v>18</v>
      </c>
      <c r="AT51" s="26">
        <f t="shared" si="16"/>
        <v>233</v>
      </c>
      <c r="AU51" s="27">
        <f t="shared" si="17"/>
        <v>231</v>
      </c>
      <c r="AV51" s="47">
        <f>IFERROR(VLOOKUP(B:B,'[1]仲裁日报-完结'!$C:$E,3,FALSE),"0")</f>
        <v>385</v>
      </c>
      <c r="AW51" s="47">
        <f>IFERROR(VLOOKUP(B:B,'[2]仲裁日报-完结'!$C:$E,3,FALSE),"0")</f>
        <v>450</v>
      </c>
      <c r="AX51" s="47">
        <f>IFERROR(VLOOKUP(B:B,'[3]仲裁日报-完结'!$C:$E,3,FALSE),"0")</f>
        <v>1425</v>
      </c>
      <c r="AY51" s="47" t="str">
        <f>IFERROR(VLOOKUP(B:B,'[4]仲裁日报-完结'!$C:$E,3,FALSE),"0")</f>
        <v>0</v>
      </c>
      <c r="AZ51" s="47">
        <f>IFERROR(VLOOKUP(B:B,'[5]仲裁日报-完结'!$C:$E,3,FALSE),"0")</f>
        <v>250</v>
      </c>
      <c r="BA51" s="47">
        <f>IFERROR(VLOOKUP(B:B,'[6]仲裁日报-完结'!$C:$E,3,FALSE),"0")</f>
        <v>1545</v>
      </c>
      <c r="BB51" s="49">
        <f t="shared" si="7"/>
        <v>4055</v>
      </c>
      <c r="BC51" s="47">
        <f>IFERROR(VLOOKUP(B:B,'[7]仲裁日报-完结'!$C:$E,3,FALSE),"0")</f>
        <v>6928.7</v>
      </c>
      <c r="BD51" s="47">
        <f>IFERROR(VLOOKUP(B:B,'[8]仲裁日报-完结'!$C:$E,3,FALSE),"0")</f>
        <v>4583.61</v>
      </c>
      <c r="BE51" s="47">
        <f>IFERROR(VLOOKUP(B:B,'[9]仲裁日报-完结'!$C:$E,3,FALSE),"0")</f>
        <v>5174.79</v>
      </c>
      <c r="BF51" s="47">
        <f>IFERROR(VLOOKUP(B:B,'[10]仲裁日报-完结'!$C:$E,3,FALSE),"0")</f>
        <v>3827.99</v>
      </c>
      <c r="BG51" s="47">
        <f>IFERROR(VLOOKUP(B:B,'[10]仲裁日报-完结'!$C:$E,3,FALSE),"0")</f>
        <v>3827.99</v>
      </c>
      <c r="BH51" s="47">
        <f>IFERROR(VLOOKUP(B:B,'[11]仲裁日报-完结'!$C:$E,3,FALSE),"0")</f>
        <v>5592.68</v>
      </c>
      <c r="BI51" s="49">
        <f t="shared" si="9"/>
        <v>29935.76</v>
      </c>
      <c r="BJ51" s="51">
        <f t="shared" si="18"/>
        <v>25880.76</v>
      </c>
    </row>
    <row r="52" ht="15.75" spans="1:62">
      <c r="A52" s="16"/>
      <c r="B52" s="17" t="s">
        <v>63</v>
      </c>
      <c r="C52" s="18">
        <f>IFERROR(VLOOKUP(B:B,'[1]仲裁日报-完结'!$C:$J,8,FALSE),"0")</f>
        <v>0</v>
      </c>
      <c r="D52" s="18">
        <f>IFERROR(VLOOKUP(B:B,'[2]仲裁日报-完结'!$C:$J,8,FALSE),"0")</f>
        <v>3</v>
      </c>
      <c r="E52" s="19">
        <f>IFERROR(VLOOKUP(B:B,'[3]仲裁日报-完结'!$C:$J,8,FALSE),"0")</f>
        <v>1</v>
      </c>
      <c r="F52" s="19">
        <f>IFERROR(VLOOKUP(B:B,'[4]仲裁日报-完结'!$C:$J,8,FALSE),"0")</f>
        <v>0</v>
      </c>
      <c r="G52" s="19">
        <f>IFERROR(VLOOKUP(B:B,'[5]仲裁日报-完结'!$C:$J,8,FALSE),"0")</f>
        <v>1</v>
      </c>
      <c r="H52" s="19" t="str">
        <f>IFERROR(VLOOKUP(B:B,'[6]仲裁日报-完结'!$C:$J,8,FALSE),"0")</f>
        <v>0</v>
      </c>
      <c r="I52" s="26">
        <f t="shared" si="10"/>
        <v>5</v>
      </c>
      <c r="J52" s="19" t="str">
        <f>IFERROR(VLOOKUP(B:B,'[7]仲裁日报-完结'!$C:$J,8,FALSE),"0")</f>
        <v>0</v>
      </c>
      <c r="K52" s="19">
        <f>IFERROR(VLOOKUP(B:B,'[8]仲裁日报-完结'!$C:$J,8,FALSE),"0")</f>
        <v>2</v>
      </c>
      <c r="L52" s="19">
        <f>IFERROR(VLOOKUP(B:B,'[9]仲裁日报-完结'!$C:$J,8,FALSE),"0")</f>
        <v>3</v>
      </c>
      <c r="M52" s="19">
        <f>IFERROR(VLOOKUP(B:B,'[10]仲裁日报-完结'!$C:$J,8,FALSE),"0")</f>
        <v>2</v>
      </c>
      <c r="N52" s="19">
        <f>IFERROR(VLOOKUP(B:B,'[11]仲裁日报-完结'!$C:$J,8,FALSE),"0")</f>
        <v>5</v>
      </c>
      <c r="O52" s="19">
        <f>IFERROR(VLOOKUP(B:B,'[11]仲裁日报-完结'!$C:$J,8,FALSE),"0")</f>
        <v>5</v>
      </c>
      <c r="P52" s="26">
        <f t="shared" si="11"/>
        <v>17</v>
      </c>
      <c r="Q52" s="27">
        <f t="shared" si="12"/>
        <v>12</v>
      </c>
      <c r="R52" s="18">
        <f>IFERROR(VLOOKUP(B:B,'[1]仲裁日报-完结'!$C:$H,6,FALSE),"0")</f>
        <v>1</v>
      </c>
      <c r="S52" s="18">
        <f>IFERROR(VLOOKUP(B:B,'[2]仲裁日报-完结'!$C:$H,6,FALSE),"0")</f>
        <v>0</v>
      </c>
      <c r="T52" s="18">
        <f>IFERROR(VLOOKUP(B:B,'[3]仲裁日报-完结'!$C:$H,6,FALSE),"0")</f>
        <v>3</v>
      </c>
      <c r="U52" s="18">
        <f>IFERROR(VLOOKUP(B:B,'[4]仲裁日报-完结'!$C:$H,6,FALSE),"0")</f>
        <v>1</v>
      </c>
      <c r="V52" s="18">
        <f>IFERROR(VLOOKUP(B:B,'[5]仲裁日报-完结'!$C:$H,6,FALSE),"0")</f>
        <v>0</v>
      </c>
      <c r="W52" s="18" t="str">
        <f>IFERROR(VLOOKUP(B:B,'[6]仲裁日报-完结'!$C:$H,6,FALSE),"0")</f>
        <v>0</v>
      </c>
      <c r="X52" s="26">
        <f t="shared" si="13"/>
        <v>5</v>
      </c>
      <c r="Y52" s="18" t="str">
        <f>IFERROR(VLOOKUP(B:B,'[7]仲裁日报-完结'!$C:$H,6,FALSE),"0")</f>
        <v>0</v>
      </c>
      <c r="Z52" s="18">
        <f>IFERROR(VLOOKUP(B:B,'[8]仲裁日报-完结'!$C:$H,6,FALSE),"0")</f>
        <v>0</v>
      </c>
      <c r="AA52" s="18">
        <f>IFERROR(VLOOKUP(B:B,'[9]仲裁日报-完结'!$C:$H,6,FALSE),"0")</f>
        <v>2</v>
      </c>
      <c r="AB52" s="18">
        <f>IFERROR(VLOOKUP(B:B,'[10]仲裁日报-完结'!$C:$H,6,FALSE),"0")</f>
        <v>1</v>
      </c>
      <c r="AC52" s="18">
        <f>IFERROR(VLOOKUP(B:B,'[11]仲裁日报-完结'!$C:$H,6,FALSE),"0")</f>
        <v>1</v>
      </c>
      <c r="AD52" s="18">
        <f>IFERROR(VLOOKUP(B:B,'[12]仲裁日报-完结'!$C:$H,6,FALSE),"0")</f>
        <v>0</v>
      </c>
      <c r="AE52" s="26">
        <f t="shared" si="3"/>
        <v>4</v>
      </c>
      <c r="AF52" s="27">
        <f t="shared" si="14"/>
        <v>-1</v>
      </c>
      <c r="AG52" s="18">
        <f>IFERROR(VLOOKUP(B:B,'[1]仲裁日报-完结'!$C:$L,10,FALSE),"0")</f>
        <v>0</v>
      </c>
      <c r="AH52" s="18">
        <f>IFERROR(VLOOKUP(B:B,'[2]仲裁日报-完结'!$C:$L,10,FALSE),"0")</f>
        <v>0</v>
      </c>
      <c r="AI52" s="18">
        <f>IFERROR(VLOOKUP(B:B,'[3]仲裁日报-完结'!$C:$L,10,FALSE),"0")</f>
        <v>0</v>
      </c>
      <c r="AJ52" s="18">
        <f>IFERROR(VLOOKUP(B:B,'[4]仲裁日报-完结'!$C:$L,10,FALSE),"0")</f>
        <v>0</v>
      </c>
      <c r="AK52" s="18">
        <f>IFERROR(VLOOKUP(B:B,'[5]仲裁日报-完结'!$C:$L,10,FALSE),"0")</f>
        <v>0</v>
      </c>
      <c r="AL52" s="18" t="str">
        <f>IFERROR(VLOOKUP(B:B,'[6]仲裁日报-完结'!$C:$L,10,FALSE),"0")</f>
        <v>0</v>
      </c>
      <c r="AM52" s="26">
        <f t="shared" si="15"/>
        <v>0</v>
      </c>
      <c r="AN52" s="18" t="str">
        <f>IFERROR(VLOOKUP(B:B,'[7]仲裁日报-完结'!$C:$L,10,FALSE),"0")</f>
        <v>0</v>
      </c>
      <c r="AO52" s="18">
        <f>IFERROR(VLOOKUP(B:B,'[8]仲裁日报-完结'!$C:$L,10,FALSE),"0")</f>
        <v>2</v>
      </c>
      <c r="AP52" s="18">
        <f>IFERROR(VLOOKUP(B:B,'[9]仲裁日报-完结'!$C:$L,10,FALSE),"0")</f>
        <v>1</v>
      </c>
      <c r="AQ52" s="18">
        <f>IFERROR(VLOOKUP(B:B,'[10]仲裁日报-完结'!$C:$L,10,FALSE),"0")</f>
        <v>0</v>
      </c>
      <c r="AR52" s="18">
        <f>IFERROR(VLOOKUP(B:B,'[11]仲裁日报-完结'!$C:$L,10,FALSE),"0")</f>
        <v>1</v>
      </c>
      <c r="AS52" s="18">
        <f>IFERROR(VLOOKUP(B:B,'[12]仲裁日报-完结'!$C:$L,10,FALSE),"0")</f>
        <v>2</v>
      </c>
      <c r="AT52" s="26">
        <f t="shared" si="16"/>
        <v>6</v>
      </c>
      <c r="AU52" s="27">
        <f t="shared" si="17"/>
        <v>6</v>
      </c>
      <c r="AV52" s="47">
        <f>IFERROR(VLOOKUP(B:B,'[1]仲裁日报-完结'!$C:$E,3,FALSE),"0")</f>
        <v>1275</v>
      </c>
      <c r="AW52" s="47">
        <f>IFERROR(VLOOKUP(B:B,'[2]仲裁日报-完结'!$C:$E,3,FALSE),"0")</f>
        <v>1710</v>
      </c>
      <c r="AX52" s="47">
        <f>IFERROR(VLOOKUP(B:B,'[3]仲裁日报-完结'!$C:$E,3,FALSE),"0")</f>
        <v>2084</v>
      </c>
      <c r="AY52" s="47">
        <f>IFERROR(VLOOKUP(B:B,'[4]仲裁日报-完结'!$C:$E,3,FALSE),"0")</f>
        <v>260</v>
      </c>
      <c r="AZ52" s="47">
        <f>IFERROR(VLOOKUP(B:B,'[5]仲裁日报-完结'!$C:$E,3,FALSE),"0")</f>
        <v>950</v>
      </c>
      <c r="BA52" s="47" t="str">
        <f>IFERROR(VLOOKUP(B:B,'[6]仲裁日报-完结'!$C:$E,3,FALSE),"0")</f>
        <v>0</v>
      </c>
      <c r="BB52" s="49">
        <f t="shared" si="7"/>
        <v>6279</v>
      </c>
      <c r="BC52" s="47" t="str">
        <f>IFERROR(VLOOKUP(B:B,'[7]仲裁日报-完结'!$C:$E,3,FALSE),"0")</f>
        <v>0</v>
      </c>
      <c r="BD52" s="47">
        <f>IFERROR(VLOOKUP(B:B,'[8]仲裁日报-完结'!$C:$E,3,FALSE),"0")</f>
        <v>318.06</v>
      </c>
      <c r="BE52" s="47">
        <f>IFERROR(VLOOKUP(B:B,'[9]仲裁日报-完结'!$C:$E,3,FALSE),"0")</f>
        <v>9798.96</v>
      </c>
      <c r="BF52" s="47">
        <f>IFERROR(VLOOKUP(B:B,'[10]仲裁日报-完结'!$C:$E,3,FALSE),"0")</f>
        <v>2078</v>
      </c>
      <c r="BG52" s="47">
        <f>IFERROR(VLOOKUP(B:B,'[10]仲裁日报-完结'!$C:$E,3,FALSE),"0")</f>
        <v>2078</v>
      </c>
      <c r="BH52" s="47">
        <f>IFERROR(VLOOKUP(B:B,'[11]仲裁日报-完结'!$C:$E,3,FALSE),"0")</f>
        <v>4519.24</v>
      </c>
      <c r="BI52" s="49">
        <f t="shared" si="9"/>
        <v>18792.26</v>
      </c>
      <c r="BJ52" s="51">
        <f t="shared" si="18"/>
        <v>12513.26</v>
      </c>
    </row>
  </sheetData>
  <mergeCells count="38">
    <mergeCell ref="C1:BJ1"/>
    <mergeCell ref="C2:AU2"/>
    <mergeCell ref="AV2:BJ2"/>
    <mergeCell ref="C3:I3"/>
    <mergeCell ref="J3:P3"/>
    <mergeCell ref="R3:X3"/>
    <mergeCell ref="Y3:AE3"/>
    <mergeCell ref="AG3:AM3"/>
    <mergeCell ref="AN3:AT3"/>
    <mergeCell ref="AV3:BB3"/>
    <mergeCell ref="BC3:BI3"/>
    <mergeCell ref="A7:A28"/>
    <mergeCell ref="A30:A52"/>
    <mergeCell ref="I4:I5"/>
    <mergeCell ref="P4:P5"/>
    <mergeCell ref="Q3:Q5"/>
    <mergeCell ref="X4:X5"/>
    <mergeCell ref="AE4:AE5"/>
    <mergeCell ref="AF3:AF5"/>
    <mergeCell ref="AM4:AM5"/>
    <mergeCell ref="AT4:AT5"/>
    <mergeCell ref="AU3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3:BJ5"/>
    <mergeCell ref="A3:B5"/>
  </mergeCells>
  <conditionalFormatting sqref="B27">
    <cfRule type="duplicateValues" dxfId="0" priority="14"/>
    <cfRule type="duplicateValues" dxfId="0" priority="15"/>
  </conditionalFormatting>
  <conditionalFormatting sqref="B37">
    <cfRule type="duplicateValues" dxfId="0" priority="31"/>
  </conditionalFormatting>
  <conditionalFormatting sqref="B38">
    <cfRule type="duplicateValues" dxfId="0" priority="30"/>
  </conditionalFormatting>
  <conditionalFormatting sqref="B39">
    <cfRule type="duplicateValues" dxfId="0" priority="29"/>
  </conditionalFormatting>
  <conditionalFormatting sqref="B40">
    <cfRule type="duplicateValues" dxfId="0" priority="28"/>
  </conditionalFormatting>
  <conditionalFormatting sqref="B41">
    <cfRule type="duplicateValues" dxfId="0" priority="27"/>
  </conditionalFormatting>
  <conditionalFormatting sqref="B42">
    <cfRule type="duplicateValues" dxfId="0" priority="26"/>
  </conditionalFormatting>
  <conditionalFormatting sqref="B43">
    <cfRule type="duplicateValues" dxfId="0" priority="25"/>
  </conditionalFormatting>
  <conditionalFormatting sqref="B44">
    <cfRule type="duplicateValues" dxfId="0" priority="24"/>
  </conditionalFormatting>
  <conditionalFormatting sqref="B45">
    <cfRule type="duplicateValues" dxfId="0" priority="23"/>
  </conditionalFormatting>
  <conditionalFormatting sqref="B46">
    <cfRule type="duplicateValues" dxfId="0" priority="22"/>
  </conditionalFormatting>
  <conditionalFormatting sqref="B49">
    <cfRule type="duplicateValues" dxfId="0" priority="20"/>
  </conditionalFormatting>
  <conditionalFormatting sqref="B50">
    <cfRule type="duplicateValues" dxfId="0" priority="19"/>
  </conditionalFormatting>
  <conditionalFormatting sqref="B51">
    <cfRule type="duplicateValues" dxfId="0" priority="18"/>
  </conditionalFormatting>
  <conditionalFormatting sqref="B52">
    <cfRule type="duplicateValues" dxfId="0" priority="17"/>
  </conditionalFormatting>
  <conditionalFormatting sqref="B6:B1048576">
    <cfRule type="duplicateValues" dxfId="0" priority="13"/>
  </conditionalFormatting>
  <conditionalFormatting sqref="B47:B48">
    <cfRule type="duplicateValues" dxfId="0" priority="21"/>
  </conditionalFormatting>
  <conditionalFormatting sqref="Q7:Q52">
    <cfRule type="cellIs" dxfId="1" priority="266" operator="lessThan">
      <formula>0</formula>
    </cfRule>
    <cfRule type="cellIs" dxfId="2" priority="267" operator="greaterThan">
      <formula>0</formula>
    </cfRule>
    <cfRule type="cellIs" dxfId="2" priority="268" operator="lessThan">
      <formula>0</formula>
    </cfRule>
    <cfRule type="cellIs" dxfId="1" priority="269" operator="greaterThan">
      <formula>0</formula>
    </cfRule>
  </conditionalFormatting>
  <conditionalFormatting sqref="AF6:AF52">
    <cfRule type="cellIs" dxfId="1" priority="9" operator="lessThan">
      <formula>0</formula>
    </cfRule>
    <cfRule type="cellIs" dxfId="2" priority="10" operator="greaterThan">
      <formula>0</formula>
    </cfRule>
    <cfRule type="cellIs" dxfId="2" priority="11" operator="lessThan">
      <formula>0</formula>
    </cfRule>
    <cfRule type="cellIs" dxfId="1" priority="12" operator="greaterThan">
      <formula>0</formula>
    </cfRule>
  </conditionalFormatting>
  <conditionalFormatting sqref="AU6:AU52">
    <cfRule type="cellIs" dxfId="1" priority="5" operator="lessThan">
      <formula>0</formula>
    </cfRule>
    <cfRule type="cellIs" dxfId="2" priority="6" operator="greaterThan">
      <formula>0</formula>
    </cfRule>
    <cfRule type="cellIs" dxfId="2" priority="7" operator="lessThan">
      <formula>0</formula>
    </cfRule>
    <cfRule type="cellIs" dxfId="1" priority="8" operator="greaterThan">
      <formula>0</formula>
    </cfRule>
  </conditionalFormatting>
  <conditionalFormatting sqref="BJ6:BJ52">
    <cfRule type="cellIs" dxfId="1" priority="1" operator="lessThan">
      <formula>0</formula>
    </cfRule>
    <cfRule type="cellIs" dxfId="2" priority="2" operator="greaterThan">
      <formula>0</formula>
    </cfRule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B6:B26 B28:B1048576">
    <cfRule type="duplicateValues" dxfId="0" priority="16"/>
  </conditionalFormatting>
  <conditionalFormatting sqref="B6:B26 B53:B1048576 B28:B36">
    <cfRule type="duplicateValues" dxfId="0" priority="24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52"/>
  <sheetViews>
    <sheetView tabSelected="1" zoomScale="115" zoomScaleNormal="115" workbookViewId="0">
      <pane xSplit="2" topLeftCell="BU1" activePane="topRight" state="frozen"/>
      <selection/>
      <selection pane="topRight" activeCell="G16" sqref="G16"/>
    </sheetView>
  </sheetViews>
  <sheetFormatPr defaultColWidth="11" defaultRowHeight="15"/>
  <cols>
    <col min="1" max="1" width="9.42857142857143" customWidth="1"/>
    <col min="2" max="2" width="25.8571428571429" customWidth="1"/>
    <col min="3" max="48" width="12.7142857142857" customWidth="1"/>
    <col min="49" max="49" width="12.8571428571429" customWidth="1"/>
    <col min="50" max="55" width="12.7142857142857" style="2" customWidth="1"/>
    <col min="56" max="56" width="12.7142857142857" customWidth="1"/>
    <col min="57" max="63" width="12.7142857142857" style="2" customWidth="1"/>
    <col min="64" max="64" width="12.7142857142857" customWidth="1"/>
    <col min="65" max="65" width="12.7142857142857" style="2" customWidth="1"/>
    <col min="66" max="66" width="10.6380952380952" style="2" customWidth="1"/>
    <col min="67" max="72" width="12.7142857142857" style="2" customWidth="1"/>
    <col min="73" max="73" width="12.7142857142857" customWidth="1"/>
    <col min="74" max="80" width="12.7142857142857" style="2" customWidth="1"/>
    <col min="81" max="81" width="12.7142857142857" customWidth="1"/>
    <col min="82" max="82" width="12.7142857142857" style="2" customWidth="1"/>
    <col min="83" max="83" width="13.5714285714286" style="2" customWidth="1"/>
    <col min="84" max="16384" width="11" style="3"/>
  </cols>
  <sheetData>
    <row r="1" ht="85" customHeight="1" spans="1:83">
      <c r="A1" s="4"/>
      <c r="B1" s="5"/>
      <c r="C1" s="6" t="s">
        <v>64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38"/>
    </row>
    <row r="2" ht="26.25" spans="1:83">
      <c r="A2" s="8" t="s">
        <v>3</v>
      </c>
      <c r="B2" s="8"/>
      <c r="C2" s="9">
        <v>2024</v>
      </c>
      <c r="D2" s="10"/>
      <c r="E2" s="10"/>
      <c r="F2" s="10"/>
      <c r="G2" s="10"/>
      <c r="H2" s="10"/>
      <c r="I2" s="10"/>
      <c r="J2" s="22"/>
      <c r="K2" s="11">
        <v>2025</v>
      </c>
      <c r="L2" s="11"/>
      <c r="M2" s="11"/>
      <c r="N2" s="11"/>
      <c r="O2" s="11"/>
      <c r="P2" s="11"/>
      <c r="Q2" s="11"/>
      <c r="R2" s="11"/>
      <c r="S2" s="27" t="s">
        <v>4</v>
      </c>
      <c r="T2" s="11">
        <v>2024</v>
      </c>
      <c r="U2" s="11"/>
      <c r="V2" s="11"/>
      <c r="W2" s="11"/>
      <c r="X2" s="11"/>
      <c r="Y2" s="11"/>
      <c r="Z2" s="11"/>
      <c r="AA2" s="11">
        <v>2025</v>
      </c>
      <c r="AB2" s="11"/>
      <c r="AC2" s="11"/>
      <c r="AD2" s="11"/>
      <c r="AE2" s="11"/>
      <c r="AF2" s="11"/>
      <c r="AG2" s="11"/>
      <c r="AH2" s="27" t="s">
        <v>4</v>
      </c>
      <c r="AI2" s="11">
        <v>2024</v>
      </c>
      <c r="AJ2" s="11"/>
      <c r="AK2" s="11"/>
      <c r="AL2" s="11"/>
      <c r="AM2" s="11"/>
      <c r="AN2" s="11"/>
      <c r="AO2" s="11"/>
      <c r="AP2" s="11">
        <v>2025</v>
      </c>
      <c r="AQ2" s="11"/>
      <c r="AR2" s="11"/>
      <c r="AS2" s="11"/>
      <c r="AT2" s="11"/>
      <c r="AU2" s="11"/>
      <c r="AV2" s="11"/>
      <c r="AW2" s="27" t="s">
        <v>4</v>
      </c>
      <c r="AX2" s="11">
        <v>2024</v>
      </c>
      <c r="AY2" s="11"/>
      <c r="AZ2" s="11"/>
      <c r="BA2" s="11"/>
      <c r="BB2" s="11"/>
      <c r="BC2" s="11"/>
      <c r="BD2" s="11"/>
      <c r="BE2" s="11"/>
      <c r="BF2" s="9">
        <v>2025</v>
      </c>
      <c r="BG2" s="10"/>
      <c r="BH2" s="10"/>
      <c r="BI2" s="10"/>
      <c r="BJ2" s="10"/>
      <c r="BK2" s="10"/>
      <c r="BL2" s="10"/>
      <c r="BM2" s="22"/>
      <c r="BN2" s="30" t="s">
        <v>4</v>
      </c>
      <c r="BO2" s="11">
        <v>2024</v>
      </c>
      <c r="BP2" s="11"/>
      <c r="BQ2" s="11"/>
      <c r="BR2" s="11"/>
      <c r="BS2" s="11"/>
      <c r="BT2" s="11"/>
      <c r="BU2" s="11"/>
      <c r="BV2" s="11"/>
      <c r="BW2" s="9">
        <v>2025</v>
      </c>
      <c r="BX2" s="10"/>
      <c r="BY2" s="10"/>
      <c r="BZ2" s="10"/>
      <c r="CA2" s="10"/>
      <c r="CB2" s="10"/>
      <c r="CC2" s="10"/>
      <c r="CD2" s="22"/>
      <c r="CE2" s="30" t="s">
        <v>4</v>
      </c>
    </row>
    <row r="3" ht="27" customHeight="1" spans="1:83">
      <c r="A3" s="11"/>
      <c r="B3" s="11"/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23" t="s">
        <v>11</v>
      </c>
      <c r="J3" s="24" t="s">
        <v>65</v>
      </c>
      <c r="K3" s="12" t="s">
        <v>5</v>
      </c>
      <c r="L3" s="12" t="s">
        <v>6</v>
      </c>
      <c r="M3" s="12" t="s">
        <v>7</v>
      </c>
      <c r="N3" s="12" t="s">
        <v>8</v>
      </c>
      <c r="O3" s="12" t="s">
        <v>9</v>
      </c>
      <c r="P3" s="12" t="s">
        <v>10</v>
      </c>
      <c r="Q3" s="23" t="s">
        <v>11</v>
      </c>
      <c r="R3" s="24" t="s">
        <v>65</v>
      </c>
      <c r="S3" s="27"/>
      <c r="T3" s="12" t="s">
        <v>5</v>
      </c>
      <c r="U3" s="12" t="s">
        <v>6</v>
      </c>
      <c r="V3" s="12" t="s">
        <v>7</v>
      </c>
      <c r="W3" s="12" t="s">
        <v>8</v>
      </c>
      <c r="X3" s="12" t="s">
        <v>9</v>
      </c>
      <c r="Y3" s="12" t="s">
        <v>10</v>
      </c>
      <c r="Z3" s="24" t="s">
        <v>65</v>
      </c>
      <c r="AA3" s="32" t="s">
        <v>5</v>
      </c>
      <c r="AB3" s="32" t="s">
        <v>6</v>
      </c>
      <c r="AC3" s="32" t="s">
        <v>7</v>
      </c>
      <c r="AD3" s="32" t="s">
        <v>8</v>
      </c>
      <c r="AE3" s="32" t="s">
        <v>9</v>
      </c>
      <c r="AF3" s="32" t="s">
        <v>10</v>
      </c>
      <c r="AG3" s="24" t="s">
        <v>65</v>
      </c>
      <c r="AH3" s="27"/>
      <c r="AI3" s="32" t="s">
        <v>5</v>
      </c>
      <c r="AJ3" s="32" t="s">
        <v>6</v>
      </c>
      <c r="AK3" s="32" t="s">
        <v>7</v>
      </c>
      <c r="AL3" s="32" t="s">
        <v>8</v>
      </c>
      <c r="AM3" s="32" t="s">
        <v>9</v>
      </c>
      <c r="AN3" s="32" t="s">
        <v>10</v>
      </c>
      <c r="AO3" s="24" t="s">
        <v>65</v>
      </c>
      <c r="AP3" s="32" t="s">
        <v>5</v>
      </c>
      <c r="AQ3" s="32" t="s">
        <v>6</v>
      </c>
      <c r="AR3" s="32" t="s">
        <v>7</v>
      </c>
      <c r="AS3" s="32" t="s">
        <v>8</v>
      </c>
      <c r="AT3" s="32" t="s">
        <v>9</v>
      </c>
      <c r="AU3" s="32" t="s">
        <v>10</v>
      </c>
      <c r="AV3" s="24" t="s">
        <v>65</v>
      </c>
      <c r="AW3" s="27"/>
      <c r="AX3" s="32" t="s">
        <v>5</v>
      </c>
      <c r="AY3" s="32" t="s">
        <v>6</v>
      </c>
      <c r="AZ3" s="32" t="s">
        <v>7</v>
      </c>
      <c r="BA3" s="32" t="s">
        <v>8</v>
      </c>
      <c r="BB3" s="32" t="s">
        <v>9</v>
      </c>
      <c r="BC3" s="32" t="s">
        <v>10</v>
      </c>
      <c r="BD3" s="23" t="s">
        <v>11</v>
      </c>
      <c r="BE3" s="24" t="s">
        <v>65</v>
      </c>
      <c r="BF3" s="32" t="s">
        <v>5</v>
      </c>
      <c r="BG3" s="32" t="s">
        <v>6</v>
      </c>
      <c r="BH3" s="32" t="s">
        <v>7</v>
      </c>
      <c r="BI3" s="32" t="s">
        <v>8</v>
      </c>
      <c r="BJ3" s="32" t="s">
        <v>9</v>
      </c>
      <c r="BK3" s="32" t="s">
        <v>10</v>
      </c>
      <c r="BL3" s="23" t="s">
        <v>11</v>
      </c>
      <c r="BM3" s="24" t="s">
        <v>65</v>
      </c>
      <c r="BN3" s="30"/>
      <c r="BO3" s="32" t="s">
        <v>5</v>
      </c>
      <c r="BP3" s="32" t="s">
        <v>6</v>
      </c>
      <c r="BQ3" s="32" t="s">
        <v>7</v>
      </c>
      <c r="BR3" s="32" t="s">
        <v>8</v>
      </c>
      <c r="BS3" s="32" t="s">
        <v>9</v>
      </c>
      <c r="BT3" s="32" t="s">
        <v>10</v>
      </c>
      <c r="BU3" s="23" t="s">
        <v>11</v>
      </c>
      <c r="BV3" s="24" t="s">
        <v>65</v>
      </c>
      <c r="BW3" s="32" t="s">
        <v>5</v>
      </c>
      <c r="BX3" s="32" t="s">
        <v>6</v>
      </c>
      <c r="BY3" s="32" t="s">
        <v>7</v>
      </c>
      <c r="BZ3" s="32" t="s">
        <v>8</v>
      </c>
      <c r="CA3" s="32" t="s">
        <v>9</v>
      </c>
      <c r="CB3" s="32" t="s">
        <v>10</v>
      </c>
      <c r="CC3" s="23" t="s">
        <v>11</v>
      </c>
      <c r="CD3" s="24" t="s">
        <v>65</v>
      </c>
      <c r="CE3" s="30"/>
    </row>
    <row r="4" ht="52" customHeight="1" spans="1:83">
      <c r="A4" s="11"/>
      <c r="B4" s="11"/>
      <c r="C4" s="13" t="s">
        <v>66</v>
      </c>
      <c r="D4" s="13" t="s">
        <v>66</v>
      </c>
      <c r="E4" s="13" t="s">
        <v>66</v>
      </c>
      <c r="F4" s="13" t="s">
        <v>66</v>
      </c>
      <c r="G4" s="13" t="s">
        <v>66</v>
      </c>
      <c r="H4" s="13" t="s">
        <v>66</v>
      </c>
      <c r="I4" s="23"/>
      <c r="J4" s="24"/>
      <c r="K4" s="13" t="s">
        <v>66</v>
      </c>
      <c r="L4" s="13" t="s">
        <v>66</v>
      </c>
      <c r="M4" s="13" t="s">
        <v>66</v>
      </c>
      <c r="N4" s="13" t="s">
        <v>66</v>
      </c>
      <c r="O4" s="13" t="s">
        <v>66</v>
      </c>
      <c r="P4" s="13" t="s">
        <v>66</v>
      </c>
      <c r="Q4" s="23"/>
      <c r="R4" s="24"/>
      <c r="S4" s="27"/>
      <c r="T4" s="13" t="s">
        <v>67</v>
      </c>
      <c r="U4" s="13" t="s">
        <v>67</v>
      </c>
      <c r="V4" s="13" t="s">
        <v>67</v>
      </c>
      <c r="W4" s="13" t="s">
        <v>67</v>
      </c>
      <c r="X4" s="13" t="s">
        <v>67</v>
      </c>
      <c r="Y4" s="13" t="s">
        <v>67</v>
      </c>
      <c r="Z4" s="24"/>
      <c r="AA4" s="13" t="s">
        <v>67</v>
      </c>
      <c r="AB4" s="13" t="s">
        <v>67</v>
      </c>
      <c r="AC4" s="13" t="s">
        <v>67</v>
      </c>
      <c r="AD4" s="13" t="s">
        <v>67</v>
      </c>
      <c r="AE4" s="13" t="s">
        <v>67</v>
      </c>
      <c r="AF4" s="13" t="s">
        <v>67</v>
      </c>
      <c r="AG4" s="24"/>
      <c r="AH4" s="27"/>
      <c r="AI4" s="33" t="s">
        <v>68</v>
      </c>
      <c r="AJ4" s="33" t="s">
        <v>68</v>
      </c>
      <c r="AK4" s="33" t="s">
        <v>68</v>
      </c>
      <c r="AL4" s="33" t="s">
        <v>68</v>
      </c>
      <c r="AM4" s="33" t="s">
        <v>68</v>
      </c>
      <c r="AN4" s="33" t="s">
        <v>68</v>
      </c>
      <c r="AO4" s="24"/>
      <c r="AP4" s="33" t="s">
        <v>68</v>
      </c>
      <c r="AQ4" s="33" t="s">
        <v>68</v>
      </c>
      <c r="AR4" s="33" t="s">
        <v>68</v>
      </c>
      <c r="AS4" s="33" t="s">
        <v>68</v>
      </c>
      <c r="AT4" s="33" t="s">
        <v>68</v>
      </c>
      <c r="AU4" s="33" t="s">
        <v>68</v>
      </c>
      <c r="AV4" s="24"/>
      <c r="AW4" s="27"/>
      <c r="AX4" s="33" t="s">
        <v>69</v>
      </c>
      <c r="AY4" s="33" t="s">
        <v>69</v>
      </c>
      <c r="AZ4" s="33" t="s">
        <v>69</v>
      </c>
      <c r="BA4" s="33" t="s">
        <v>69</v>
      </c>
      <c r="BB4" s="33" t="s">
        <v>69</v>
      </c>
      <c r="BC4" s="33" t="s">
        <v>69</v>
      </c>
      <c r="BD4" s="23"/>
      <c r="BE4" s="24"/>
      <c r="BF4" s="33" t="s">
        <v>69</v>
      </c>
      <c r="BG4" s="33" t="s">
        <v>69</v>
      </c>
      <c r="BH4" s="33" t="s">
        <v>69</v>
      </c>
      <c r="BI4" s="33" t="s">
        <v>69</v>
      </c>
      <c r="BJ4" s="33" t="s">
        <v>69</v>
      </c>
      <c r="BK4" s="33" t="s">
        <v>69</v>
      </c>
      <c r="BL4" s="23"/>
      <c r="BM4" s="24"/>
      <c r="BN4" s="30"/>
      <c r="BO4" s="33" t="s">
        <v>70</v>
      </c>
      <c r="BP4" s="33" t="s">
        <v>70</v>
      </c>
      <c r="BQ4" s="33" t="s">
        <v>70</v>
      </c>
      <c r="BR4" s="33" t="s">
        <v>70</v>
      </c>
      <c r="BS4" s="33" t="s">
        <v>70</v>
      </c>
      <c r="BT4" s="33" t="s">
        <v>70</v>
      </c>
      <c r="BU4" s="23"/>
      <c r="BV4" s="24"/>
      <c r="BW4" s="33" t="s">
        <v>70</v>
      </c>
      <c r="BX4" s="33" t="s">
        <v>70</v>
      </c>
      <c r="BY4" s="33" t="s">
        <v>70</v>
      </c>
      <c r="BZ4" s="33" t="s">
        <v>70</v>
      </c>
      <c r="CA4" s="33" t="s">
        <v>70</v>
      </c>
      <c r="CB4" s="33" t="s">
        <v>70</v>
      </c>
      <c r="CC4" s="23"/>
      <c r="CD4" s="24"/>
      <c r="CE4" s="30"/>
    </row>
    <row r="5" s="1" customFormat="1" ht="30" customHeight="1" spans="1:83">
      <c r="A5" s="14"/>
      <c r="B5" s="14" t="s">
        <v>15</v>
      </c>
      <c r="C5" s="15">
        <v>188160</v>
      </c>
      <c r="D5" s="15">
        <v>164010</v>
      </c>
      <c r="E5" s="15">
        <v>171310</v>
      </c>
      <c r="F5" s="15">
        <v>191936</v>
      </c>
      <c r="G5" s="15">
        <v>227739</v>
      </c>
      <c r="H5" s="15">
        <v>201303</v>
      </c>
      <c r="I5" s="15">
        <v>1144458</v>
      </c>
      <c r="J5" s="25"/>
      <c r="K5" s="15">
        <v>205487</v>
      </c>
      <c r="L5" s="15">
        <v>199673</v>
      </c>
      <c r="M5" s="15">
        <v>213053</v>
      </c>
      <c r="N5" s="15">
        <v>219298</v>
      </c>
      <c r="O5" s="15">
        <v>199673</v>
      </c>
      <c r="P5" s="15">
        <v>202529</v>
      </c>
      <c r="Q5" s="15">
        <v>1239713</v>
      </c>
      <c r="R5" s="25"/>
      <c r="S5" s="28">
        <f>Q5-I5</f>
        <v>95255</v>
      </c>
      <c r="T5" s="29">
        <v>0.501440263605442</v>
      </c>
      <c r="U5" s="29">
        <v>0.557752576062435</v>
      </c>
      <c r="V5" s="29">
        <v>0.54430564473761</v>
      </c>
      <c r="W5" s="29">
        <v>0.535136712237412</v>
      </c>
      <c r="X5" s="29">
        <v>0.531239708613808</v>
      </c>
      <c r="Y5" s="29">
        <v>0.490559008062473</v>
      </c>
      <c r="Z5" s="25"/>
      <c r="AA5" s="29">
        <v>0.503635248773651</v>
      </c>
      <c r="AB5" s="29">
        <v>0.568209021750562</v>
      </c>
      <c r="AC5" s="29">
        <v>0.531093202160965</v>
      </c>
      <c r="AD5" s="29">
        <v>0.546243011792173</v>
      </c>
      <c r="AE5" s="29">
        <v>0.544589577541195</v>
      </c>
      <c r="AF5" s="29">
        <v>0.525208735539108</v>
      </c>
      <c r="AG5" s="25"/>
      <c r="AH5" s="34">
        <f>AF5-Y5</f>
        <v>0.034649727476635</v>
      </c>
      <c r="AI5" s="29">
        <v>0.682259778911565</v>
      </c>
      <c r="AJ5" s="29">
        <v>0.7187854399122</v>
      </c>
      <c r="AK5" s="29">
        <v>0.707746191115522</v>
      </c>
      <c r="AL5" s="29">
        <v>0.719468989663221</v>
      </c>
      <c r="AM5" s="29">
        <v>0.721518931759602</v>
      </c>
      <c r="AN5" s="29">
        <v>0.68522641815474</v>
      </c>
      <c r="AO5" s="25"/>
      <c r="AP5" s="29">
        <v>0.697057735731527</v>
      </c>
      <c r="AQ5" s="29">
        <v>0.738627656217916</v>
      </c>
      <c r="AR5" s="29">
        <v>0.708513843973096</v>
      </c>
      <c r="AS5" s="29">
        <v>0.73863418727029</v>
      </c>
      <c r="AT5" s="29">
        <v>0.727279277141113</v>
      </c>
      <c r="AU5" s="29">
        <v>0.710095838126885</v>
      </c>
      <c r="AV5" s="25"/>
      <c r="AW5" s="34">
        <f>AU5-AN5</f>
        <v>0.0248694199721451</v>
      </c>
      <c r="AX5" s="35">
        <f t="shared" ref="AX5:BC5" si="0">SUM(AX6:AX27)</f>
        <v>215659</v>
      </c>
      <c r="AY5" s="35">
        <f t="shared" si="0"/>
        <v>192031</v>
      </c>
      <c r="AZ5" s="35">
        <f t="shared" si="0"/>
        <v>191685</v>
      </c>
      <c r="BA5" s="35">
        <f t="shared" si="0"/>
        <v>210643</v>
      </c>
      <c r="BB5" s="35">
        <f t="shared" si="0"/>
        <v>242719</v>
      </c>
      <c r="BC5" s="35">
        <f t="shared" si="0"/>
        <v>213384</v>
      </c>
      <c r="BD5" s="26">
        <f t="shared" ref="BD5:BD20" si="1">SUM(AX5:BC5)</f>
        <v>1266121</v>
      </c>
      <c r="BE5" s="36"/>
      <c r="BF5" s="35">
        <f t="shared" ref="BF5:BK5" si="2">SUM(BF6:BF27)</f>
        <v>173238</v>
      </c>
      <c r="BG5" s="35">
        <f t="shared" si="2"/>
        <v>167178</v>
      </c>
      <c r="BH5" s="35">
        <f t="shared" si="2"/>
        <v>171754</v>
      </c>
      <c r="BI5" s="35">
        <f t="shared" si="2"/>
        <v>179883</v>
      </c>
      <c r="BJ5" s="35">
        <f t="shared" si="2"/>
        <v>196259</v>
      </c>
      <c r="BK5" s="35">
        <f t="shared" si="2"/>
        <v>161472</v>
      </c>
      <c r="BL5" s="26">
        <f t="shared" ref="BL5:BL20" si="3">SUM(BF5:BK5)</f>
        <v>1049784</v>
      </c>
      <c r="BM5" s="36"/>
      <c r="BN5" s="37">
        <f t="shared" ref="BN5:BN20" si="4">BL5-BD5</f>
        <v>-216337</v>
      </c>
      <c r="BO5" s="35">
        <f t="shared" ref="BO5:BT5" si="5">SUM(BO6:BO27)</f>
        <v>249832</v>
      </c>
      <c r="BP5" s="35">
        <f t="shared" si="5"/>
        <v>219929</v>
      </c>
      <c r="BQ5" s="35">
        <f t="shared" si="5"/>
        <v>228152</v>
      </c>
      <c r="BR5" s="35">
        <f t="shared" si="5"/>
        <v>238263</v>
      </c>
      <c r="BS5" s="35">
        <f t="shared" si="5"/>
        <v>260744</v>
      </c>
      <c r="BT5" s="35">
        <f t="shared" si="5"/>
        <v>250767</v>
      </c>
      <c r="BU5" s="26">
        <f t="shared" ref="BU5:BU26" si="6">SUM(BO5:BT5)</f>
        <v>1447687</v>
      </c>
      <c r="BV5" s="36"/>
      <c r="BW5" s="35">
        <f t="shared" ref="BW5:CB5" si="7">SUM(BW6:BW27)</f>
        <v>89264</v>
      </c>
      <c r="BX5" s="35">
        <f t="shared" si="7"/>
        <v>71654</v>
      </c>
      <c r="BY5" s="35">
        <f t="shared" si="7"/>
        <v>69109</v>
      </c>
      <c r="BZ5" s="35">
        <f t="shared" si="7"/>
        <v>73628</v>
      </c>
      <c r="CA5" s="35">
        <f t="shared" si="7"/>
        <v>86921</v>
      </c>
      <c r="CB5" s="35">
        <f t="shared" si="7"/>
        <v>74280</v>
      </c>
      <c r="CC5" s="30">
        <f t="shared" ref="CC5:CC20" si="8">SUM(BW5:CB5)</f>
        <v>464856</v>
      </c>
      <c r="CD5" s="36"/>
      <c r="CE5" s="37">
        <f t="shared" ref="CE5:CE20" si="9">CC5-BU5</f>
        <v>-982831</v>
      </c>
    </row>
    <row r="6" ht="18.75" spans="1:83">
      <c r="A6" s="16" t="s">
        <v>16</v>
      </c>
      <c r="B6" s="17" t="s">
        <v>17</v>
      </c>
      <c r="C6" s="18">
        <v>7067</v>
      </c>
      <c r="D6" s="18">
        <v>6249</v>
      </c>
      <c r="E6" s="19">
        <v>5856</v>
      </c>
      <c r="F6" s="19">
        <v>7005</v>
      </c>
      <c r="G6" s="19">
        <v>4880</v>
      </c>
      <c r="H6" s="19">
        <v>0</v>
      </c>
      <c r="I6" s="26">
        <v>31057</v>
      </c>
      <c r="J6" s="25"/>
      <c r="K6" s="19" t="s">
        <v>71</v>
      </c>
      <c r="L6" s="19" t="s">
        <v>71</v>
      </c>
      <c r="M6" s="19" t="s">
        <v>71</v>
      </c>
      <c r="N6" s="19" t="s">
        <v>71</v>
      </c>
      <c r="O6" s="19" t="s">
        <v>71</v>
      </c>
      <c r="P6" s="19" t="s">
        <v>71</v>
      </c>
      <c r="Q6" s="30">
        <v>0</v>
      </c>
      <c r="R6" s="25"/>
      <c r="S6" s="28">
        <f t="shared" ref="S6:S52" si="10">Q6-I6</f>
        <v>-31057</v>
      </c>
      <c r="T6" s="31">
        <v>0.589500495259658</v>
      </c>
      <c r="U6" s="31">
        <v>0.632421187389982</v>
      </c>
      <c r="V6" s="31">
        <v>0.629439890710383</v>
      </c>
      <c r="W6" s="31">
        <v>0.604996431120628</v>
      </c>
      <c r="X6" s="31">
        <v>0.596311475409836</v>
      </c>
      <c r="Y6" s="31">
        <v>0</v>
      </c>
      <c r="Z6" s="25"/>
      <c r="AA6" s="31" t="s">
        <v>71</v>
      </c>
      <c r="AB6" s="31" t="s">
        <v>71</v>
      </c>
      <c r="AC6" s="31" t="s">
        <v>71</v>
      </c>
      <c r="AD6" s="31" t="s">
        <v>71</v>
      </c>
      <c r="AE6" s="31" t="s">
        <v>71</v>
      </c>
      <c r="AF6" s="31" t="s">
        <v>71</v>
      </c>
      <c r="AG6" s="25"/>
      <c r="AH6" s="34">
        <f t="shared" ref="AH6:AH52" si="11">AF6-Y6</f>
        <v>0</v>
      </c>
      <c r="AI6" s="31">
        <v>0.771048535446441</v>
      </c>
      <c r="AJ6" s="31">
        <v>0.785725716114578</v>
      </c>
      <c r="AK6" s="31">
        <v>0.778859289617486</v>
      </c>
      <c r="AL6" s="31">
        <v>0.791434689507495</v>
      </c>
      <c r="AM6" s="31">
        <v>0.801844262295082</v>
      </c>
      <c r="AN6" s="31">
        <v>0</v>
      </c>
      <c r="AO6" s="25"/>
      <c r="AP6" s="31" t="s">
        <v>71</v>
      </c>
      <c r="AQ6" s="31" t="s">
        <v>71</v>
      </c>
      <c r="AR6" s="31" t="s">
        <v>71</v>
      </c>
      <c r="AS6" s="31" t="s">
        <v>71</v>
      </c>
      <c r="AT6" s="31" t="s">
        <v>71</v>
      </c>
      <c r="AU6" s="31" t="s">
        <v>71</v>
      </c>
      <c r="AV6" s="25"/>
      <c r="AW6" s="34">
        <f t="shared" ref="AW6:AW52" si="12">AU6-AN6</f>
        <v>0</v>
      </c>
      <c r="AX6" s="18">
        <f>IFERROR(VLOOKUP(B:B,[13]sheet0!$B:$G,6,FALSE),"0")</f>
        <v>5807</v>
      </c>
      <c r="AY6" s="18">
        <f>IFERROR(VLOOKUP(B:B,[14]sheet0!$H:$M,6,FALSE),"0")</f>
        <v>5311</v>
      </c>
      <c r="AZ6" s="18">
        <f>IFERROR(VLOOKUP(B:B,[15]sheet0!$H:$M,6,FALSE),"0")</f>
        <v>6724</v>
      </c>
      <c r="BA6" s="18">
        <f>IFERROR(VLOOKUP(B:B,[16]sheet0!$H:$M,6,FALSE),"0")</f>
        <v>6273</v>
      </c>
      <c r="BB6" s="18">
        <f>IFERROR(VLOOKUP(B:B,[17]sheet0!$H:$M,6,FALSE),"0")</f>
        <v>4992</v>
      </c>
      <c r="BC6" s="18">
        <v>0</v>
      </c>
      <c r="BD6" s="26">
        <f t="shared" si="1"/>
        <v>29107</v>
      </c>
      <c r="BE6" s="36"/>
      <c r="BF6" s="18" t="str">
        <f>IFERROR(VLOOKUP(B:B,[19]sheet0!$H:$M,6,FALSE),"0")</f>
        <v>0</v>
      </c>
      <c r="BG6" s="18">
        <f>IFERROR(VLOOKUP(B:B,[20]sheet0!$H:$N,6,FALSE),"0")</f>
        <v>0</v>
      </c>
      <c r="BH6" s="18" t="str">
        <f>IFERROR(VLOOKUP(B:B,[21]sheet0!$H:$N,6,FALSE),"0")</f>
        <v>0</v>
      </c>
      <c r="BI6" s="18">
        <f>IFERROR(VLOOKUP(B:B,[22]sheet0!$H:$N,6,FALSE),"0")</f>
        <v>0</v>
      </c>
      <c r="BJ6" s="18" t="str">
        <f>IFERROR(VLOOKUP(B:B,[23]sheet0!$H:$N,6,FALSE),"0")</f>
        <v>0</v>
      </c>
      <c r="BK6" s="18" t="str">
        <f>IFERROR(VLOOKUP(B:B,[24]sheet0!$H:$M,6,FALSE),"0")</f>
        <v>0</v>
      </c>
      <c r="BL6" s="26">
        <f t="shared" si="3"/>
        <v>0</v>
      </c>
      <c r="BM6" s="36"/>
      <c r="BN6" s="37">
        <f t="shared" si="4"/>
        <v>-29107</v>
      </c>
      <c r="BO6" s="18">
        <f>IFERROR(VLOOKUP(B:B,[13]sheet0!$B:$C,2,FALSE),"0")</f>
        <v>2027</v>
      </c>
      <c r="BP6" s="18">
        <f>IFERROR(VLOOKUP(B6,[14]sheet0!$H:$I,2,FALSE),"0")</f>
        <v>2165</v>
      </c>
      <c r="BQ6" s="18">
        <f>IFERROR(VLOOKUP(B6,[15]sheet0!$H:$I,2,FALSE),"0")</f>
        <v>5308</v>
      </c>
      <c r="BR6" s="18">
        <f>IFERROR(VLOOKUP(B6,[16]sheet0!$H:$I,2,FALSE),"0")</f>
        <v>2774</v>
      </c>
      <c r="BS6" s="18">
        <f>IFERROR(VLOOKUP(B6,[17]sheet0!$H:$I,2,FALSE),"0")</f>
        <v>2463</v>
      </c>
      <c r="BT6" s="18">
        <v>0</v>
      </c>
      <c r="BU6" s="26">
        <f t="shared" si="6"/>
        <v>14737</v>
      </c>
      <c r="BV6" s="36"/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39">
        <f t="shared" si="8"/>
        <v>0</v>
      </c>
      <c r="CD6" s="36"/>
      <c r="CE6" s="37">
        <f t="shared" si="9"/>
        <v>-14737</v>
      </c>
    </row>
    <row r="7" ht="18.75" spans="1:83">
      <c r="A7" s="16"/>
      <c r="B7" s="17" t="s">
        <v>18</v>
      </c>
      <c r="C7" s="18">
        <v>9438</v>
      </c>
      <c r="D7" s="18">
        <v>8022</v>
      </c>
      <c r="E7" s="19">
        <v>8715</v>
      </c>
      <c r="F7" s="19">
        <v>8776</v>
      </c>
      <c r="G7" s="19">
        <v>9743</v>
      </c>
      <c r="H7" s="19">
        <v>8162</v>
      </c>
      <c r="I7" s="26">
        <v>52856</v>
      </c>
      <c r="J7" s="25"/>
      <c r="K7" s="19">
        <v>8068</v>
      </c>
      <c r="L7" s="19">
        <v>7395</v>
      </c>
      <c r="M7" s="19">
        <v>8709</v>
      </c>
      <c r="N7" s="19">
        <v>8214</v>
      </c>
      <c r="O7" s="19">
        <v>7395</v>
      </c>
      <c r="P7" s="19">
        <v>8483</v>
      </c>
      <c r="Q7" s="26">
        <v>48264</v>
      </c>
      <c r="R7" s="25"/>
      <c r="S7" s="28">
        <f t="shared" si="10"/>
        <v>-4592</v>
      </c>
      <c r="T7" s="31">
        <v>0.605107014197923</v>
      </c>
      <c r="U7" s="31">
        <v>0.635502368486662</v>
      </c>
      <c r="V7" s="31">
        <v>0.627309236947791</v>
      </c>
      <c r="W7" s="31">
        <v>0.666932543299909</v>
      </c>
      <c r="X7" s="31">
        <v>0.651134147593144</v>
      </c>
      <c r="Y7" s="31">
        <v>0.636118598382749</v>
      </c>
      <c r="Z7" s="25"/>
      <c r="AA7" s="31">
        <v>0.61737729300942</v>
      </c>
      <c r="AB7" s="31">
        <v>0.640027045300879</v>
      </c>
      <c r="AC7" s="31">
        <v>0.642783327592146</v>
      </c>
      <c r="AD7" s="31">
        <v>0.667762356951546</v>
      </c>
      <c r="AE7" s="31">
        <v>0.645830903790087</v>
      </c>
      <c r="AF7" s="31">
        <v>0.665684309796063</v>
      </c>
      <c r="AG7" s="25"/>
      <c r="AH7" s="34">
        <f t="shared" si="11"/>
        <v>0.029565711413314</v>
      </c>
      <c r="AI7" s="31">
        <v>0.681818181818182</v>
      </c>
      <c r="AJ7" s="31">
        <v>0.714909000249314</v>
      </c>
      <c r="AK7" s="31">
        <v>0.706253585771658</v>
      </c>
      <c r="AL7" s="31">
        <v>0.738947128532361</v>
      </c>
      <c r="AM7" s="31">
        <v>0.729754695678949</v>
      </c>
      <c r="AN7" s="31">
        <v>0.704851752021563</v>
      </c>
      <c r="AO7" s="25"/>
      <c r="AP7" s="31">
        <v>0.715171046108081</v>
      </c>
      <c r="AQ7" s="31">
        <v>0.732927653820149</v>
      </c>
      <c r="AR7" s="31">
        <v>0.721667240785394</v>
      </c>
      <c r="AS7" s="31">
        <v>0.754078402727051</v>
      </c>
      <c r="AT7" s="31">
        <v>0.738309037900875</v>
      </c>
      <c r="AU7" s="31">
        <v>0.748320169751267</v>
      </c>
      <c r="AV7" s="25"/>
      <c r="AW7" s="34">
        <f t="shared" si="12"/>
        <v>0.043468417729704</v>
      </c>
      <c r="AX7" s="18">
        <f>IFERROR(VLOOKUP(B:B,[13]sheet0!$B:$G,6,FALSE),"0")</f>
        <v>8825</v>
      </c>
      <c r="AY7" s="18">
        <f>IFERROR(VLOOKUP(B:B,[14]sheet0!$H:$M,6,FALSE),"0")</f>
        <v>8650</v>
      </c>
      <c r="AZ7" s="18">
        <f>IFERROR(VLOOKUP(B:B,[15]sheet0!$H:$M,6,FALSE),"0")</f>
        <v>9626</v>
      </c>
      <c r="BA7" s="18">
        <f>IFERROR(VLOOKUP(B:B,[16]sheet0!$H:$M,6,FALSE),"0")</f>
        <v>10457</v>
      </c>
      <c r="BB7" s="18">
        <f>IFERROR(VLOOKUP(B:B,[17]sheet0!$H:$M,6,FALSE),"0")</f>
        <v>11771</v>
      </c>
      <c r="BC7" s="18">
        <f>IFERROR(VLOOKUP(B:B,[18]sheet0!$H:$M,6,FALSE),"0")</f>
        <v>9405</v>
      </c>
      <c r="BD7" s="26">
        <f t="shared" si="1"/>
        <v>58734</v>
      </c>
      <c r="BE7" s="36"/>
      <c r="BF7" s="18">
        <f>IFERROR(VLOOKUP(B:B,[19]sheet0!$H:$M,6,FALSE),"0")</f>
        <v>13689</v>
      </c>
      <c r="BG7" s="18">
        <f>IFERROR(VLOOKUP(B:B,[20]sheet0!$H:$N,6,FALSE),"0")</f>
        <v>12905</v>
      </c>
      <c r="BH7" s="18">
        <f>IFERROR(VLOOKUP(B:B,[21]sheet0!$H:$N,6,FALSE),"0")</f>
        <v>13595</v>
      </c>
      <c r="BI7" s="18">
        <f>IFERROR(VLOOKUP(B:B,[22]sheet0!$H:$N,6,FALSE),"0")</f>
        <v>13781</v>
      </c>
      <c r="BJ7" s="18">
        <f>IFERROR(VLOOKUP(B:B,[23]sheet0!$H:$N,6,FALSE),"0")</f>
        <v>14640</v>
      </c>
      <c r="BK7" s="18">
        <f>IFERROR(VLOOKUP(B:B,[24]sheet0!$H:$M,6,FALSE),"0")</f>
        <v>12266</v>
      </c>
      <c r="BL7" s="26">
        <f t="shared" si="3"/>
        <v>80876</v>
      </c>
      <c r="BM7" s="36"/>
      <c r="BN7" s="37">
        <f t="shared" si="4"/>
        <v>22142</v>
      </c>
      <c r="BO7" s="18">
        <f>IFERROR(VLOOKUP(B:B,[13]sheet0!$B:$C,2,FALSE),"0")</f>
        <v>10472</v>
      </c>
      <c r="BP7" s="18">
        <f>IFERROR(VLOOKUP(B7,[14]sheet0!$H:$I,2,FALSE),"0")</f>
        <v>13983</v>
      </c>
      <c r="BQ7" s="18">
        <f>IFERROR(VLOOKUP(B7,[15]sheet0!$H:$I,2,FALSE),"0")</f>
        <v>14405</v>
      </c>
      <c r="BR7" s="18">
        <f>IFERROR(VLOOKUP(B7,[16]sheet0!$H:$I,2,FALSE),"0")</f>
        <v>15643</v>
      </c>
      <c r="BS7" s="18">
        <f>IFERROR(VLOOKUP(B7,[17]sheet0!$H:$I,2,FALSE),"0")</f>
        <v>16329</v>
      </c>
      <c r="BT7" s="18">
        <f>IFERROR(VLOOKUP(B7,[18]sheet0!$H:$I,2,FALSE),"0")</f>
        <v>17973</v>
      </c>
      <c r="BU7" s="26">
        <f t="shared" si="6"/>
        <v>88805</v>
      </c>
      <c r="BV7" s="36"/>
      <c r="BW7" s="18">
        <f>IFERROR(VLOOKUP(B:B,[19]sheet0!$H:$I,2,FALSE),"0")</f>
        <v>23857</v>
      </c>
      <c r="BX7" s="18">
        <f>IFERROR(VLOOKUP(B:B,[20]sheet0!$H:$I,2,FALSE),"0")</f>
        <v>21968</v>
      </c>
      <c r="BY7" s="18">
        <f>IFERROR(VLOOKUP(B:B,[21]sheet0!$H:$I,2,FALSE),"0")</f>
        <v>20032</v>
      </c>
      <c r="BZ7" s="18">
        <f>IFERROR(VLOOKUP(B:B,[22]sheet0!$H:$I,2,FALSE),"0")</f>
        <v>21561</v>
      </c>
      <c r="CA7" s="18">
        <f>IFERROR(VLOOKUP(B:B,[23]sheet0!$H:$I,2,FALSE),"0")</f>
        <v>23061</v>
      </c>
      <c r="CB7" s="18">
        <f>IFERROR(VLOOKUP(B:B,[24]sheet0!$H:$I,2,FALSE),"0")</f>
        <v>19478</v>
      </c>
      <c r="CC7" s="39">
        <f t="shared" si="8"/>
        <v>129957</v>
      </c>
      <c r="CD7" s="36"/>
      <c r="CE7" s="37">
        <f t="shared" si="9"/>
        <v>41152</v>
      </c>
    </row>
    <row r="8" ht="18.75" spans="1:83">
      <c r="A8" s="16"/>
      <c r="B8" s="17" t="s">
        <v>19</v>
      </c>
      <c r="C8" s="18">
        <v>10048</v>
      </c>
      <c r="D8" s="18">
        <v>8956</v>
      </c>
      <c r="E8" s="19">
        <v>9004</v>
      </c>
      <c r="F8" s="19">
        <v>9980</v>
      </c>
      <c r="G8" s="19">
        <v>14023</v>
      </c>
      <c r="H8" s="19">
        <v>16522</v>
      </c>
      <c r="I8" s="26">
        <v>68533</v>
      </c>
      <c r="J8" s="25"/>
      <c r="K8" s="19">
        <v>15872</v>
      </c>
      <c r="L8" s="19">
        <v>14148</v>
      </c>
      <c r="M8" s="19">
        <v>15979</v>
      </c>
      <c r="N8" s="19">
        <v>16018</v>
      </c>
      <c r="O8" s="19">
        <v>14148</v>
      </c>
      <c r="P8" s="19">
        <v>17549</v>
      </c>
      <c r="Q8" s="26">
        <v>93714</v>
      </c>
      <c r="R8" s="25"/>
      <c r="S8" s="28">
        <f t="shared" si="10"/>
        <v>25181</v>
      </c>
      <c r="T8" s="31">
        <v>0.526671974522293</v>
      </c>
      <c r="U8" s="31">
        <v>0.597476552032157</v>
      </c>
      <c r="V8" s="31">
        <v>0.593958240781875</v>
      </c>
      <c r="W8" s="31">
        <v>0.631062124248497</v>
      </c>
      <c r="X8" s="31">
        <v>0.593168366255437</v>
      </c>
      <c r="Y8" s="31">
        <v>0.57353831255296</v>
      </c>
      <c r="Z8" s="25"/>
      <c r="AA8" s="31">
        <v>0.555128528225806</v>
      </c>
      <c r="AB8" s="31">
        <v>0.600438224484026</v>
      </c>
      <c r="AC8" s="31">
        <v>0.566055447775205</v>
      </c>
      <c r="AD8" s="31">
        <v>0.595455112997877</v>
      </c>
      <c r="AE8" s="31">
        <v>0.592351898598206</v>
      </c>
      <c r="AF8" s="31">
        <v>0.577753718160579</v>
      </c>
      <c r="AG8" s="25"/>
      <c r="AH8" s="34">
        <f t="shared" si="11"/>
        <v>0.00421540560761902</v>
      </c>
      <c r="AI8" s="31">
        <v>0.692277070063694</v>
      </c>
      <c r="AJ8" s="31">
        <v>0.732916480571684</v>
      </c>
      <c r="AK8" s="31">
        <v>0.718125277654376</v>
      </c>
      <c r="AL8" s="31">
        <v>0.743186372745491</v>
      </c>
      <c r="AM8" s="31">
        <v>0.737288739927262</v>
      </c>
      <c r="AN8" s="31">
        <v>0.731993705362547</v>
      </c>
      <c r="AO8" s="25"/>
      <c r="AP8" s="31">
        <v>0.723538306451613</v>
      </c>
      <c r="AQ8" s="31">
        <v>0.738266892847045</v>
      </c>
      <c r="AR8" s="31">
        <v>0.713311220977533</v>
      </c>
      <c r="AS8" s="31">
        <v>0.758022224996879</v>
      </c>
      <c r="AT8" s="31">
        <v>0.746656641065578</v>
      </c>
      <c r="AU8" s="31">
        <v>0.756852242293008</v>
      </c>
      <c r="AV8" s="25"/>
      <c r="AW8" s="34">
        <f t="shared" si="12"/>
        <v>0.0248585369304609</v>
      </c>
      <c r="AX8" s="18">
        <f>IFERROR(VLOOKUP(B:B,[13]sheet0!$B:$G,6,FALSE),"0")</f>
        <v>9453</v>
      </c>
      <c r="AY8" s="18">
        <f>IFERROR(VLOOKUP(B:B,[14]sheet0!$H:$M,6,FALSE),"0")</f>
        <v>7436</v>
      </c>
      <c r="AZ8" s="18">
        <f>IFERROR(VLOOKUP(B:B,[15]sheet0!$H:$M,6,FALSE),"0")</f>
        <v>6827</v>
      </c>
      <c r="BA8" s="18">
        <f>IFERROR(VLOOKUP(B:B,[16]sheet0!$H:$M,6,FALSE),"0")</f>
        <v>7718</v>
      </c>
      <c r="BB8" s="18">
        <f>IFERROR(VLOOKUP(B:B,[17]sheet0!$H:$M,6,FALSE),"0")</f>
        <v>10226</v>
      </c>
      <c r="BC8" s="18">
        <f>IFERROR(VLOOKUP(B:B,[18]sheet0!$H:$M,6,FALSE),"0")</f>
        <v>14877</v>
      </c>
      <c r="BD8" s="26">
        <f t="shared" si="1"/>
        <v>56537</v>
      </c>
      <c r="BE8" s="36"/>
      <c r="BF8" s="18">
        <f>IFERROR(VLOOKUP(B:B,[19]sheet0!$H:$M,6,FALSE),"0")</f>
        <v>14446</v>
      </c>
      <c r="BG8" s="18">
        <f>IFERROR(VLOOKUP(B:B,[20]sheet0!$H:$N,6,FALSE),"0")</f>
        <v>13309</v>
      </c>
      <c r="BH8" s="18">
        <f>IFERROR(VLOOKUP(B:B,[21]sheet0!$H:$N,6,FALSE),"0")</f>
        <v>15105</v>
      </c>
      <c r="BI8" s="18">
        <f>IFERROR(VLOOKUP(B:B,[22]sheet0!$H:$N,6,FALSE),"0")</f>
        <v>14284</v>
      </c>
      <c r="BJ8" s="18">
        <f>IFERROR(VLOOKUP(B:B,[23]sheet0!$H:$N,6,FALSE),"0")</f>
        <v>16783</v>
      </c>
      <c r="BK8" s="18">
        <f>IFERROR(VLOOKUP(B:B,[24]sheet0!$H:$M,6,FALSE),"0")</f>
        <v>15714</v>
      </c>
      <c r="BL8" s="26">
        <f t="shared" si="3"/>
        <v>89641</v>
      </c>
      <c r="BM8" s="36"/>
      <c r="BN8" s="37">
        <f t="shared" si="4"/>
        <v>33104</v>
      </c>
      <c r="BO8" s="18">
        <f>IFERROR(VLOOKUP(B:B,[13]sheet0!$B:$C,2,FALSE),"0")</f>
        <v>8713</v>
      </c>
      <c r="BP8" s="18">
        <f>IFERROR(VLOOKUP(B8,[14]sheet0!$H:$I,2,FALSE),"0")</f>
        <v>3713</v>
      </c>
      <c r="BQ8" s="18">
        <f>IFERROR(VLOOKUP(B8,[15]sheet0!$H:$I,2,FALSE),"0")</f>
        <v>2188</v>
      </c>
      <c r="BR8" s="18">
        <f>IFERROR(VLOOKUP(B8,[16]sheet0!$H:$I,2,FALSE),"0")</f>
        <v>1514</v>
      </c>
      <c r="BS8" s="18">
        <f>IFERROR(VLOOKUP(B8,[17]sheet0!$H:$I,2,FALSE),"0")</f>
        <v>1618</v>
      </c>
      <c r="BT8" s="18">
        <f>IFERROR(VLOOKUP(B8,[18]sheet0!$H:$I,2,FALSE),"0")</f>
        <v>7639</v>
      </c>
      <c r="BU8" s="26">
        <f t="shared" si="6"/>
        <v>25385</v>
      </c>
      <c r="BV8" s="36"/>
      <c r="BW8" s="18">
        <f>IFERROR(VLOOKUP(B:B,[19]sheet0!$H:$I,2,FALSE),"0")</f>
        <v>7370</v>
      </c>
      <c r="BX8" s="18">
        <f>IFERROR(VLOOKUP(B:B,[20]sheet0!$H:$I,2,FALSE),"0")</f>
        <v>7727</v>
      </c>
      <c r="BY8" s="18">
        <f>IFERROR(VLOOKUP(B:B,[21]sheet0!$H:$I,2,FALSE),"0")</f>
        <v>8150</v>
      </c>
      <c r="BZ8" s="18">
        <f>IFERROR(VLOOKUP(B:B,[22]sheet0!$H:$I,2,FALSE),"0")</f>
        <v>6086</v>
      </c>
      <c r="CA8" s="18">
        <f>IFERROR(VLOOKUP(B:B,[23]sheet0!$H:$I,2,FALSE),"0")</f>
        <v>8156</v>
      </c>
      <c r="CB8" s="18">
        <f>IFERROR(VLOOKUP(B:B,[24]sheet0!$H:$I,2,FALSE),"0")</f>
        <v>6997</v>
      </c>
      <c r="CC8" s="39">
        <f t="shared" si="8"/>
        <v>44486</v>
      </c>
      <c r="CD8" s="36"/>
      <c r="CE8" s="37">
        <f t="shared" si="9"/>
        <v>19101</v>
      </c>
    </row>
    <row r="9" ht="18.75" spans="1:83">
      <c r="A9" s="16"/>
      <c r="B9" s="17" t="s">
        <v>20</v>
      </c>
      <c r="C9" s="18">
        <v>8103</v>
      </c>
      <c r="D9" s="18">
        <v>7296</v>
      </c>
      <c r="E9" s="19">
        <v>7394</v>
      </c>
      <c r="F9" s="19">
        <v>7977</v>
      </c>
      <c r="G9" s="19">
        <v>9360</v>
      </c>
      <c r="H9" s="19">
        <v>8221</v>
      </c>
      <c r="I9" s="26">
        <v>48351</v>
      </c>
      <c r="J9" s="25"/>
      <c r="K9" s="19">
        <v>7896</v>
      </c>
      <c r="L9" s="19">
        <v>7031</v>
      </c>
      <c r="M9" s="19">
        <v>8314</v>
      </c>
      <c r="N9" s="19">
        <v>7748</v>
      </c>
      <c r="O9" s="19">
        <v>7031</v>
      </c>
      <c r="P9" s="19">
        <v>8397</v>
      </c>
      <c r="Q9" s="26">
        <v>46417</v>
      </c>
      <c r="R9" s="25"/>
      <c r="S9" s="28">
        <f t="shared" si="10"/>
        <v>-1934</v>
      </c>
      <c r="T9" s="31">
        <v>0.554609403924472</v>
      </c>
      <c r="U9" s="31">
        <v>0.611019736842105</v>
      </c>
      <c r="V9" s="31">
        <v>0.61455233973492</v>
      </c>
      <c r="W9" s="31">
        <v>0.641970665663783</v>
      </c>
      <c r="X9" s="31">
        <v>0.62457264957265</v>
      </c>
      <c r="Y9" s="31">
        <v>0.62218708186352</v>
      </c>
      <c r="Z9" s="25"/>
      <c r="AA9" s="31">
        <v>0.5483789260385</v>
      </c>
      <c r="AB9" s="31">
        <v>0.607594936708861</v>
      </c>
      <c r="AC9" s="31">
        <v>0.569280731296608</v>
      </c>
      <c r="AD9" s="31">
        <v>0.596928239545689</v>
      </c>
      <c r="AE9" s="31">
        <v>0.582522021325916</v>
      </c>
      <c r="AF9" s="31">
        <v>0.609027033464333</v>
      </c>
      <c r="AG9" s="25"/>
      <c r="AH9" s="34">
        <f t="shared" si="11"/>
        <v>-0.0131600483991871</v>
      </c>
      <c r="AI9" s="31">
        <v>0.688880661483401</v>
      </c>
      <c r="AJ9" s="31">
        <v>0.722313596491228</v>
      </c>
      <c r="AK9" s="31">
        <v>0.716797403299973</v>
      </c>
      <c r="AL9" s="31">
        <v>0.742509715431867</v>
      </c>
      <c r="AM9" s="31">
        <v>0.738888888888889</v>
      </c>
      <c r="AN9" s="31">
        <v>0.72083688115801</v>
      </c>
      <c r="AO9" s="25"/>
      <c r="AP9" s="31">
        <v>0.706560283687943</v>
      </c>
      <c r="AQ9" s="31">
        <v>0.730763760489262</v>
      </c>
      <c r="AR9" s="31">
        <v>0.702068799615107</v>
      </c>
      <c r="AS9" s="31">
        <v>0.736835312338668</v>
      </c>
      <c r="AT9" s="31">
        <v>0.725197032916087</v>
      </c>
      <c r="AU9" s="31">
        <v>0.725378111230201</v>
      </c>
      <c r="AV9" s="25"/>
      <c r="AW9" s="34">
        <f t="shared" si="12"/>
        <v>0.00454123007219098</v>
      </c>
      <c r="AX9" s="18">
        <f>IFERROR(VLOOKUP(B:B,[13]sheet0!$B:$G,6,FALSE),"0")</f>
        <v>6373</v>
      </c>
      <c r="AY9" s="18">
        <f>IFERROR(VLOOKUP(B:B,[14]sheet0!$H:$M,6,FALSE),"0")</f>
        <v>6146</v>
      </c>
      <c r="AZ9" s="18">
        <f>IFERROR(VLOOKUP(B:B,[15]sheet0!$H:$M,6,FALSE),"0")</f>
        <v>7858</v>
      </c>
      <c r="BA9" s="18">
        <f>IFERROR(VLOOKUP(B:B,[16]sheet0!$H:$M,6,FALSE),"0")</f>
        <v>7033</v>
      </c>
      <c r="BB9" s="18">
        <f>IFERROR(VLOOKUP(B:B,[17]sheet0!$H:$M,6,FALSE),"0")</f>
        <v>7986</v>
      </c>
      <c r="BC9" s="18">
        <f>IFERROR(VLOOKUP(B:B,[18]sheet0!$H:$M,6,FALSE),"0")</f>
        <v>7284</v>
      </c>
      <c r="BD9" s="26">
        <f t="shared" si="1"/>
        <v>42680</v>
      </c>
      <c r="BE9" s="36"/>
      <c r="BF9" s="18">
        <f>IFERROR(VLOOKUP(B:B,[19]sheet0!$H:$M,6,FALSE),"0")</f>
        <v>7796</v>
      </c>
      <c r="BG9" s="18">
        <f>IFERROR(VLOOKUP(B:B,[20]sheet0!$H:$N,6,FALSE),"0")</f>
        <v>6961</v>
      </c>
      <c r="BH9" s="18">
        <f>IFERROR(VLOOKUP(B:B,[21]sheet0!$H:$N,6,FALSE),"0")</f>
        <v>7542</v>
      </c>
      <c r="BI9" s="18">
        <f>IFERROR(VLOOKUP(B:B,[22]sheet0!$H:$N,6,FALSE),"0")</f>
        <v>7273</v>
      </c>
      <c r="BJ9" s="18">
        <f>IFERROR(VLOOKUP(B:B,[23]sheet0!$H:$N,6,FALSE),"0")</f>
        <v>8416</v>
      </c>
      <c r="BK9" s="18">
        <f>IFERROR(VLOOKUP(B:B,[24]sheet0!$H:$M,6,FALSE),"0")</f>
        <v>7563</v>
      </c>
      <c r="BL9" s="26">
        <f t="shared" si="3"/>
        <v>45551</v>
      </c>
      <c r="BM9" s="36"/>
      <c r="BN9" s="37">
        <f t="shared" si="4"/>
        <v>2871</v>
      </c>
      <c r="BO9" s="18">
        <f>IFERROR(VLOOKUP(B:B,[13]sheet0!$B:$C,2,FALSE),"0")</f>
        <v>3931</v>
      </c>
      <c r="BP9" s="18">
        <f>IFERROR(VLOOKUP(B9,[14]sheet0!$H:$I,2,FALSE),"0")</f>
        <v>5976</v>
      </c>
      <c r="BQ9" s="18">
        <f>IFERROR(VLOOKUP(B9,[15]sheet0!$H:$I,2,FALSE),"0")</f>
        <v>8621</v>
      </c>
      <c r="BR9" s="18">
        <f>IFERROR(VLOOKUP(B9,[16]sheet0!$H:$I,2,FALSE),"0")</f>
        <v>5421</v>
      </c>
      <c r="BS9" s="18">
        <f>IFERROR(VLOOKUP(B9,[17]sheet0!$H:$I,2,FALSE),"0")</f>
        <v>7947</v>
      </c>
      <c r="BT9" s="18">
        <f>IFERROR(VLOOKUP(B9,[18]sheet0!$H:$I,2,FALSE),"0")</f>
        <v>6626</v>
      </c>
      <c r="BU9" s="26">
        <f t="shared" si="6"/>
        <v>38522</v>
      </c>
      <c r="BV9" s="36"/>
      <c r="BW9" s="18">
        <f>IFERROR(VLOOKUP(B:B,[19]sheet0!$H:$I,2,FALSE),"0")</f>
        <v>8895</v>
      </c>
      <c r="BX9" s="18">
        <f>IFERROR(VLOOKUP(B:B,[20]sheet0!$H:$I,2,FALSE),"0")</f>
        <v>6907</v>
      </c>
      <c r="BY9" s="18">
        <f>IFERROR(VLOOKUP(B:B,[21]sheet0!$H:$I,2,FALSE),"0")</f>
        <v>6862</v>
      </c>
      <c r="BZ9" s="18">
        <f>IFERROR(VLOOKUP(B:B,[22]sheet0!$H:$I,2,FALSE),"0")</f>
        <v>7315</v>
      </c>
      <c r="CA9" s="18">
        <f>IFERROR(VLOOKUP(B:B,[23]sheet0!$H:$I,2,FALSE),"0")</f>
        <v>8974</v>
      </c>
      <c r="CB9" s="18">
        <f>IFERROR(VLOOKUP(B:B,[24]sheet0!$H:$I,2,FALSE),"0")</f>
        <v>7354</v>
      </c>
      <c r="CC9" s="39">
        <f t="shared" si="8"/>
        <v>46307</v>
      </c>
      <c r="CD9" s="36"/>
      <c r="CE9" s="37">
        <f t="shared" si="9"/>
        <v>7785</v>
      </c>
    </row>
    <row r="10" ht="18.75" spans="1:83">
      <c r="A10" s="16"/>
      <c r="B10" s="17" t="s">
        <v>21</v>
      </c>
      <c r="C10" s="18">
        <v>7652</v>
      </c>
      <c r="D10" s="18">
        <v>6758</v>
      </c>
      <c r="E10" s="19">
        <v>7259</v>
      </c>
      <c r="F10" s="19">
        <v>8115</v>
      </c>
      <c r="G10" s="19">
        <v>10829</v>
      </c>
      <c r="H10" s="19">
        <v>10158</v>
      </c>
      <c r="I10" s="26">
        <v>50771</v>
      </c>
      <c r="J10" s="25"/>
      <c r="K10" s="19" t="s">
        <v>71</v>
      </c>
      <c r="L10" s="19" t="s">
        <v>71</v>
      </c>
      <c r="M10" s="19" t="s">
        <v>71</v>
      </c>
      <c r="N10" s="19" t="s">
        <v>71</v>
      </c>
      <c r="O10" s="19" t="s">
        <v>71</v>
      </c>
      <c r="P10" s="19" t="s">
        <v>71</v>
      </c>
      <c r="Q10" s="30">
        <v>0</v>
      </c>
      <c r="R10" s="25"/>
      <c r="S10" s="28">
        <f t="shared" si="10"/>
        <v>-50771</v>
      </c>
      <c r="T10" s="31">
        <v>0.561291165708312</v>
      </c>
      <c r="U10" s="31">
        <v>0.618526191180823</v>
      </c>
      <c r="V10" s="31">
        <v>0.580520732883317</v>
      </c>
      <c r="W10" s="31">
        <v>0.598890942698706</v>
      </c>
      <c r="X10" s="31">
        <v>0.597377412503463</v>
      </c>
      <c r="Y10" s="31">
        <v>0.583382555621185</v>
      </c>
      <c r="Z10" s="25"/>
      <c r="AA10" s="31" t="s">
        <v>71</v>
      </c>
      <c r="AB10" s="31" t="s">
        <v>71</v>
      </c>
      <c r="AC10" s="31" t="s">
        <v>71</v>
      </c>
      <c r="AD10" s="31" t="s">
        <v>71</v>
      </c>
      <c r="AE10" s="31" t="s">
        <v>71</v>
      </c>
      <c r="AF10" s="31" t="s">
        <v>71</v>
      </c>
      <c r="AG10" s="25"/>
      <c r="AH10" s="34">
        <f t="shared" si="11"/>
        <v>-0.583382555621185</v>
      </c>
      <c r="AI10" s="31">
        <v>0.707004704652378</v>
      </c>
      <c r="AJ10" s="31">
        <v>0.744451021012134</v>
      </c>
      <c r="AK10" s="31">
        <v>0.710290673646508</v>
      </c>
      <c r="AL10" s="31">
        <v>0.738632162661737</v>
      </c>
      <c r="AM10" s="31">
        <v>0.737002493305014</v>
      </c>
      <c r="AN10" s="31">
        <v>0.71726717857846</v>
      </c>
      <c r="AO10" s="25"/>
      <c r="AP10" s="31" t="s">
        <v>71</v>
      </c>
      <c r="AQ10" s="31" t="s">
        <v>71</v>
      </c>
      <c r="AR10" s="31" t="s">
        <v>71</v>
      </c>
      <c r="AS10" s="31" t="s">
        <v>71</v>
      </c>
      <c r="AT10" s="31" t="s">
        <v>71</v>
      </c>
      <c r="AU10" s="31" t="s">
        <v>71</v>
      </c>
      <c r="AV10" s="25"/>
      <c r="AW10" s="34">
        <f t="shared" si="12"/>
        <v>-0.71726717857846</v>
      </c>
      <c r="AX10" s="18">
        <f>IFERROR(VLOOKUP(B:B,[13]sheet0!$B:$G,6,FALSE),"0")</f>
        <v>6213</v>
      </c>
      <c r="AY10" s="18">
        <f>IFERROR(VLOOKUP(B:B,[14]sheet0!$H:$M,6,FALSE),"0")</f>
        <v>5351</v>
      </c>
      <c r="AZ10" s="18">
        <f>IFERROR(VLOOKUP(B:B,[15]sheet0!$H:$M,6,FALSE),"0")</f>
        <v>5425</v>
      </c>
      <c r="BA10" s="18">
        <f>IFERROR(VLOOKUP(B:B,[16]sheet0!$H:$M,6,FALSE),"0")</f>
        <v>6418</v>
      </c>
      <c r="BB10" s="18">
        <f>IFERROR(VLOOKUP(B:B,[17]sheet0!$H:$M,6,FALSE),"0")</f>
        <v>8253</v>
      </c>
      <c r="BC10" s="18">
        <f>IFERROR(VLOOKUP(B:B,[18]sheet0!$H:$M,6,FALSE),"0")</f>
        <v>7714</v>
      </c>
      <c r="BD10" s="26">
        <f t="shared" si="1"/>
        <v>39374</v>
      </c>
      <c r="BE10" s="36"/>
      <c r="BF10" s="18">
        <f>IFERROR(VLOOKUP(B:B,[19]sheet0!$H:$M,6,FALSE),"0")</f>
        <v>0</v>
      </c>
      <c r="BG10" s="18" t="str">
        <f>IFERROR(VLOOKUP(B:B,[20]sheet0!$H:$N,6,FALSE),"0")</f>
        <v>0</v>
      </c>
      <c r="BH10" s="18">
        <f>IFERROR(VLOOKUP(B:B,[21]sheet0!$H:$N,6,FALSE),"0")</f>
        <v>0</v>
      </c>
      <c r="BI10" s="18" t="str">
        <f>IFERROR(VLOOKUP(B:B,[22]sheet0!$H:$N,6,FALSE),"0")</f>
        <v>0</v>
      </c>
      <c r="BJ10" s="18" t="str">
        <f>IFERROR(VLOOKUP(B:B,[23]sheet0!$H:$N,6,FALSE),"0")</f>
        <v>0</v>
      </c>
      <c r="BK10" s="18" t="str">
        <f>IFERROR(VLOOKUP(B:B,[24]sheet0!$H:$M,6,FALSE),"0")</f>
        <v>0</v>
      </c>
      <c r="BL10" s="26">
        <f t="shared" si="3"/>
        <v>0</v>
      </c>
      <c r="BM10" s="36"/>
      <c r="BN10" s="37">
        <f t="shared" si="4"/>
        <v>-39374</v>
      </c>
      <c r="BO10" s="18">
        <f>IFERROR(VLOOKUP(B:B,[13]sheet0!$B:$C,2,FALSE),"0")</f>
        <v>4374</v>
      </c>
      <c r="BP10" s="18">
        <f>IFERROR(VLOOKUP(B10,[14]sheet0!$H:$I,2,FALSE),"0")</f>
        <v>3301</v>
      </c>
      <c r="BQ10" s="18">
        <f>IFERROR(VLOOKUP(B10,[15]sheet0!$H:$I,2,FALSE),"0")</f>
        <v>3324</v>
      </c>
      <c r="BR10" s="18">
        <f>IFERROR(VLOOKUP(B10,[16]sheet0!$H:$I,2,FALSE),"0")</f>
        <v>3209</v>
      </c>
      <c r="BS10" s="18">
        <f>IFERROR(VLOOKUP(B10,[17]sheet0!$H:$I,2,FALSE),"0")</f>
        <v>3477</v>
      </c>
      <c r="BT10" s="18">
        <f>IFERROR(VLOOKUP(B10,[18]sheet0!$H:$I,2,FALSE),"0")</f>
        <v>3544</v>
      </c>
      <c r="BU10" s="26">
        <f t="shared" si="6"/>
        <v>21229</v>
      </c>
      <c r="BV10" s="36"/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39">
        <f t="shared" si="8"/>
        <v>0</v>
      </c>
      <c r="CD10" s="36"/>
      <c r="CE10" s="37">
        <f t="shared" si="9"/>
        <v>-21229</v>
      </c>
    </row>
    <row r="11" ht="18.75" spans="1:83">
      <c r="A11" s="16"/>
      <c r="B11" s="17" t="s">
        <v>22</v>
      </c>
      <c r="C11" s="18">
        <v>8742</v>
      </c>
      <c r="D11" s="18">
        <v>7493</v>
      </c>
      <c r="E11" s="19">
        <v>7953</v>
      </c>
      <c r="F11" s="19">
        <v>8681</v>
      </c>
      <c r="G11" s="19">
        <v>10255</v>
      </c>
      <c r="H11" s="19">
        <v>9137</v>
      </c>
      <c r="I11" s="26">
        <v>52261</v>
      </c>
      <c r="J11" s="25"/>
      <c r="K11" s="19">
        <v>17741</v>
      </c>
      <c r="L11" s="19">
        <v>15544</v>
      </c>
      <c r="M11" s="19">
        <v>17236</v>
      </c>
      <c r="N11" s="19">
        <v>17783</v>
      </c>
      <c r="O11" s="19">
        <v>15544</v>
      </c>
      <c r="P11" s="19">
        <v>16834</v>
      </c>
      <c r="Q11" s="26">
        <v>100682</v>
      </c>
      <c r="R11" s="25"/>
      <c r="S11" s="28">
        <f t="shared" si="10"/>
        <v>48421</v>
      </c>
      <c r="T11" s="31">
        <v>0.577213452299245</v>
      </c>
      <c r="U11" s="31">
        <v>0.595889496863739</v>
      </c>
      <c r="V11" s="31">
        <v>0.576134791902427</v>
      </c>
      <c r="W11" s="31">
        <v>0.60269554198825</v>
      </c>
      <c r="X11" s="31">
        <v>0.562067284251585</v>
      </c>
      <c r="Y11" s="31">
        <v>0.480573492393565</v>
      </c>
      <c r="Z11" s="25"/>
      <c r="AA11" s="31">
        <v>0.541344907276929</v>
      </c>
      <c r="AB11" s="31">
        <v>0.578229541945445</v>
      </c>
      <c r="AC11" s="31">
        <v>0.526166163843119</v>
      </c>
      <c r="AD11" s="31">
        <v>0.575999550132149</v>
      </c>
      <c r="AE11" s="31">
        <v>0.552503052503053</v>
      </c>
      <c r="AF11" s="31">
        <v>0.539681596768445</v>
      </c>
      <c r="AG11" s="25"/>
      <c r="AH11" s="34">
        <f t="shared" si="11"/>
        <v>0.05910810437488</v>
      </c>
      <c r="AI11" s="31">
        <v>0.705216197666438</v>
      </c>
      <c r="AJ11" s="31">
        <v>0.727745896169758</v>
      </c>
      <c r="AK11" s="31">
        <v>0.714573117062744</v>
      </c>
      <c r="AL11" s="31">
        <v>0.729409054256422</v>
      </c>
      <c r="AM11" s="31">
        <v>0.727450024378352</v>
      </c>
      <c r="AN11" s="31">
        <v>0.672540221079129</v>
      </c>
      <c r="AO11" s="25"/>
      <c r="AP11" s="31">
        <v>0.697480412603574</v>
      </c>
      <c r="AQ11" s="31">
        <v>0.726132269686052</v>
      </c>
      <c r="AR11" s="31">
        <v>0.6916337897424</v>
      </c>
      <c r="AS11" s="31">
        <v>0.730360456615869</v>
      </c>
      <c r="AT11" s="31">
        <v>0.709401709401709</v>
      </c>
      <c r="AU11" s="31">
        <v>0.709635261969823</v>
      </c>
      <c r="AV11" s="25"/>
      <c r="AW11" s="34">
        <f t="shared" si="12"/>
        <v>0.0370950408906939</v>
      </c>
      <c r="AX11" s="18">
        <f>IFERROR(VLOOKUP(B:B,[13]sheet0!$B:$G,6,FALSE),"0")</f>
        <v>7097</v>
      </c>
      <c r="AY11" s="18">
        <f>IFERROR(VLOOKUP(B:B,[14]sheet0!$H:$M,6,FALSE),"0")</f>
        <v>5798</v>
      </c>
      <c r="AZ11" s="18">
        <f>IFERROR(VLOOKUP(B:B,[15]sheet0!$H:$M,6,FALSE),"0")</f>
        <v>5844</v>
      </c>
      <c r="BA11" s="18">
        <f>IFERROR(VLOOKUP(B:B,[16]sheet0!$H:$M,6,FALSE),"0")</f>
        <v>6539</v>
      </c>
      <c r="BB11" s="18">
        <f>IFERROR(VLOOKUP(B:B,[17]sheet0!$H:$M,6,FALSE),"0")</f>
        <v>7584</v>
      </c>
      <c r="BC11" s="18">
        <f>IFERROR(VLOOKUP(B:B,[18]sheet0!$H:$M,6,FALSE),"0")</f>
        <v>6887</v>
      </c>
      <c r="BD11" s="26">
        <f t="shared" si="1"/>
        <v>39749</v>
      </c>
      <c r="BE11" s="36"/>
      <c r="BF11" s="18">
        <f>IFERROR(VLOOKUP(B:B,[19]sheet0!$H:$M,6,FALSE),"0")</f>
        <v>13190</v>
      </c>
      <c r="BG11" s="18">
        <f>IFERROR(VLOOKUP(B:B,[20]sheet0!$H:$N,6,FALSE),"0")</f>
        <v>11967</v>
      </c>
      <c r="BH11" s="18">
        <f>IFERROR(VLOOKUP(B:B,[21]sheet0!$H:$N,6,FALSE),"0")</f>
        <v>12903</v>
      </c>
      <c r="BI11" s="18">
        <f>IFERROR(VLOOKUP(B:B,[22]sheet0!$H:$N,6,FALSE),"0")</f>
        <v>13921</v>
      </c>
      <c r="BJ11" s="18">
        <f>IFERROR(VLOOKUP(B:B,[23]sheet0!$H:$N,6,FALSE),"0")</f>
        <v>15070</v>
      </c>
      <c r="BK11" s="18">
        <f>IFERROR(VLOOKUP(B:B,[24]sheet0!$H:$M,6,FALSE),"0")</f>
        <v>12657</v>
      </c>
      <c r="BL11" s="26">
        <f t="shared" si="3"/>
        <v>79708</v>
      </c>
      <c r="BM11" s="36"/>
      <c r="BN11" s="37">
        <f t="shared" si="4"/>
        <v>39959</v>
      </c>
      <c r="BO11" s="18">
        <f>IFERROR(VLOOKUP(B:B,[13]sheet0!$B:$C,2,FALSE),"0")</f>
        <v>2142</v>
      </c>
      <c r="BP11" s="18">
        <f>IFERROR(VLOOKUP(B11,[14]sheet0!$H:$I,2,FALSE),"0")</f>
        <v>1256</v>
      </c>
      <c r="BQ11" s="18">
        <f>IFERROR(VLOOKUP(B11,[15]sheet0!$H:$I,2,FALSE),"0")</f>
        <v>1018</v>
      </c>
      <c r="BR11" s="18">
        <f>IFERROR(VLOOKUP(B11,[16]sheet0!$H:$I,2,FALSE),"0")</f>
        <v>836</v>
      </c>
      <c r="BS11" s="18">
        <f>IFERROR(VLOOKUP(B11,[17]sheet0!$H:$I,2,FALSE),"0")</f>
        <v>1969</v>
      </c>
      <c r="BT11" s="18">
        <f>IFERROR(VLOOKUP(B11,[18]sheet0!$H:$I,2,FALSE),"0")</f>
        <v>1460</v>
      </c>
      <c r="BU11" s="26">
        <f t="shared" si="6"/>
        <v>8681</v>
      </c>
      <c r="BV11" s="36"/>
      <c r="BW11" s="18">
        <f>IFERROR(VLOOKUP(B:B,[19]sheet0!$H:$I,2,FALSE),"0")</f>
        <v>7289</v>
      </c>
      <c r="BX11" s="18">
        <f>IFERROR(VLOOKUP(B:B,[20]sheet0!$H:$I,2,FALSE),"0")</f>
        <v>7154</v>
      </c>
      <c r="BY11" s="18">
        <f>IFERROR(VLOOKUP(B:B,[21]sheet0!$H:$I,2,FALSE),"0")</f>
        <v>7291</v>
      </c>
      <c r="BZ11" s="18">
        <f>IFERROR(VLOOKUP(B:B,[22]sheet0!$H:$I,2,FALSE),"0")</f>
        <v>7526</v>
      </c>
      <c r="CA11" s="18">
        <f>IFERROR(VLOOKUP(B:B,[23]sheet0!$H:$I,2,FALSE),"0")</f>
        <v>8184</v>
      </c>
      <c r="CB11" s="18">
        <f>IFERROR(VLOOKUP(B:B,[24]sheet0!$H:$I,2,FALSE),"0")</f>
        <v>6211</v>
      </c>
      <c r="CC11" s="39">
        <f t="shared" si="8"/>
        <v>43655</v>
      </c>
      <c r="CD11" s="36"/>
      <c r="CE11" s="37">
        <f t="shared" si="9"/>
        <v>34974</v>
      </c>
    </row>
    <row r="12" ht="18.75" spans="1:83">
      <c r="A12" s="16"/>
      <c r="B12" s="17" t="s">
        <v>23</v>
      </c>
      <c r="C12" s="18">
        <v>9474</v>
      </c>
      <c r="D12" s="18">
        <v>8104</v>
      </c>
      <c r="E12" s="19">
        <v>8928</v>
      </c>
      <c r="F12" s="19">
        <v>9437</v>
      </c>
      <c r="G12" s="19">
        <v>10467</v>
      </c>
      <c r="H12" s="19">
        <v>9535</v>
      </c>
      <c r="I12" s="26">
        <v>55945</v>
      </c>
      <c r="J12" s="25"/>
      <c r="K12" s="19" t="s">
        <v>71</v>
      </c>
      <c r="L12" s="19" t="s">
        <v>71</v>
      </c>
      <c r="M12" s="19" t="s">
        <v>71</v>
      </c>
      <c r="N12" s="19" t="s">
        <v>71</v>
      </c>
      <c r="O12" s="19" t="s">
        <v>71</v>
      </c>
      <c r="P12" s="19" t="s">
        <v>71</v>
      </c>
      <c r="Q12" s="30">
        <v>0</v>
      </c>
      <c r="R12" s="25"/>
      <c r="S12" s="28">
        <f t="shared" si="10"/>
        <v>-55945</v>
      </c>
      <c r="T12" s="31">
        <v>0.432552248258391</v>
      </c>
      <c r="U12" s="31">
        <v>0.535044422507404</v>
      </c>
      <c r="V12" s="31">
        <v>0.493951612903226</v>
      </c>
      <c r="W12" s="31">
        <v>0.496662074811911</v>
      </c>
      <c r="X12" s="31">
        <v>0.506448839208942</v>
      </c>
      <c r="Y12" s="31">
        <v>0.449816465652858</v>
      </c>
      <c r="Z12" s="25"/>
      <c r="AA12" s="31" t="s">
        <v>71</v>
      </c>
      <c r="AB12" s="31" t="s">
        <v>71</v>
      </c>
      <c r="AC12" s="31" t="s">
        <v>71</v>
      </c>
      <c r="AD12" s="31" t="s">
        <v>71</v>
      </c>
      <c r="AE12" s="31" t="s">
        <v>71</v>
      </c>
      <c r="AF12" s="31" t="s">
        <v>71</v>
      </c>
      <c r="AG12" s="25"/>
      <c r="AH12" s="34">
        <f t="shared" si="11"/>
        <v>-0.449816465652858</v>
      </c>
      <c r="AI12" s="31">
        <v>0.614207304200971</v>
      </c>
      <c r="AJ12" s="31">
        <v>0.66794175715696</v>
      </c>
      <c r="AK12" s="31">
        <v>0.637096774193548</v>
      </c>
      <c r="AL12" s="31">
        <v>0.662710607184487</v>
      </c>
      <c r="AM12" s="31">
        <v>0.675169580586605</v>
      </c>
      <c r="AN12" s="31">
        <v>0.63838489774515</v>
      </c>
      <c r="AO12" s="25"/>
      <c r="AP12" s="31" t="s">
        <v>71</v>
      </c>
      <c r="AQ12" s="31" t="s">
        <v>71</v>
      </c>
      <c r="AR12" s="31" t="s">
        <v>71</v>
      </c>
      <c r="AS12" s="31" t="s">
        <v>71</v>
      </c>
      <c r="AT12" s="31" t="s">
        <v>71</v>
      </c>
      <c r="AU12" s="31" t="s">
        <v>71</v>
      </c>
      <c r="AV12" s="25"/>
      <c r="AW12" s="34">
        <f t="shared" si="12"/>
        <v>-0.63838489774515</v>
      </c>
      <c r="AX12" s="18">
        <f>IFERROR(VLOOKUP(B:B,[13]sheet0!$B:$G,6,FALSE),"0")</f>
        <v>6956</v>
      </c>
      <c r="AY12" s="18">
        <f>IFERROR(VLOOKUP(B:B,[14]sheet0!$H:$M,6,FALSE),"0")</f>
        <v>5860</v>
      </c>
      <c r="AZ12" s="18">
        <f>IFERROR(VLOOKUP(B:B,[15]sheet0!$H:$M,6,FALSE),"0")</f>
        <v>6527</v>
      </c>
      <c r="BA12" s="18">
        <f>IFERROR(VLOOKUP(B:B,[16]sheet0!$H:$M,6,FALSE),"0")</f>
        <v>7022</v>
      </c>
      <c r="BB12" s="18">
        <f>IFERROR(VLOOKUP(B:B,[17]sheet0!$H:$M,6,FALSE),"0")</f>
        <v>7677</v>
      </c>
      <c r="BC12" s="18">
        <f>IFERROR(VLOOKUP(B:B,[18]sheet0!$H:$M,6,FALSE),"0")</f>
        <v>6947</v>
      </c>
      <c r="BD12" s="26">
        <f t="shared" si="1"/>
        <v>40989</v>
      </c>
      <c r="BE12" s="36"/>
      <c r="BF12" s="18">
        <f>IFERROR(VLOOKUP(B:B,[19]sheet0!$H:$M,6,FALSE),"0")</f>
        <v>0</v>
      </c>
      <c r="BG12" s="18">
        <f>IFERROR(VLOOKUP(B:B,[20]sheet0!$H:$N,6,FALSE),"0")</f>
        <v>0</v>
      </c>
      <c r="BH12" s="18">
        <f>IFERROR(VLOOKUP(B:B,[21]sheet0!$H:$N,6,FALSE),"0")</f>
        <v>0</v>
      </c>
      <c r="BI12" s="18">
        <f>IFERROR(VLOOKUP(B:B,[22]sheet0!$H:$N,6,FALSE),"0")</f>
        <v>0</v>
      </c>
      <c r="BJ12" s="18" t="str">
        <f>IFERROR(VLOOKUP(B:B,[23]sheet0!$H:$N,6,FALSE),"0")</f>
        <v>0</v>
      </c>
      <c r="BK12" s="18" t="str">
        <f>IFERROR(VLOOKUP(B:B,[24]sheet0!$H:$M,6,FALSE),"0")</f>
        <v>0</v>
      </c>
      <c r="BL12" s="26">
        <f t="shared" si="3"/>
        <v>0</v>
      </c>
      <c r="BM12" s="36"/>
      <c r="BN12" s="37">
        <f t="shared" si="4"/>
        <v>-40989</v>
      </c>
      <c r="BO12" s="18">
        <f>IFERROR(VLOOKUP(B:B,[13]sheet0!$B:$C,2,FALSE),"0")</f>
        <v>3191</v>
      </c>
      <c r="BP12" s="18">
        <f>IFERROR(VLOOKUP(B12,[14]sheet0!$H:$I,2,FALSE),"0")</f>
        <v>2628</v>
      </c>
      <c r="BQ12" s="18">
        <f>IFERROR(VLOOKUP(B12,[15]sheet0!$H:$I,2,FALSE),"0")</f>
        <v>3535</v>
      </c>
      <c r="BR12" s="18">
        <f>IFERROR(VLOOKUP(B12,[16]sheet0!$H:$I,2,FALSE),"0")</f>
        <v>2886</v>
      </c>
      <c r="BS12" s="18">
        <f>IFERROR(VLOOKUP(B12,[17]sheet0!$H:$I,2,FALSE),"0")</f>
        <v>3342</v>
      </c>
      <c r="BT12" s="18">
        <f>IFERROR(VLOOKUP(B12,[18]sheet0!$H:$I,2,FALSE),"0")</f>
        <v>3407</v>
      </c>
      <c r="BU12" s="26">
        <f t="shared" si="6"/>
        <v>18989</v>
      </c>
      <c r="BV12" s="36"/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39">
        <f t="shared" si="8"/>
        <v>0</v>
      </c>
      <c r="CD12" s="36"/>
      <c r="CE12" s="37">
        <f t="shared" si="9"/>
        <v>-18989</v>
      </c>
    </row>
    <row r="13" ht="18.75" spans="1:83">
      <c r="A13" s="16"/>
      <c r="B13" s="17" t="s">
        <v>24</v>
      </c>
      <c r="C13" s="18">
        <v>8512</v>
      </c>
      <c r="D13" s="18">
        <v>7492</v>
      </c>
      <c r="E13" s="19">
        <v>7902</v>
      </c>
      <c r="F13" s="19">
        <v>8066</v>
      </c>
      <c r="G13" s="19">
        <v>9924</v>
      </c>
      <c r="H13" s="19">
        <v>8696</v>
      </c>
      <c r="I13" s="26">
        <v>50592</v>
      </c>
      <c r="J13" s="25"/>
      <c r="K13" s="19">
        <v>19758</v>
      </c>
      <c r="L13" s="19">
        <v>18060</v>
      </c>
      <c r="M13" s="19">
        <v>18896</v>
      </c>
      <c r="N13" s="19">
        <v>19353</v>
      </c>
      <c r="O13" s="19">
        <v>18060</v>
      </c>
      <c r="P13" s="19">
        <v>18765</v>
      </c>
      <c r="Q13" s="26">
        <v>112892</v>
      </c>
      <c r="R13" s="25"/>
      <c r="S13" s="28">
        <f t="shared" si="10"/>
        <v>62300</v>
      </c>
      <c r="T13" s="31">
        <v>0.50187969924812</v>
      </c>
      <c r="U13" s="31">
        <v>0.464361986118526</v>
      </c>
      <c r="V13" s="31">
        <v>0.447608200455581</v>
      </c>
      <c r="W13" s="31">
        <v>0.464294569799157</v>
      </c>
      <c r="X13" s="31">
        <v>0.463522773075373</v>
      </c>
      <c r="Y13" s="31">
        <v>0.394434222631095</v>
      </c>
      <c r="Z13" s="25"/>
      <c r="AA13" s="31">
        <v>0.462496204069238</v>
      </c>
      <c r="AB13" s="31">
        <v>0.511794019933555</v>
      </c>
      <c r="AC13" s="31">
        <v>0.48163632514818</v>
      </c>
      <c r="AD13" s="31">
        <v>0.454813207254689</v>
      </c>
      <c r="AE13" s="31">
        <v>0.471198585520194</v>
      </c>
      <c r="AF13" s="31">
        <v>0.463842259525713</v>
      </c>
      <c r="AG13" s="25"/>
      <c r="AH13" s="34">
        <f t="shared" si="11"/>
        <v>0.069408036894618</v>
      </c>
      <c r="AI13" s="31">
        <v>0.671992481203007</v>
      </c>
      <c r="AJ13" s="31">
        <v>0.656300053390283</v>
      </c>
      <c r="AK13" s="31">
        <v>0.645659326752721</v>
      </c>
      <c r="AL13" s="31">
        <v>0.647284899578478</v>
      </c>
      <c r="AM13" s="31">
        <v>0.665457476823861</v>
      </c>
      <c r="AN13" s="31">
        <v>0.602230910763569</v>
      </c>
      <c r="AO13" s="25"/>
      <c r="AP13" s="31">
        <v>0.648699261058812</v>
      </c>
      <c r="AQ13" s="31">
        <v>0.678516057585825</v>
      </c>
      <c r="AR13" s="31">
        <v>0.655853090601185</v>
      </c>
      <c r="AS13" s="31">
        <v>0.676949310184468</v>
      </c>
      <c r="AT13" s="31">
        <v>0.662060301507538</v>
      </c>
      <c r="AU13" s="31">
        <v>0.646735944577671</v>
      </c>
      <c r="AV13" s="25"/>
      <c r="AW13" s="34">
        <f t="shared" si="12"/>
        <v>0.044505033814102</v>
      </c>
      <c r="AX13" s="18">
        <f>IFERROR(VLOOKUP(B:B,[13]sheet0!$B:$G,6,FALSE),"0")</f>
        <v>6023</v>
      </c>
      <c r="AY13" s="18">
        <f>IFERROR(VLOOKUP(B:B,[14]sheet0!$H:$M,6,FALSE),"0")</f>
        <v>5115</v>
      </c>
      <c r="AZ13" s="18">
        <f>IFERROR(VLOOKUP(B:B,[15]sheet0!$H:$M,6,FALSE),"0")</f>
        <v>5196</v>
      </c>
      <c r="BA13" s="18">
        <f>IFERROR(VLOOKUP(B:B,[16]sheet0!$H:$M,6,FALSE),"0")</f>
        <v>5492</v>
      </c>
      <c r="BB13" s="18">
        <f>IFERROR(VLOOKUP(B:B,[17]sheet0!$H:$M,6,FALSE),"0")</f>
        <v>6721</v>
      </c>
      <c r="BC13" s="18">
        <f>IFERROR(VLOOKUP(B:B,[18]sheet0!$H:$M,6,FALSE),"0")</f>
        <v>5290</v>
      </c>
      <c r="BD13" s="26">
        <f t="shared" si="1"/>
        <v>33837</v>
      </c>
      <c r="BE13" s="36"/>
      <c r="BF13" s="18">
        <f>IFERROR(VLOOKUP(B:B,[19]sheet0!$H:$M,6,FALSE),"0")</f>
        <v>13196</v>
      </c>
      <c r="BG13" s="18">
        <f>IFERROR(VLOOKUP(B:B,[20]sheet0!$H:$N,6,FALSE),"0")</f>
        <v>13109</v>
      </c>
      <c r="BH13" s="18">
        <f>IFERROR(VLOOKUP(B:B,[21]sheet0!$H:$N,6,FALSE),"0")</f>
        <v>13571</v>
      </c>
      <c r="BI13" s="18">
        <f>IFERROR(VLOOKUP(B:B,[22]sheet0!$H:$N,6,FALSE),"0")</f>
        <v>13707</v>
      </c>
      <c r="BJ13" s="18">
        <f>IFERROR(VLOOKUP(B:B,[23]sheet0!$H:$N,6,FALSE),"0")</f>
        <v>14965</v>
      </c>
      <c r="BK13" s="18">
        <f>IFERROR(VLOOKUP(B:B,[24]sheet0!$H:$M,6,FALSE),"0")</f>
        <v>12570</v>
      </c>
      <c r="BL13" s="26">
        <f t="shared" si="3"/>
        <v>81118</v>
      </c>
      <c r="BM13" s="36"/>
      <c r="BN13" s="37">
        <f t="shared" si="4"/>
        <v>47281</v>
      </c>
      <c r="BO13" s="18">
        <f>IFERROR(VLOOKUP(B:B,[13]sheet0!$B:$C,2,FALSE),"0")</f>
        <v>1421</v>
      </c>
      <c r="BP13" s="18">
        <f>IFERROR(VLOOKUP(B13,[14]sheet0!$H:$I,2,FALSE),"0")</f>
        <v>1821</v>
      </c>
      <c r="BQ13" s="18">
        <f>IFERROR(VLOOKUP(B13,[15]sheet0!$H:$I,2,FALSE),"0")</f>
        <v>1498</v>
      </c>
      <c r="BR13" s="18">
        <f>IFERROR(VLOOKUP(B13,[16]sheet0!$H:$I,2,FALSE),"0")</f>
        <v>1514</v>
      </c>
      <c r="BS13" s="18">
        <f>IFERROR(VLOOKUP(B13,[17]sheet0!$H:$I,2,FALSE),"0")</f>
        <v>1210</v>
      </c>
      <c r="BT13" s="18">
        <f>IFERROR(VLOOKUP(B13,[18]sheet0!$H:$I,2,FALSE),"0")</f>
        <v>640</v>
      </c>
      <c r="BU13" s="26">
        <f t="shared" si="6"/>
        <v>8104</v>
      </c>
      <c r="BV13" s="36"/>
      <c r="BW13" s="18">
        <f>IFERROR(VLOOKUP(B:B,[19]sheet0!$H:$I,2,FALSE),"0")</f>
        <v>2809</v>
      </c>
      <c r="BX13" s="18">
        <f>IFERROR(VLOOKUP(B:B,[20]sheet0!$H:$I,2,FALSE),"0")</f>
        <v>4356</v>
      </c>
      <c r="BY13" s="18">
        <f>IFERROR(VLOOKUP(B:B,[21]sheet0!$H:$I,2,FALSE),"0")</f>
        <v>4060</v>
      </c>
      <c r="BZ13" s="18">
        <f>IFERROR(VLOOKUP(B:B,[22]sheet0!$H:$I,2,FALSE),"0")</f>
        <v>3314</v>
      </c>
      <c r="CA13" s="18">
        <f>IFERROR(VLOOKUP(B:B,[23]sheet0!$H:$I,2,FALSE),"0")</f>
        <v>3695</v>
      </c>
      <c r="CB13" s="18">
        <f>IFERROR(VLOOKUP(B:B,[24]sheet0!$H:$I,2,FALSE),"0")</f>
        <v>2601</v>
      </c>
      <c r="CC13" s="39">
        <f t="shared" si="8"/>
        <v>20835</v>
      </c>
      <c r="CD13" s="36"/>
      <c r="CE13" s="37">
        <f t="shared" si="9"/>
        <v>12731</v>
      </c>
    </row>
    <row r="14" ht="18.75" spans="1:83">
      <c r="A14" s="16"/>
      <c r="B14" s="17" t="s">
        <v>25</v>
      </c>
      <c r="C14" s="18">
        <v>8446</v>
      </c>
      <c r="D14" s="18">
        <v>6800</v>
      </c>
      <c r="E14" s="19">
        <v>7145</v>
      </c>
      <c r="F14" s="19">
        <v>7972</v>
      </c>
      <c r="G14" s="19">
        <v>10350</v>
      </c>
      <c r="H14" s="19">
        <v>9264</v>
      </c>
      <c r="I14" s="26">
        <v>49977</v>
      </c>
      <c r="J14" s="25"/>
      <c r="K14" s="19">
        <v>17177</v>
      </c>
      <c r="L14" s="19">
        <v>14076</v>
      </c>
      <c r="M14" s="19">
        <v>12281</v>
      </c>
      <c r="N14" s="19">
        <v>13696</v>
      </c>
      <c r="O14" s="19">
        <v>14076</v>
      </c>
      <c r="P14" s="19">
        <v>13962</v>
      </c>
      <c r="Q14" s="26">
        <v>85268</v>
      </c>
      <c r="R14" s="25"/>
      <c r="S14" s="28">
        <f t="shared" si="10"/>
        <v>35291</v>
      </c>
      <c r="T14" s="31">
        <v>0.626568789959744</v>
      </c>
      <c r="U14" s="31">
        <v>0.638382352941177</v>
      </c>
      <c r="V14" s="31">
        <v>0.592022393282015</v>
      </c>
      <c r="W14" s="31">
        <v>0.611640742599097</v>
      </c>
      <c r="X14" s="31">
        <v>0.585797101449275</v>
      </c>
      <c r="Y14" s="31">
        <v>0.549438687392055</v>
      </c>
      <c r="Z14" s="25"/>
      <c r="AA14" s="31">
        <v>0.491121848984107</v>
      </c>
      <c r="AB14" s="31">
        <v>0.593492469451549</v>
      </c>
      <c r="AC14" s="31">
        <v>0.609966615096491</v>
      </c>
      <c r="AD14" s="31">
        <v>0.624123831775701</v>
      </c>
      <c r="AE14" s="31">
        <v>0.597938144329897</v>
      </c>
      <c r="AF14" s="31">
        <v>0.573843288927088</v>
      </c>
      <c r="AG14" s="25"/>
      <c r="AH14" s="34">
        <f t="shared" si="11"/>
        <v>0.024404601535033</v>
      </c>
      <c r="AI14" s="31">
        <v>0.774686242008051</v>
      </c>
      <c r="AJ14" s="31">
        <v>0.794264705882353</v>
      </c>
      <c r="AK14" s="31">
        <v>0.760251924422673</v>
      </c>
      <c r="AL14" s="31">
        <v>0.779478173607627</v>
      </c>
      <c r="AM14" s="31">
        <v>0.756521739130435</v>
      </c>
      <c r="AN14" s="31">
        <v>0.70185664939551</v>
      </c>
      <c r="AO14" s="25"/>
      <c r="AP14" s="31">
        <v>0.684287128136462</v>
      </c>
      <c r="AQ14" s="31">
        <v>0.755541346973572</v>
      </c>
      <c r="AR14" s="31">
        <v>0.763537171240127</v>
      </c>
      <c r="AS14" s="31">
        <v>0.789135514018692</v>
      </c>
      <c r="AT14" s="31">
        <v>0.770463296484909</v>
      </c>
      <c r="AU14" s="31">
        <v>0.750823664231485</v>
      </c>
      <c r="AV14" s="25"/>
      <c r="AW14" s="34">
        <f t="shared" si="12"/>
        <v>0.0489670148359751</v>
      </c>
      <c r="AX14" s="18">
        <f>IFERROR(VLOOKUP(B:B,[13]sheet0!$B:$G,6,FALSE),"0")</f>
        <v>6895</v>
      </c>
      <c r="AY14" s="18">
        <f>IFERROR(VLOOKUP(B:B,[14]sheet0!$H:$M,6,FALSE),"0")</f>
        <v>5647</v>
      </c>
      <c r="AZ14" s="18">
        <f>IFERROR(VLOOKUP(B:B,[15]sheet0!$H:$M,6,FALSE),"0")</f>
        <v>5776</v>
      </c>
      <c r="BA14" s="18">
        <f>IFERROR(VLOOKUP(B:B,[16]sheet0!$H:$M,6,FALSE),"0")</f>
        <v>6474</v>
      </c>
      <c r="BB14" s="18">
        <f>IFERROR(VLOOKUP(B:B,[17]sheet0!$H:$M,6,FALSE),"0")</f>
        <v>8529</v>
      </c>
      <c r="BC14" s="18">
        <f>IFERROR(VLOOKUP(B:B,[18]sheet0!$H:$M,6,FALSE),"0")</f>
        <v>7289</v>
      </c>
      <c r="BD14" s="26">
        <f t="shared" si="1"/>
        <v>40610</v>
      </c>
      <c r="BE14" s="36"/>
      <c r="BF14" s="18">
        <f>IFERROR(VLOOKUP(B:B,[19]sheet0!$H:$M,6,FALSE),"0")</f>
        <v>11881</v>
      </c>
      <c r="BG14" s="18">
        <f>IFERROR(VLOOKUP(B:B,[20]sheet0!$H:$N,6,FALSE),"0")</f>
        <v>11008</v>
      </c>
      <c r="BH14" s="18">
        <f>IFERROR(VLOOKUP(B:B,[21]sheet0!$H:$N,6,FALSE),"0")</f>
        <v>9862</v>
      </c>
      <c r="BI14" s="18">
        <f>IFERROR(VLOOKUP(B:B,[22]sheet0!$H:$N,6,FALSE),"0")</f>
        <v>11062</v>
      </c>
      <c r="BJ14" s="18">
        <f>IFERROR(VLOOKUP(B:B,[23]sheet0!$H:$N,6,FALSE),"0")</f>
        <v>12968</v>
      </c>
      <c r="BK14" s="18">
        <f>IFERROR(VLOOKUP(B:B,[24]sheet0!$H:$M,6,FALSE),"0")</f>
        <v>12388</v>
      </c>
      <c r="BL14" s="26">
        <f t="shared" si="3"/>
        <v>69169</v>
      </c>
      <c r="BM14" s="36"/>
      <c r="BN14" s="37">
        <f t="shared" si="4"/>
        <v>28559</v>
      </c>
      <c r="BO14" s="18">
        <f>IFERROR(VLOOKUP(B:B,[13]sheet0!$B:$C,2,FALSE),"0")</f>
        <v>1911</v>
      </c>
      <c r="BP14" s="18">
        <f>IFERROR(VLOOKUP(B14,[14]sheet0!$H:$I,2,FALSE),"0")</f>
        <v>1700</v>
      </c>
      <c r="BQ14" s="18">
        <f>IFERROR(VLOOKUP(B14,[15]sheet0!$H:$I,2,FALSE),"0")</f>
        <v>1991</v>
      </c>
      <c r="BR14" s="18">
        <f>IFERROR(VLOOKUP(B14,[16]sheet0!$H:$I,2,FALSE),"0")</f>
        <v>1407</v>
      </c>
      <c r="BS14" s="18">
        <f>IFERROR(VLOOKUP(B14,[17]sheet0!$H:$I,2,FALSE),"0")</f>
        <v>6860</v>
      </c>
      <c r="BT14" s="18">
        <f>IFERROR(VLOOKUP(B14,[18]sheet0!$H:$I,2,FALSE),"0")</f>
        <v>4353</v>
      </c>
      <c r="BU14" s="26">
        <f t="shared" si="6"/>
        <v>18222</v>
      </c>
      <c r="BV14" s="36"/>
      <c r="BW14" s="18">
        <f>IFERROR(VLOOKUP(B:B,[19]sheet0!$H:$I,2,FALSE),"0")</f>
        <v>1448</v>
      </c>
      <c r="BX14" s="18">
        <f>IFERROR(VLOOKUP(B:B,[20]sheet0!$H:$I,2,FALSE),"0")</f>
        <v>2282</v>
      </c>
      <c r="BY14" s="18">
        <f>IFERROR(VLOOKUP(B:B,[21]sheet0!$H:$I,2,FALSE),"0")</f>
        <v>2407</v>
      </c>
      <c r="BZ14" s="18">
        <f>IFERROR(VLOOKUP(B:B,[22]sheet0!$H:$I,2,FALSE),"0")</f>
        <v>2525</v>
      </c>
      <c r="CA14" s="18">
        <f>IFERROR(VLOOKUP(B:B,[23]sheet0!$H:$I,2,FALSE),"0")</f>
        <v>3656</v>
      </c>
      <c r="CB14" s="18">
        <f>IFERROR(VLOOKUP(B:B,[24]sheet0!$H:$I,2,FALSE),"0")</f>
        <v>6389</v>
      </c>
      <c r="CC14" s="39">
        <f t="shared" si="8"/>
        <v>18707</v>
      </c>
      <c r="CD14" s="36"/>
      <c r="CE14" s="37">
        <f t="shared" si="9"/>
        <v>485</v>
      </c>
    </row>
    <row r="15" ht="18.75" spans="1:83">
      <c r="A15" s="16"/>
      <c r="B15" s="17" t="s">
        <v>26</v>
      </c>
      <c r="C15" s="18">
        <v>10954</v>
      </c>
      <c r="D15" s="18">
        <v>9546</v>
      </c>
      <c r="E15" s="19">
        <v>10497</v>
      </c>
      <c r="F15" s="19">
        <v>12313</v>
      </c>
      <c r="G15" s="19">
        <v>13438</v>
      </c>
      <c r="H15" s="19">
        <v>12721</v>
      </c>
      <c r="I15" s="26">
        <v>69469</v>
      </c>
      <c r="J15" s="25"/>
      <c r="K15" s="19">
        <v>11703</v>
      </c>
      <c r="L15" s="19">
        <v>10968</v>
      </c>
      <c r="M15" s="19">
        <v>12505</v>
      </c>
      <c r="N15" s="19">
        <v>13138</v>
      </c>
      <c r="O15" s="19">
        <v>10968</v>
      </c>
      <c r="P15" s="19">
        <v>11624</v>
      </c>
      <c r="Q15" s="26">
        <v>70906</v>
      </c>
      <c r="R15" s="25"/>
      <c r="S15" s="28">
        <f t="shared" si="10"/>
        <v>1437</v>
      </c>
      <c r="T15" s="31">
        <v>0.573032682125251</v>
      </c>
      <c r="U15" s="31">
        <v>0.594594594594595</v>
      </c>
      <c r="V15" s="31">
        <v>0.57711727160141</v>
      </c>
      <c r="W15" s="31">
        <v>0.587590351660846</v>
      </c>
      <c r="X15" s="31">
        <v>0.572927518976038</v>
      </c>
      <c r="Y15" s="31">
        <v>0.539423001336373</v>
      </c>
      <c r="Z15" s="25"/>
      <c r="AA15" s="31">
        <v>0.513885328548236</v>
      </c>
      <c r="AB15" s="31">
        <v>0.530269876002918</v>
      </c>
      <c r="AC15" s="31">
        <v>0.48156737305078</v>
      </c>
      <c r="AD15" s="31">
        <v>0.488582737098493</v>
      </c>
      <c r="AE15" s="31">
        <v>0.566127710304746</v>
      </c>
      <c r="AF15" s="31">
        <v>0.570887818306951</v>
      </c>
      <c r="AG15" s="25"/>
      <c r="AH15" s="34">
        <f t="shared" si="11"/>
        <v>0.031464816970578</v>
      </c>
      <c r="AI15" s="31">
        <v>0.679021362059522</v>
      </c>
      <c r="AJ15" s="31">
        <v>0.704588309239472</v>
      </c>
      <c r="AK15" s="31">
        <v>0.686577117271601</v>
      </c>
      <c r="AL15" s="31">
        <v>0.698854868837814</v>
      </c>
      <c r="AM15" s="31">
        <v>0.693034677779432</v>
      </c>
      <c r="AN15" s="31">
        <v>0.658910463013914</v>
      </c>
      <c r="AO15" s="25"/>
      <c r="AP15" s="31">
        <v>0.658549089976929</v>
      </c>
      <c r="AQ15" s="31">
        <v>0.673413566739606</v>
      </c>
      <c r="AR15" s="31">
        <v>0.624790083966413</v>
      </c>
      <c r="AS15" s="31">
        <v>0.663190744405541</v>
      </c>
      <c r="AT15" s="31">
        <v>0.683406601594516</v>
      </c>
      <c r="AU15" s="31">
        <v>0.694855471438403</v>
      </c>
      <c r="AV15" s="25"/>
      <c r="AW15" s="34">
        <f t="shared" si="12"/>
        <v>0.035945008424489</v>
      </c>
      <c r="AX15" s="18">
        <f>IFERROR(VLOOKUP(B:B,[13]sheet0!$B:$G,6,FALSE),"0")</f>
        <v>7611</v>
      </c>
      <c r="AY15" s="18">
        <f>IFERROR(VLOOKUP(B:B,[14]sheet0!$H:$M,6,FALSE),"0")</f>
        <v>7051</v>
      </c>
      <c r="AZ15" s="18">
        <f>IFERROR(VLOOKUP(B:B,[15]sheet0!$H:$M,6,FALSE),"0")</f>
        <v>7343</v>
      </c>
      <c r="BA15" s="18">
        <f>IFERROR(VLOOKUP(B:B,[16]sheet0!$H:$M,6,FALSE),"0")</f>
        <v>8735</v>
      </c>
      <c r="BB15" s="18">
        <f>IFERROR(VLOOKUP(B:B,[17]sheet0!$H:$M,6,FALSE),"0")</f>
        <v>9444</v>
      </c>
      <c r="BC15" s="18">
        <f>IFERROR(VLOOKUP(B:B,[18]sheet0!$H:$M,6,FALSE),"0")</f>
        <v>8549</v>
      </c>
      <c r="BD15" s="26">
        <f t="shared" si="1"/>
        <v>48733</v>
      </c>
      <c r="BE15" s="36"/>
      <c r="BF15" s="18">
        <f>IFERROR(VLOOKUP(B:B,[19]sheet0!$H:$M,6,FALSE),"0")</f>
        <v>8404</v>
      </c>
      <c r="BG15" s="18">
        <f>IFERROR(VLOOKUP(B:B,[20]sheet0!$H:$N,6,FALSE),"0")</f>
        <v>8050</v>
      </c>
      <c r="BH15" s="18">
        <f>IFERROR(VLOOKUP(B:B,[21]sheet0!$H:$N,6,FALSE),"0")</f>
        <v>8374</v>
      </c>
      <c r="BI15" s="18">
        <f>IFERROR(VLOOKUP(B:B,[22]sheet0!$H:$N,6,FALSE),"0")</f>
        <v>9008</v>
      </c>
      <c r="BJ15" s="18">
        <f>IFERROR(VLOOKUP(B:B,[23]sheet0!$H:$N,6,FALSE),"0")</f>
        <v>9817</v>
      </c>
      <c r="BK15" s="18">
        <f>IFERROR(VLOOKUP(B:B,[24]sheet0!$H:$M,6,FALSE),"0")</f>
        <v>8578</v>
      </c>
      <c r="BL15" s="26">
        <f t="shared" si="3"/>
        <v>52231</v>
      </c>
      <c r="BM15" s="36"/>
      <c r="BN15" s="37">
        <f t="shared" si="4"/>
        <v>3498</v>
      </c>
      <c r="BO15" s="18">
        <f>IFERROR(VLOOKUP(B:B,[13]sheet0!$B:$C,2,FALSE),"0")</f>
        <v>3325</v>
      </c>
      <c r="BP15" s="18">
        <f>IFERROR(VLOOKUP(B15,[14]sheet0!$H:$I,2,FALSE),"0")</f>
        <v>2061</v>
      </c>
      <c r="BQ15" s="18">
        <f>IFERROR(VLOOKUP(B15,[15]sheet0!$H:$I,2,FALSE),"0")</f>
        <v>1006</v>
      </c>
      <c r="BR15" s="18">
        <f>IFERROR(VLOOKUP(B15,[16]sheet0!$H:$I,2,FALSE),"0")</f>
        <v>745</v>
      </c>
      <c r="BS15" s="18">
        <f>IFERROR(VLOOKUP(B15,[17]sheet0!$H:$I,2,FALSE),"0")</f>
        <v>1057</v>
      </c>
      <c r="BT15" s="18">
        <f>IFERROR(VLOOKUP(B15,[18]sheet0!$H:$I,2,FALSE),"0")</f>
        <v>840</v>
      </c>
      <c r="BU15" s="26">
        <f t="shared" si="6"/>
        <v>9034</v>
      </c>
      <c r="BV15" s="36"/>
      <c r="BW15" s="18">
        <f>IFERROR(VLOOKUP(B:B,[19]sheet0!$H:$I,2,FALSE),"0")</f>
        <v>2618</v>
      </c>
      <c r="BX15" s="18">
        <f>IFERROR(VLOOKUP(B:B,[20]sheet0!$H:$I,2,FALSE),"0")</f>
        <v>2559</v>
      </c>
      <c r="BY15" s="18">
        <f>IFERROR(VLOOKUP(B:B,[21]sheet0!$H:$I,2,FALSE),"0")</f>
        <v>1959</v>
      </c>
      <c r="BZ15" s="18">
        <f>IFERROR(VLOOKUP(B:B,[22]sheet0!$H:$I,2,FALSE),"0")</f>
        <v>1581</v>
      </c>
      <c r="CA15" s="18">
        <f>IFERROR(VLOOKUP(B:B,[23]sheet0!$H:$I,2,FALSE),"0")</f>
        <v>2160</v>
      </c>
      <c r="CB15" s="18">
        <f>IFERROR(VLOOKUP(B:B,[24]sheet0!$H:$I,2,FALSE),"0")</f>
        <v>2288</v>
      </c>
      <c r="CC15" s="39">
        <f t="shared" si="8"/>
        <v>13165</v>
      </c>
      <c r="CD15" s="36"/>
      <c r="CE15" s="37">
        <f t="shared" si="9"/>
        <v>4131</v>
      </c>
    </row>
    <row r="16" ht="18.75" spans="1:83">
      <c r="A16" s="16"/>
      <c r="B16" s="17" t="s">
        <v>27</v>
      </c>
      <c r="C16" s="18">
        <v>6214</v>
      </c>
      <c r="D16" s="18">
        <v>7633</v>
      </c>
      <c r="E16" s="19">
        <v>8362</v>
      </c>
      <c r="F16" s="19">
        <v>10590</v>
      </c>
      <c r="G16" s="19">
        <v>11523</v>
      </c>
      <c r="H16" s="19">
        <v>7568</v>
      </c>
      <c r="I16" s="26">
        <v>51890</v>
      </c>
      <c r="J16" s="25"/>
      <c r="K16" s="19" t="s">
        <v>71</v>
      </c>
      <c r="L16" s="19" t="s">
        <v>71</v>
      </c>
      <c r="M16" s="19" t="s">
        <v>71</v>
      </c>
      <c r="N16" s="19" t="s">
        <v>71</v>
      </c>
      <c r="O16" s="19" t="s">
        <v>71</v>
      </c>
      <c r="P16" s="19" t="s">
        <v>71</v>
      </c>
      <c r="Q16" s="30">
        <v>0</v>
      </c>
      <c r="R16" s="25"/>
      <c r="S16" s="28">
        <f t="shared" si="10"/>
        <v>-51890</v>
      </c>
      <c r="T16" s="31">
        <v>0.476504666881236</v>
      </c>
      <c r="U16" s="31">
        <v>0.478448840560723</v>
      </c>
      <c r="V16" s="31">
        <v>0.441640755800048</v>
      </c>
      <c r="W16" s="31">
        <v>0.284702549575071</v>
      </c>
      <c r="X16" s="31">
        <v>0.428273887008592</v>
      </c>
      <c r="Y16" s="31">
        <v>0.449920718816068</v>
      </c>
      <c r="Z16" s="25"/>
      <c r="AA16" s="31" t="s">
        <v>71</v>
      </c>
      <c r="AB16" s="31" t="s">
        <v>71</v>
      </c>
      <c r="AC16" s="31" t="s">
        <v>71</v>
      </c>
      <c r="AD16" s="31" t="s">
        <v>71</v>
      </c>
      <c r="AE16" s="31" t="s">
        <v>71</v>
      </c>
      <c r="AF16" s="31" t="s">
        <v>71</v>
      </c>
      <c r="AG16" s="25"/>
      <c r="AH16" s="34">
        <f t="shared" si="11"/>
        <v>-0.449920718816068</v>
      </c>
      <c r="AI16" s="31">
        <v>0.655938204055359</v>
      </c>
      <c r="AJ16" s="31">
        <v>0.652823267391589</v>
      </c>
      <c r="AK16" s="31">
        <v>0.639081559435542</v>
      </c>
      <c r="AL16" s="31">
        <v>0.597450424929178</v>
      </c>
      <c r="AM16" s="31">
        <v>0.614336544302699</v>
      </c>
      <c r="AN16" s="31">
        <v>0.606897463002114</v>
      </c>
      <c r="AO16" s="25"/>
      <c r="AP16" s="31" t="s">
        <v>71</v>
      </c>
      <c r="AQ16" s="31" t="s">
        <v>71</v>
      </c>
      <c r="AR16" s="31" t="s">
        <v>71</v>
      </c>
      <c r="AS16" s="31" t="s">
        <v>71</v>
      </c>
      <c r="AT16" s="31" t="s">
        <v>71</v>
      </c>
      <c r="AU16" s="31" t="s">
        <v>71</v>
      </c>
      <c r="AV16" s="25"/>
      <c r="AW16" s="34">
        <f t="shared" si="12"/>
        <v>-0.606897463002114</v>
      </c>
      <c r="AX16" s="18">
        <f>IFERROR(VLOOKUP(B:B,[13]sheet0!$B:$G,6,FALSE),"0")</f>
        <v>4791</v>
      </c>
      <c r="AY16" s="18">
        <f>IFERROR(VLOOKUP(B:B,[14]sheet0!$H:$M,6,FALSE),"0")</f>
        <v>5303</v>
      </c>
      <c r="AZ16" s="18">
        <f>IFERROR(VLOOKUP(B:B,[15]sheet0!$H:$M,6,FALSE),"0")</f>
        <v>5888</v>
      </c>
      <c r="BA16" s="18">
        <f>IFERROR(VLOOKUP(B:B,[16]sheet0!$H:$M,6,FALSE),"0")</f>
        <v>6916</v>
      </c>
      <c r="BB16" s="18">
        <f>IFERROR(VLOOKUP(B:B,[17]sheet0!$H:$M,6,FALSE),"0")</f>
        <v>7618</v>
      </c>
      <c r="BC16" s="18">
        <f>IFERROR(VLOOKUP(B:B,[18]sheet0!$H:$M,6,FALSE),"0")</f>
        <v>4988</v>
      </c>
      <c r="BD16" s="26">
        <f t="shared" si="1"/>
        <v>35504</v>
      </c>
      <c r="BE16" s="36"/>
      <c r="BF16" s="18" t="str">
        <f>IFERROR(VLOOKUP(B:B,[19]sheet0!$H:$M,6,FALSE),"0")</f>
        <v>0</v>
      </c>
      <c r="BG16" s="18">
        <f>IFERROR(VLOOKUP(B:B,[20]sheet0!$H:$N,6,FALSE),"0")</f>
        <v>0</v>
      </c>
      <c r="BH16" s="18" t="str">
        <f>IFERROR(VLOOKUP(B:B,[21]sheet0!$H:$N,6,FALSE),"0")</f>
        <v>0</v>
      </c>
      <c r="BI16" s="18">
        <f>IFERROR(VLOOKUP(B:B,[22]sheet0!$H:$N,6,FALSE),"0")</f>
        <v>0</v>
      </c>
      <c r="BJ16" s="18">
        <f>IFERROR(VLOOKUP(B:B,[23]sheet0!$H:$N,6,FALSE),"0")</f>
        <v>0</v>
      </c>
      <c r="BK16" s="18" t="str">
        <f>IFERROR(VLOOKUP(B:B,[24]sheet0!$H:$M,6,FALSE),"0")</f>
        <v>0</v>
      </c>
      <c r="BL16" s="26">
        <f t="shared" si="3"/>
        <v>0</v>
      </c>
      <c r="BM16" s="36"/>
      <c r="BN16" s="37">
        <f t="shared" si="4"/>
        <v>-35504</v>
      </c>
      <c r="BO16" s="18">
        <f>IFERROR(VLOOKUP(B:B,[13]sheet0!$B:$C,2,FALSE),"0")</f>
        <v>1841</v>
      </c>
      <c r="BP16" s="18">
        <f>IFERROR(VLOOKUP(B16,[14]sheet0!$H:$I,2,FALSE),"0")</f>
        <v>1493</v>
      </c>
      <c r="BQ16" s="18">
        <f>IFERROR(VLOOKUP(B16,[15]sheet0!$H:$I,2,FALSE),"0")</f>
        <v>1589</v>
      </c>
      <c r="BR16" s="18">
        <f>IFERROR(VLOOKUP(B16,[16]sheet0!$H:$I,2,FALSE),"0")</f>
        <v>1243</v>
      </c>
      <c r="BS16" s="18">
        <f>IFERROR(VLOOKUP(B16,[17]sheet0!$H:$I,2,FALSE),"0")</f>
        <v>1630</v>
      </c>
      <c r="BT16" s="18">
        <f>IFERROR(VLOOKUP(B16,[18]sheet0!$H:$I,2,FALSE),"0")</f>
        <v>750</v>
      </c>
      <c r="BU16" s="26">
        <f t="shared" si="6"/>
        <v>8546</v>
      </c>
      <c r="BV16" s="36"/>
      <c r="BW16" s="18">
        <v>0</v>
      </c>
      <c r="BX16" s="18">
        <v>0</v>
      </c>
      <c r="BY16" s="18">
        <v>0</v>
      </c>
      <c r="BZ16" s="18">
        <v>0</v>
      </c>
      <c r="CA16" s="18">
        <v>0</v>
      </c>
      <c r="CB16" s="18">
        <v>0</v>
      </c>
      <c r="CC16" s="39">
        <f t="shared" si="8"/>
        <v>0</v>
      </c>
      <c r="CD16" s="36"/>
      <c r="CE16" s="37">
        <f t="shared" si="9"/>
        <v>-8546</v>
      </c>
    </row>
    <row r="17" ht="18.75" spans="1:83">
      <c r="A17" s="16"/>
      <c r="B17" s="17" t="s">
        <v>28</v>
      </c>
      <c r="C17" s="18">
        <v>9255</v>
      </c>
      <c r="D17" s="18">
        <v>7563</v>
      </c>
      <c r="E17" s="19">
        <v>7888</v>
      </c>
      <c r="F17" s="19">
        <v>8724</v>
      </c>
      <c r="G17" s="19">
        <v>11083</v>
      </c>
      <c r="H17" s="19">
        <v>8116</v>
      </c>
      <c r="I17" s="26">
        <v>52629</v>
      </c>
      <c r="J17" s="25"/>
      <c r="K17" s="19">
        <v>3998</v>
      </c>
      <c r="L17" s="19">
        <v>1467</v>
      </c>
      <c r="M17" s="19" t="s">
        <v>71</v>
      </c>
      <c r="N17" s="19" t="s">
        <v>71</v>
      </c>
      <c r="O17" s="19">
        <v>1467</v>
      </c>
      <c r="P17" s="19" t="s">
        <v>71</v>
      </c>
      <c r="Q17" s="26">
        <v>6932</v>
      </c>
      <c r="R17" s="25"/>
      <c r="S17" s="28">
        <f t="shared" si="10"/>
        <v>-45697</v>
      </c>
      <c r="T17" s="31">
        <v>0.370934629929768</v>
      </c>
      <c r="U17" s="31">
        <v>0.506412799153775</v>
      </c>
      <c r="V17" s="31">
        <v>0.494041582150101</v>
      </c>
      <c r="W17" s="31">
        <v>0.483952315451628</v>
      </c>
      <c r="X17" s="31">
        <v>0.453036181539294</v>
      </c>
      <c r="Y17" s="31">
        <v>0.396131099063578</v>
      </c>
      <c r="Z17" s="25"/>
      <c r="AA17" s="31">
        <v>0.483241620810405</v>
      </c>
      <c r="AB17" s="31">
        <v>0.558963871847307</v>
      </c>
      <c r="AC17" s="31" t="s">
        <v>71</v>
      </c>
      <c r="AD17" s="31" t="s">
        <v>71</v>
      </c>
      <c r="AE17" s="31" t="s">
        <v>71</v>
      </c>
      <c r="AF17" s="31" t="s">
        <v>71</v>
      </c>
      <c r="AG17" s="25"/>
      <c r="AH17" s="34">
        <f t="shared" si="11"/>
        <v>-0.396131099063578</v>
      </c>
      <c r="AI17" s="31">
        <v>0.605942733657482</v>
      </c>
      <c r="AJ17" s="31">
        <v>0.68795451540394</v>
      </c>
      <c r="AK17" s="31">
        <v>0.689274847870183</v>
      </c>
      <c r="AL17" s="31">
        <v>0.685694635488308</v>
      </c>
      <c r="AM17" s="31">
        <v>0.684561941712533</v>
      </c>
      <c r="AN17" s="31">
        <v>0.62419911286348</v>
      </c>
      <c r="AO17" s="25"/>
      <c r="AP17" s="31">
        <v>0.722111055527764</v>
      </c>
      <c r="AQ17" s="31">
        <v>0.765507839127471</v>
      </c>
      <c r="AR17" s="31" t="s">
        <v>71</v>
      </c>
      <c r="AS17" s="31" t="s">
        <v>71</v>
      </c>
      <c r="AT17" s="31" t="s">
        <v>71</v>
      </c>
      <c r="AU17" s="31" t="s">
        <v>71</v>
      </c>
      <c r="AV17" s="25"/>
      <c r="AW17" s="34">
        <f t="shared" si="12"/>
        <v>-0.62419911286348</v>
      </c>
      <c r="AX17" s="18">
        <f>IFERROR(VLOOKUP(B:B,[13]sheet0!$B:$G,6,FALSE),"0")</f>
        <v>7024</v>
      </c>
      <c r="AY17" s="18">
        <f>IFERROR(VLOOKUP(B:B,[14]sheet0!$H:$M,6,FALSE),"0")</f>
        <v>6000</v>
      </c>
      <c r="AZ17" s="18">
        <f>IFERROR(VLOOKUP(B:B,[15]sheet0!$H:$M,6,FALSE),"0")</f>
        <v>6239</v>
      </c>
      <c r="BA17" s="18">
        <f>IFERROR(VLOOKUP(B:B,[16]sheet0!$H:$M,6,FALSE),"0")</f>
        <v>6552</v>
      </c>
      <c r="BB17" s="18">
        <f>IFERROR(VLOOKUP(B:B,[17]sheet0!$H:$M,6,FALSE),"0")</f>
        <v>8537</v>
      </c>
      <c r="BC17" s="18">
        <f>IFERROR(VLOOKUP(B:B,[18]sheet0!$H:$M,6,FALSE),"0")</f>
        <v>7137</v>
      </c>
      <c r="BD17" s="26">
        <f t="shared" si="1"/>
        <v>41489</v>
      </c>
      <c r="BE17" s="36"/>
      <c r="BF17" s="18">
        <f>IFERROR(VLOOKUP(B:B,[19]sheet0!$H:$M,6,FALSE),"0")</f>
        <v>3510</v>
      </c>
      <c r="BG17" s="18">
        <f>IFERROR(VLOOKUP(B:B,[20]sheet0!$H:$N,6,FALSE),"0")</f>
        <v>1748</v>
      </c>
      <c r="BH17" s="18" t="str">
        <f>IFERROR(VLOOKUP(B:B,[21]sheet0!$H:$N,6,FALSE),"0")</f>
        <v>0</v>
      </c>
      <c r="BI17" s="18">
        <f>IFERROR(VLOOKUP(B:B,[22]sheet0!$H:$N,6,FALSE),"0")</f>
        <v>0</v>
      </c>
      <c r="BJ17" s="18">
        <f>IFERROR(VLOOKUP(B:B,[23]sheet0!$H:$N,6,FALSE),"0")</f>
        <v>0</v>
      </c>
      <c r="BK17" s="18">
        <f>IFERROR(VLOOKUP(B:B,[24]sheet0!$H:$M,6,FALSE),"0")</f>
        <v>0</v>
      </c>
      <c r="BL17" s="26">
        <f t="shared" si="3"/>
        <v>5258</v>
      </c>
      <c r="BM17" s="36"/>
      <c r="BN17" s="37">
        <f t="shared" si="4"/>
        <v>-36231</v>
      </c>
      <c r="BO17" s="18">
        <f>IFERROR(VLOOKUP(B:B,[13]sheet0!$B:$C,2,FALSE),"0")</f>
        <v>2697</v>
      </c>
      <c r="BP17" s="18">
        <f>IFERROR(VLOOKUP(B17,[14]sheet0!$H:$I,2,FALSE),"0")</f>
        <v>2428</v>
      </c>
      <c r="BQ17" s="18">
        <f>IFERROR(VLOOKUP(B17,[15]sheet0!$H:$I,2,FALSE),"0")</f>
        <v>3018</v>
      </c>
      <c r="BR17" s="18">
        <f>IFERROR(VLOOKUP(B17,[16]sheet0!$H:$I,2,FALSE),"0")</f>
        <v>1957</v>
      </c>
      <c r="BS17" s="18">
        <f>IFERROR(VLOOKUP(B17,[17]sheet0!$H:$I,2,FALSE),"0")</f>
        <v>4058</v>
      </c>
      <c r="BT17" s="18">
        <f>IFERROR(VLOOKUP(B17,[18]sheet0!$H:$I,2,FALSE),"0")</f>
        <v>9013</v>
      </c>
      <c r="BU17" s="26">
        <f t="shared" si="6"/>
        <v>23171</v>
      </c>
      <c r="BV17" s="36"/>
      <c r="BW17" s="18">
        <f>IFERROR(VLOOKUP(B:B,[19]sheet0!$H:$I,2,FALSE),"0")</f>
        <v>1889</v>
      </c>
      <c r="BX17" s="18">
        <f>IFERROR(VLOOKUP(B:B,[20]sheet0!$H:$I,2,FALSE),"0")</f>
        <v>857</v>
      </c>
      <c r="BY17" s="18">
        <v>0</v>
      </c>
      <c r="BZ17" s="18">
        <v>0</v>
      </c>
      <c r="CA17" s="18">
        <v>0</v>
      </c>
      <c r="CB17" s="18">
        <v>0</v>
      </c>
      <c r="CC17" s="39">
        <f t="shared" si="8"/>
        <v>2746</v>
      </c>
      <c r="CD17" s="36"/>
      <c r="CE17" s="37">
        <f t="shared" si="9"/>
        <v>-20425</v>
      </c>
    </row>
    <row r="18" ht="18.75" spans="1:83">
      <c r="A18" s="16"/>
      <c r="B18" s="17" t="s">
        <v>29</v>
      </c>
      <c r="C18" s="18">
        <v>7801</v>
      </c>
      <c r="D18" s="18">
        <v>6113</v>
      </c>
      <c r="E18" s="19">
        <v>6190</v>
      </c>
      <c r="F18" s="19">
        <v>6046</v>
      </c>
      <c r="G18" s="19">
        <v>6700</v>
      </c>
      <c r="H18" s="19">
        <v>9434</v>
      </c>
      <c r="I18" s="26">
        <v>42284</v>
      </c>
      <c r="J18" s="25"/>
      <c r="K18" s="19" t="s">
        <v>71</v>
      </c>
      <c r="L18" s="19" t="s">
        <v>71</v>
      </c>
      <c r="M18" s="19" t="s">
        <v>71</v>
      </c>
      <c r="N18" s="19" t="s">
        <v>71</v>
      </c>
      <c r="O18" s="19" t="s">
        <v>71</v>
      </c>
      <c r="P18" s="19" t="s">
        <v>71</v>
      </c>
      <c r="Q18" s="30">
        <v>0</v>
      </c>
      <c r="R18" s="25"/>
      <c r="S18" s="28">
        <f t="shared" si="10"/>
        <v>-42284</v>
      </c>
      <c r="T18" s="31">
        <v>0.30880656326112</v>
      </c>
      <c r="U18" s="31">
        <v>0.45444135449043</v>
      </c>
      <c r="V18" s="31">
        <v>0.361873990306947</v>
      </c>
      <c r="W18" s="31">
        <v>0.379755210056236</v>
      </c>
      <c r="X18" s="31">
        <v>0.412388059701493</v>
      </c>
      <c r="Y18" s="31">
        <v>0.376192495230019</v>
      </c>
      <c r="Z18" s="25"/>
      <c r="AA18" s="31" t="s">
        <v>71</v>
      </c>
      <c r="AB18" s="31" t="s">
        <v>71</v>
      </c>
      <c r="AC18" s="31" t="s">
        <v>71</v>
      </c>
      <c r="AD18" s="31" t="s">
        <v>71</v>
      </c>
      <c r="AE18" s="31" t="s">
        <v>71</v>
      </c>
      <c r="AF18" s="31" t="s">
        <v>71</v>
      </c>
      <c r="AG18" s="25"/>
      <c r="AH18" s="34">
        <f t="shared" si="11"/>
        <v>-0.376192495230019</v>
      </c>
      <c r="AI18" s="31">
        <v>0.508909114216126</v>
      </c>
      <c r="AJ18" s="31">
        <v>0.617863569442172</v>
      </c>
      <c r="AK18" s="31">
        <v>0.547334410339257</v>
      </c>
      <c r="AL18" s="31">
        <v>0.583691696989745</v>
      </c>
      <c r="AM18" s="31">
        <v>0.592388059701493</v>
      </c>
      <c r="AN18" s="31">
        <v>0.539643841424634</v>
      </c>
      <c r="AO18" s="25"/>
      <c r="AP18" s="31" t="s">
        <v>71</v>
      </c>
      <c r="AQ18" s="31" t="s">
        <v>71</v>
      </c>
      <c r="AR18" s="31" t="s">
        <v>71</v>
      </c>
      <c r="AS18" s="31" t="s">
        <v>71</v>
      </c>
      <c r="AT18" s="31" t="s">
        <v>71</v>
      </c>
      <c r="AU18" s="31" t="s">
        <v>71</v>
      </c>
      <c r="AV18" s="25"/>
      <c r="AW18" s="34">
        <f t="shared" si="12"/>
        <v>-0.539643841424634</v>
      </c>
      <c r="AX18" s="18">
        <f>IFERROR(VLOOKUP(B:B,[13]sheet0!$B:$G,6,FALSE),"0")</f>
        <v>5223</v>
      </c>
      <c r="AY18" s="18">
        <f>IFERROR(VLOOKUP(B:B,[14]sheet0!$H:$M,6,FALSE),"0")</f>
        <v>4059</v>
      </c>
      <c r="AZ18" s="18">
        <f>IFERROR(VLOOKUP(B:B,[15]sheet0!$H:$M,6,FALSE),"0")</f>
        <v>3465</v>
      </c>
      <c r="BA18" s="18">
        <f>IFERROR(VLOOKUP(B:B,[16]sheet0!$H:$M,6,FALSE),"0")</f>
        <v>3630</v>
      </c>
      <c r="BB18" s="18">
        <f>IFERROR(VLOOKUP(B:B,[17]sheet0!$H:$M,6,FALSE),"0")</f>
        <v>4050</v>
      </c>
      <c r="BC18" s="18">
        <f>IFERROR(VLOOKUP(B:B,[18]sheet0!$H:$M,6,FALSE),"0")</f>
        <v>5496</v>
      </c>
      <c r="BD18" s="26">
        <f t="shared" si="1"/>
        <v>25923</v>
      </c>
      <c r="BE18" s="36"/>
      <c r="BF18" s="18" t="str">
        <f>IFERROR(VLOOKUP(B:B,[19]sheet0!$H:$M,6,FALSE),"0")</f>
        <v>0</v>
      </c>
      <c r="BG18" s="18">
        <f>IFERROR(VLOOKUP(B:B,[20]sheet0!$H:$N,6,FALSE),"0")</f>
        <v>0</v>
      </c>
      <c r="BH18" s="18">
        <f>IFERROR(VLOOKUP(B:B,[21]sheet0!$H:$N,6,FALSE),"0")</f>
        <v>0</v>
      </c>
      <c r="BI18" s="18" t="str">
        <f>IFERROR(VLOOKUP(B:B,[22]sheet0!$H:$N,6,FALSE),"0")</f>
        <v>0</v>
      </c>
      <c r="BJ18" s="18" t="str">
        <f>IFERROR(VLOOKUP(B:B,[23]sheet0!$H:$N,6,FALSE),"0")</f>
        <v>0</v>
      </c>
      <c r="BK18" s="18" t="str">
        <f>IFERROR(VLOOKUP(B:B,[24]sheet0!$H:$M,6,FALSE),"0")</f>
        <v>0</v>
      </c>
      <c r="BL18" s="26">
        <f t="shared" si="3"/>
        <v>0</v>
      </c>
      <c r="BM18" s="36"/>
      <c r="BN18" s="37">
        <f t="shared" si="4"/>
        <v>-25923</v>
      </c>
      <c r="BO18" s="18">
        <f>IFERROR(VLOOKUP(B:B,[13]sheet0!$B:$C,2,FALSE),"0")</f>
        <v>2982</v>
      </c>
      <c r="BP18" s="18">
        <f>IFERROR(VLOOKUP(B18,[14]sheet0!$H:$I,2,FALSE),"0")</f>
        <v>785</v>
      </c>
      <c r="BQ18" s="18">
        <f>IFERROR(VLOOKUP(B18,[15]sheet0!$H:$I,2,FALSE),"0")</f>
        <v>718</v>
      </c>
      <c r="BR18" s="18">
        <f>IFERROR(VLOOKUP(B18,[16]sheet0!$H:$I,2,FALSE),"0")</f>
        <v>315</v>
      </c>
      <c r="BS18" s="18">
        <f>IFERROR(VLOOKUP(B18,[17]sheet0!$H:$I,2,FALSE),"0")</f>
        <v>438</v>
      </c>
      <c r="BT18" s="18">
        <f>IFERROR(VLOOKUP(B18,[18]sheet0!$H:$I,2,FALSE),"0")</f>
        <v>1137</v>
      </c>
      <c r="BU18" s="26">
        <f t="shared" si="6"/>
        <v>6375</v>
      </c>
      <c r="BV18" s="36"/>
      <c r="BW18" s="18">
        <v>0</v>
      </c>
      <c r="BX18" s="18">
        <v>0</v>
      </c>
      <c r="BY18" s="18">
        <v>0</v>
      </c>
      <c r="BZ18" s="18">
        <v>0</v>
      </c>
      <c r="CA18" s="18">
        <v>0</v>
      </c>
      <c r="CB18" s="18">
        <v>0</v>
      </c>
      <c r="CC18" s="39">
        <f t="shared" si="8"/>
        <v>0</v>
      </c>
      <c r="CD18" s="36"/>
      <c r="CE18" s="37">
        <f t="shared" si="9"/>
        <v>-6375</v>
      </c>
    </row>
    <row r="19" ht="18.75" spans="1:83">
      <c r="A19" s="16"/>
      <c r="B19" s="17" t="s">
        <v>30</v>
      </c>
      <c r="C19" s="18">
        <v>9264</v>
      </c>
      <c r="D19" s="18">
        <v>5896</v>
      </c>
      <c r="E19" s="19">
        <v>5454</v>
      </c>
      <c r="F19" s="19">
        <v>5697</v>
      </c>
      <c r="G19" s="19">
        <v>6939</v>
      </c>
      <c r="H19" s="19">
        <v>8909</v>
      </c>
      <c r="I19" s="26">
        <v>42159</v>
      </c>
      <c r="J19" s="25"/>
      <c r="K19" s="19">
        <v>12149</v>
      </c>
      <c r="L19" s="19">
        <v>12646</v>
      </c>
      <c r="M19" s="19">
        <v>13723</v>
      </c>
      <c r="N19" s="19">
        <v>13515</v>
      </c>
      <c r="O19" s="19">
        <v>12646</v>
      </c>
      <c r="P19" s="19">
        <v>12116</v>
      </c>
      <c r="Q19" s="26">
        <v>76795</v>
      </c>
      <c r="R19" s="25"/>
      <c r="S19" s="28">
        <f t="shared" si="10"/>
        <v>34636</v>
      </c>
      <c r="T19" s="31">
        <v>0.400151122625216</v>
      </c>
      <c r="U19" s="31">
        <v>0.460651289009498</v>
      </c>
      <c r="V19" s="31">
        <v>0.508617528419509</v>
      </c>
      <c r="W19" s="31">
        <v>0.504651571002282</v>
      </c>
      <c r="X19" s="31">
        <v>0.51549214584234</v>
      </c>
      <c r="Y19" s="31">
        <v>0.497362217981816</v>
      </c>
      <c r="Z19" s="25"/>
      <c r="AA19" s="31">
        <v>0.385875380689769</v>
      </c>
      <c r="AB19" s="31">
        <v>0.486161632136644</v>
      </c>
      <c r="AC19" s="31">
        <v>0.399912555563652</v>
      </c>
      <c r="AD19" s="31">
        <v>0.478949315575287</v>
      </c>
      <c r="AE19" s="31">
        <v>0.482739650667033</v>
      </c>
      <c r="AF19" s="31">
        <v>0.440739517992737</v>
      </c>
      <c r="AG19" s="25"/>
      <c r="AH19" s="34">
        <f t="shared" si="11"/>
        <v>-0.056622699989079</v>
      </c>
      <c r="AI19" s="31">
        <v>0.573726252158895</v>
      </c>
      <c r="AJ19" s="31">
        <v>0.618724559023066</v>
      </c>
      <c r="AK19" s="31">
        <v>0.639347268060139</v>
      </c>
      <c r="AL19" s="31">
        <v>0.658943303493067</v>
      </c>
      <c r="AM19" s="31">
        <v>0.682807320939617</v>
      </c>
      <c r="AN19" s="31">
        <v>0.639690200920418</v>
      </c>
      <c r="AO19" s="25"/>
      <c r="AP19" s="31">
        <v>0.577331467610503</v>
      </c>
      <c r="AQ19" s="31">
        <v>0.645737782698086</v>
      </c>
      <c r="AR19" s="31">
        <v>0.573125409895795</v>
      </c>
      <c r="AS19" s="31">
        <v>0.610876803551609</v>
      </c>
      <c r="AT19" s="31">
        <v>0.605281254297896</v>
      </c>
      <c r="AU19" s="31">
        <v>0.554968636513701</v>
      </c>
      <c r="AV19" s="25"/>
      <c r="AW19" s="34">
        <f t="shared" si="12"/>
        <v>-0.084721564406717</v>
      </c>
      <c r="AX19" s="18">
        <f>IFERROR(VLOOKUP(B:B,[13]sheet0!$B:$G,6,FALSE),"0")</f>
        <v>5475</v>
      </c>
      <c r="AY19" s="18">
        <f>IFERROR(VLOOKUP(B:B,[14]sheet0!$H:$M,6,FALSE),"0")</f>
        <v>3794</v>
      </c>
      <c r="AZ19" s="18">
        <f>IFERROR(VLOOKUP(B:B,[15]sheet0!$H:$M,6,FALSE),"0")</f>
        <v>3540</v>
      </c>
      <c r="BA19" s="18">
        <f>IFERROR(VLOOKUP(B:B,[16]sheet0!$H:$M,6,FALSE),"0")</f>
        <v>4135</v>
      </c>
      <c r="BB19" s="18">
        <f>IFERROR(VLOOKUP(B:B,[17]sheet0!$H:$M,6,FALSE),"0")</f>
        <v>5234</v>
      </c>
      <c r="BC19" s="18">
        <f>IFERROR(VLOOKUP(B:B,[18]sheet0!$H:$M,6,FALSE),"0")</f>
        <v>5836</v>
      </c>
      <c r="BD19" s="26">
        <f t="shared" si="1"/>
        <v>28014</v>
      </c>
      <c r="BE19" s="36"/>
      <c r="BF19" s="18">
        <f>IFERROR(VLOOKUP(B:B,[19]sheet0!$H:$M,6,FALSE),"0")</f>
        <v>8029</v>
      </c>
      <c r="BG19" s="18">
        <f>IFERROR(VLOOKUP(B:B,[20]sheet0!$H:$N,6,FALSE),"0")</f>
        <v>8625</v>
      </c>
      <c r="BH19" s="18">
        <f>IFERROR(VLOOKUP(B:B,[21]sheet0!$H:$N,6,FALSE),"0")</f>
        <v>8442</v>
      </c>
      <c r="BI19" s="18">
        <f>IFERROR(VLOOKUP(B:B,[22]sheet0!$H:$N,6,FALSE),"0")</f>
        <v>8471</v>
      </c>
      <c r="BJ19" s="18">
        <f>IFERROR(VLOOKUP(B:B,[23]sheet0!$H:$N,6,FALSE),"0")</f>
        <v>10339</v>
      </c>
      <c r="BK19" s="18">
        <f>IFERROR(VLOOKUP(B:B,[24]sheet0!$H:$M,6,FALSE),"0")</f>
        <v>7098</v>
      </c>
      <c r="BL19" s="26">
        <f t="shared" si="3"/>
        <v>51004</v>
      </c>
      <c r="BM19" s="36"/>
      <c r="BN19" s="37">
        <f t="shared" si="4"/>
        <v>22990</v>
      </c>
      <c r="BO19" s="18">
        <f>IFERROR(VLOOKUP(B:B,[13]sheet0!$B:$C,2,FALSE),"0")</f>
        <v>754</v>
      </c>
      <c r="BP19" s="18">
        <f>IFERROR(VLOOKUP(B19,[14]sheet0!$H:$I,2,FALSE),"0")</f>
        <v>559</v>
      </c>
      <c r="BQ19" s="18">
        <f>IFERROR(VLOOKUP(B19,[15]sheet0!$H:$I,2,FALSE),"0")</f>
        <v>608</v>
      </c>
      <c r="BR19" s="18">
        <f>IFERROR(VLOOKUP(B19,[16]sheet0!$H:$I,2,FALSE),"0")</f>
        <v>1382</v>
      </c>
      <c r="BS19" s="18">
        <f>IFERROR(VLOOKUP(B19,[17]sheet0!$H:$I,2,FALSE),"0")</f>
        <v>2011</v>
      </c>
      <c r="BT19" s="18">
        <f>IFERROR(VLOOKUP(B19,[18]sheet0!$H:$I,2,FALSE),"0")</f>
        <v>905</v>
      </c>
      <c r="BU19" s="26">
        <f t="shared" si="6"/>
        <v>6219</v>
      </c>
      <c r="BV19" s="36"/>
      <c r="BW19" s="18">
        <f>IFERROR(VLOOKUP(B:B,[19]sheet0!$H:$I,2,FALSE),"0")</f>
        <v>2030</v>
      </c>
      <c r="BX19" s="18">
        <f>IFERROR(VLOOKUP(B:B,[20]sheet0!$H:$I,2,FALSE),"0")</f>
        <v>2060</v>
      </c>
      <c r="BY19" s="18">
        <f>IFERROR(VLOOKUP(B:B,[21]sheet0!$H:$I,2,FALSE),"0")</f>
        <v>2422</v>
      </c>
      <c r="BZ19" s="18">
        <f>IFERROR(VLOOKUP(B:B,[22]sheet0!$H:$I,2,FALSE),"0")</f>
        <v>3041</v>
      </c>
      <c r="CA19" s="18">
        <f>IFERROR(VLOOKUP(B:B,[23]sheet0!$H:$I,2,FALSE),"0")</f>
        <v>4133</v>
      </c>
      <c r="CB19" s="18">
        <f>IFERROR(VLOOKUP(B:B,[24]sheet0!$H:$I,2,FALSE),"0")</f>
        <v>1994</v>
      </c>
      <c r="CC19" s="39">
        <f t="shared" si="8"/>
        <v>15680</v>
      </c>
      <c r="CD19" s="36"/>
      <c r="CE19" s="37">
        <f t="shared" si="9"/>
        <v>9461</v>
      </c>
    </row>
    <row r="20" ht="18.75" spans="1:83">
      <c r="A20" s="16"/>
      <c r="B20" s="17" t="s">
        <v>31</v>
      </c>
      <c r="C20" s="18">
        <v>15867</v>
      </c>
      <c r="D20" s="18">
        <v>13494</v>
      </c>
      <c r="E20" s="19">
        <v>13769</v>
      </c>
      <c r="F20" s="19">
        <v>12066</v>
      </c>
      <c r="G20" s="19">
        <v>13794</v>
      </c>
      <c r="H20" s="19">
        <v>11926</v>
      </c>
      <c r="I20" s="26">
        <v>80916</v>
      </c>
      <c r="J20" s="25"/>
      <c r="K20" s="19">
        <v>13326</v>
      </c>
      <c r="L20" s="19">
        <v>11254</v>
      </c>
      <c r="M20" s="19">
        <v>11466</v>
      </c>
      <c r="N20" s="19">
        <v>13128</v>
      </c>
      <c r="O20" s="19">
        <v>11254</v>
      </c>
      <c r="P20" s="19">
        <v>13013</v>
      </c>
      <c r="Q20" s="26">
        <v>73441</v>
      </c>
      <c r="R20" s="25"/>
      <c r="S20" s="28">
        <f t="shared" si="10"/>
        <v>-7475</v>
      </c>
      <c r="T20" s="31">
        <v>0.469843070523728</v>
      </c>
      <c r="U20" s="31">
        <v>0.533644582777531</v>
      </c>
      <c r="V20" s="31">
        <v>0.510930350788002</v>
      </c>
      <c r="W20" s="31">
        <v>0.389690038123653</v>
      </c>
      <c r="X20" s="31">
        <v>0.473974191677541</v>
      </c>
      <c r="Y20" s="31">
        <v>0.44750964279725</v>
      </c>
      <c r="Z20" s="25"/>
      <c r="AA20" s="31">
        <v>0.495347441092601</v>
      </c>
      <c r="AB20" s="31">
        <v>0.53749777856762</v>
      </c>
      <c r="AC20" s="31">
        <v>0.527646956218385</v>
      </c>
      <c r="AD20" s="31">
        <v>0.478062157221207</v>
      </c>
      <c r="AE20" s="31">
        <v>0.487591440486771</v>
      </c>
      <c r="AF20" s="31">
        <v>0.468377776070084</v>
      </c>
      <c r="AG20" s="25"/>
      <c r="AH20" s="34">
        <f t="shared" si="11"/>
        <v>0.020868133272834</v>
      </c>
      <c r="AI20" s="31">
        <v>0.71040524358732</v>
      </c>
      <c r="AJ20" s="31">
        <v>0.736179042537424</v>
      </c>
      <c r="AK20" s="31">
        <v>0.727939574406275</v>
      </c>
      <c r="AL20" s="31">
        <v>0.710508867893254</v>
      </c>
      <c r="AM20" s="31">
        <v>0.725315354501957</v>
      </c>
      <c r="AN20" s="31">
        <v>0.68136843870535</v>
      </c>
      <c r="AO20" s="25"/>
      <c r="AP20" s="31">
        <v>0.719720846465556</v>
      </c>
      <c r="AQ20" s="31">
        <v>0.746490136840235</v>
      </c>
      <c r="AR20" s="31">
        <v>0.729024943310658</v>
      </c>
      <c r="AS20" s="31">
        <v>0.754265691651432</v>
      </c>
      <c r="AT20" s="31">
        <v>0.737403432009298</v>
      </c>
      <c r="AU20" s="31">
        <v>0.727503265964804</v>
      </c>
      <c r="AV20" s="25"/>
      <c r="AW20" s="34">
        <f t="shared" si="12"/>
        <v>0.0461348272594539</v>
      </c>
      <c r="AX20" s="18">
        <f>IFERROR(VLOOKUP(B:B,[13]sheet0!$B:$G,6,FALSE),"0")</f>
        <v>11970</v>
      </c>
      <c r="AY20" s="18">
        <f>IFERROR(VLOOKUP(B:B,[14]sheet0!$H:$M,6,FALSE),"0")</f>
        <v>10161</v>
      </c>
      <c r="AZ20" s="18">
        <f>IFERROR(VLOOKUP(B:B,[15]sheet0!$H:$M,6,FALSE),"0")</f>
        <v>10107</v>
      </c>
      <c r="BA20" s="18">
        <f>IFERROR(VLOOKUP(B:B,[16]sheet0!$H:$M,6,FALSE),"0")</f>
        <v>8631</v>
      </c>
      <c r="BB20" s="18">
        <f>IFERROR(VLOOKUP(B:B,[17]sheet0!$H:$M,6,FALSE),"0")</f>
        <v>9974</v>
      </c>
      <c r="BC20" s="18">
        <f>IFERROR(VLOOKUP(B:B,[18]sheet0!$H:$M,6,FALSE),"0")</f>
        <v>8299</v>
      </c>
      <c r="BD20" s="26">
        <f t="shared" si="1"/>
        <v>59142</v>
      </c>
      <c r="BE20" s="36"/>
      <c r="BF20" s="18">
        <f>IFERROR(VLOOKUP(B:B,[19]sheet0!$H:$M,6,FALSE),"0")</f>
        <v>9710</v>
      </c>
      <c r="BG20" s="18">
        <f>IFERROR(VLOOKUP(B:B,[20]sheet0!$H:$N,6,FALSE),"0")</f>
        <v>8490</v>
      </c>
      <c r="BH20" s="18">
        <f>IFERROR(VLOOKUP(B:B,[21]sheet0!$H:$N,6,FALSE),"0")</f>
        <v>8577</v>
      </c>
      <c r="BI20" s="18">
        <f>IFERROR(VLOOKUP(B:B,[22]sheet0!$H:$N,6,FALSE),"0")</f>
        <v>9808</v>
      </c>
      <c r="BJ20" s="18">
        <f>IFERROR(VLOOKUP(B:B,[23]sheet0!$H:$N,6,FALSE),"0")</f>
        <v>11222</v>
      </c>
      <c r="BK20" s="18">
        <f>IFERROR(VLOOKUP(B:B,[24]sheet0!$H:$M,6,FALSE),"0")</f>
        <v>9602</v>
      </c>
      <c r="BL20" s="26">
        <f t="shared" si="3"/>
        <v>57409</v>
      </c>
      <c r="BM20" s="36"/>
      <c r="BN20" s="37">
        <f t="shared" si="4"/>
        <v>-1733</v>
      </c>
      <c r="BO20" s="18">
        <f>IFERROR(VLOOKUP(B:B,[13]sheet0!$B:$C,2,FALSE),"0")</f>
        <v>2474</v>
      </c>
      <c r="BP20" s="18">
        <f>IFERROR(VLOOKUP(B20,[14]sheet0!$H:$I,2,FALSE),"0")</f>
        <v>1117</v>
      </c>
      <c r="BQ20" s="18">
        <f>IFERROR(VLOOKUP(B20,[15]sheet0!$H:$I,2,FALSE),"0")</f>
        <v>1170</v>
      </c>
      <c r="BR20" s="18">
        <f>IFERROR(VLOOKUP(B20,[16]sheet0!$H:$I,2,FALSE),"0")</f>
        <v>609</v>
      </c>
      <c r="BS20" s="18">
        <f>IFERROR(VLOOKUP(B20,[17]sheet0!$H:$I,2,FALSE),"0")</f>
        <v>580</v>
      </c>
      <c r="BT20" s="18">
        <f>IFERROR(VLOOKUP(B20,[18]sheet0!$H:$I,2,FALSE),"0")</f>
        <v>990</v>
      </c>
      <c r="BU20" s="26">
        <f t="shared" si="6"/>
        <v>6940</v>
      </c>
      <c r="BV20" s="36"/>
      <c r="BW20" s="18">
        <f>IFERROR(VLOOKUP(B:B,[19]sheet0!$H:$I,2,FALSE),"0")</f>
        <v>1032</v>
      </c>
      <c r="BX20" s="18">
        <f>IFERROR(VLOOKUP(B:B,[20]sheet0!$H:$I,2,FALSE),"0")</f>
        <v>974</v>
      </c>
      <c r="BY20" s="18">
        <f>IFERROR(VLOOKUP(B:B,[21]sheet0!$H:$I,2,FALSE),"0")</f>
        <v>1137</v>
      </c>
      <c r="BZ20" s="18">
        <f>IFERROR(VLOOKUP(B:B,[22]sheet0!$H:$I,2,FALSE),"0")</f>
        <v>1154</v>
      </c>
      <c r="CA20" s="18">
        <f>IFERROR(VLOOKUP(B:B,[23]sheet0!$H:$I,2,FALSE),"0")</f>
        <v>1556</v>
      </c>
      <c r="CB20" s="18">
        <f>IFERROR(VLOOKUP(B:B,[24]sheet0!$H:$I,2,FALSE),"0")</f>
        <v>1278</v>
      </c>
      <c r="CC20" s="39">
        <f t="shared" si="8"/>
        <v>7131</v>
      </c>
      <c r="CD20" s="36"/>
      <c r="CE20" s="37">
        <f t="shared" si="9"/>
        <v>191</v>
      </c>
    </row>
    <row r="21" ht="18.75" spans="1:83">
      <c r="A21" s="16"/>
      <c r="B21" s="17" t="s">
        <v>32</v>
      </c>
      <c r="C21" s="18">
        <v>12483</v>
      </c>
      <c r="D21" s="18">
        <v>11245</v>
      </c>
      <c r="E21" s="19">
        <v>11542</v>
      </c>
      <c r="F21" s="19">
        <v>13520</v>
      </c>
      <c r="G21" s="19">
        <v>15911</v>
      </c>
      <c r="H21" s="19">
        <v>13517</v>
      </c>
      <c r="I21" s="26">
        <v>78218</v>
      </c>
      <c r="J21" s="25"/>
      <c r="K21" s="19">
        <v>13727</v>
      </c>
      <c r="L21" s="19">
        <v>11970</v>
      </c>
      <c r="M21" s="19">
        <v>11470</v>
      </c>
      <c r="N21" s="19">
        <v>12440</v>
      </c>
      <c r="O21" s="19">
        <v>11970</v>
      </c>
      <c r="P21" s="19">
        <v>12418</v>
      </c>
      <c r="Q21" s="26">
        <v>73995</v>
      </c>
      <c r="R21" s="25"/>
      <c r="S21" s="28">
        <f t="shared" si="10"/>
        <v>-4223</v>
      </c>
      <c r="T21" s="31">
        <v>0.610269967155331</v>
      </c>
      <c r="U21" s="31">
        <v>0.616096042685638</v>
      </c>
      <c r="V21" s="31">
        <v>0.621729336336857</v>
      </c>
      <c r="W21" s="31">
        <v>0.63646449704142</v>
      </c>
      <c r="X21" s="31">
        <v>0.608698384765257</v>
      </c>
      <c r="Y21" s="31">
        <v>0.55633646519198</v>
      </c>
      <c r="Z21" s="25"/>
      <c r="AA21" s="31">
        <v>0.558170029868143</v>
      </c>
      <c r="AB21" s="31">
        <v>0.570175438596491</v>
      </c>
      <c r="AC21" s="31">
        <v>0.545161290322581</v>
      </c>
      <c r="AD21" s="31">
        <v>0.603858520900322</v>
      </c>
      <c r="AE21" s="31">
        <v>0.587207245453902</v>
      </c>
      <c r="AF21" s="31">
        <v>0.554114994363021</v>
      </c>
      <c r="AG21" s="25"/>
      <c r="AH21" s="34">
        <f t="shared" si="11"/>
        <v>-0.00222147082895896</v>
      </c>
      <c r="AI21" s="31">
        <v>0.724425218296884</v>
      </c>
      <c r="AJ21" s="31">
        <v>0.741840818141396</v>
      </c>
      <c r="AK21" s="31">
        <v>0.746837636458153</v>
      </c>
      <c r="AL21" s="31">
        <v>0.755843195266272</v>
      </c>
      <c r="AM21" s="31">
        <v>0.747973100370813</v>
      </c>
      <c r="AN21" s="31">
        <v>0.719094473625805</v>
      </c>
      <c r="AO21" s="25"/>
      <c r="AP21" s="31">
        <v>0.73876302178189</v>
      </c>
      <c r="AQ21" s="31">
        <v>0.754803675856307</v>
      </c>
      <c r="AR21" s="31">
        <v>0.726939843068875</v>
      </c>
      <c r="AS21" s="31">
        <v>0.785450160771704</v>
      </c>
      <c r="AT21" s="31">
        <v>0.763602915163093</v>
      </c>
      <c r="AU21" s="31">
        <v>0.757448864551458</v>
      </c>
      <c r="AV21" s="25"/>
      <c r="AW21" s="34">
        <f t="shared" si="12"/>
        <v>0.038354390925653</v>
      </c>
      <c r="AX21" s="18">
        <f>IFERROR(VLOOKUP(B:B,[13]sheet0!$B:$G,6,FALSE),"0")</f>
        <v>14934</v>
      </c>
      <c r="AY21" s="18">
        <f>IFERROR(VLOOKUP(B:B,[14]sheet0!$H:$M,6,FALSE),"0")</f>
        <v>13298</v>
      </c>
      <c r="AZ21" s="18">
        <f>IFERROR(VLOOKUP(B:B,[15]sheet0!$H:$M,6,FALSE),"0")</f>
        <v>11562</v>
      </c>
      <c r="BA21" s="18">
        <f>IFERROR(VLOOKUP(B:B,[16]sheet0!$H:$M,6,FALSE),"0")</f>
        <v>14549</v>
      </c>
      <c r="BB21" s="18">
        <f>IFERROR(VLOOKUP(B:B,[17]sheet0!$H:$M,6,FALSE),"0")</f>
        <v>16363</v>
      </c>
      <c r="BC21" s="18">
        <f>IFERROR(VLOOKUP(B:B,[18]sheet0!$H:$M,6,FALSE),"0")</f>
        <v>15019</v>
      </c>
      <c r="BD21" s="26">
        <f t="shared" ref="BD21:BD26" si="13">SUM(AX21:BC21)</f>
        <v>85725</v>
      </c>
      <c r="BE21" s="36"/>
      <c r="BF21" s="18">
        <f>IFERROR(VLOOKUP(B:B,[19]sheet0!$H:$M,6,FALSE),"0")</f>
        <v>12345</v>
      </c>
      <c r="BG21" s="18">
        <f>IFERROR(VLOOKUP(B:B,[20]sheet0!$H:$N,6,FALSE),"0")</f>
        <v>10467</v>
      </c>
      <c r="BH21" s="18">
        <f>IFERROR(VLOOKUP(B:B,[21]sheet0!$H:$N,6,FALSE),"0")</f>
        <v>10113</v>
      </c>
      <c r="BI21" s="18">
        <f>IFERROR(VLOOKUP(B:B,[22]sheet0!$H:$N,6,FALSE),"0")</f>
        <v>11912</v>
      </c>
      <c r="BJ21" s="18">
        <f>IFERROR(VLOOKUP(B:B,[23]sheet0!$H:$N,6,FALSE),"0")</f>
        <v>13071</v>
      </c>
      <c r="BK21" s="18">
        <f>IFERROR(VLOOKUP(B:B,[24]sheet0!$H:$M,6,FALSE),"0")</f>
        <v>11252</v>
      </c>
      <c r="BL21" s="26">
        <f t="shared" ref="BL21:BL26" si="14">SUM(BF21:BK21)</f>
        <v>69160</v>
      </c>
      <c r="BM21" s="36"/>
      <c r="BN21" s="37">
        <f t="shared" ref="BN21:BN26" si="15">BL21-BD21</f>
        <v>-16565</v>
      </c>
      <c r="BO21" s="18">
        <f>IFERROR(VLOOKUP(B:B,[13]sheet0!$B:$C,2,FALSE),"0")</f>
        <v>17493</v>
      </c>
      <c r="BP21" s="18">
        <f>IFERROR(VLOOKUP(B21,[14]sheet0!$H:$I,2,FALSE),"0")</f>
        <v>13617</v>
      </c>
      <c r="BQ21" s="18">
        <f>IFERROR(VLOOKUP(B21,[15]sheet0!$H:$I,2,FALSE),"0")</f>
        <v>12225</v>
      </c>
      <c r="BR21" s="18">
        <f>IFERROR(VLOOKUP(B21,[16]sheet0!$H:$I,2,FALSE),"0")</f>
        <v>17304</v>
      </c>
      <c r="BS21" s="18">
        <f>IFERROR(VLOOKUP(B21,[17]sheet0!$H:$I,2,FALSE),"0")</f>
        <v>16967</v>
      </c>
      <c r="BT21" s="18">
        <f>IFERROR(VLOOKUP(B21,[18]sheet0!$H:$I,2,FALSE),"0")</f>
        <v>19020</v>
      </c>
      <c r="BU21" s="26">
        <f t="shared" si="6"/>
        <v>96626</v>
      </c>
      <c r="BV21" s="36"/>
      <c r="BW21" s="18">
        <f>IFERROR(VLOOKUP(B:B,[19]sheet0!$H:$I,2,FALSE),"0")</f>
        <v>10154</v>
      </c>
      <c r="BX21" s="18">
        <f>IFERROR(VLOOKUP(B:B,[20]sheet0!$H:$I,2,FALSE),"0")</f>
        <v>8858</v>
      </c>
      <c r="BY21" s="18">
        <f>IFERROR(VLOOKUP(B:B,[21]sheet0!$H:$I,2,FALSE),"0")</f>
        <v>8912</v>
      </c>
      <c r="BZ21" s="18">
        <f>IFERROR(VLOOKUP(B:B,[22]sheet0!$H:$I,2,FALSE),"0")</f>
        <v>10615</v>
      </c>
      <c r="CA21" s="18">
        <f>IFERROR(VLOOKUP(B:B,[23]sheet0!$H:$I,2,FALSE),"0")</f>
        <v>11655</v>
      </c>
      <c r="CB21" s="18">
        <f>IFERROR(VLOOKUP(B:B,[24]sheet0!$H:$I,2,FALSE),"0")</f>
        <v>9661</v>
      </c>
      <c r="CC21" s="39">
        <f t="shared" ref="CC21:CC26" si="16">SUM(BW21:CB21)</f>
        <v>59855</v>
      </c>
      <c r="CD21" s="36"/>
      <c r="CE21" s="37">
        <f t="shared" ref="CE21:CE26" si="17">CC21-BU21</f>
        <v>-36771</v>
      </c>
    </row>
    <row r="22" ht="18.75" spans="1:83">
      <c r="A22" s="16"/>
      <c r="B22" s="17" t="s">
        <v>33</v>
      </c>
      <c r="C22" s="18">
        <v>13085</v>
      </c>
      <c r="D22" s="18">
        <v>12451</v>
      </c>
      <c r="E22" s="19">
        <v>13173</v>
      </c>
      <c r="F22" s="19">
        <v>15557</v>
      </c>
      <c r="G22" s="19">
        <v>19452</v>
      </c>
      <c r="H22" s="19">
        <v>16267</v>
      </c>
      <c r="I22" s="26">
        <v>89985</v>
      </c>
      <c r="J22" s="25"/>
      <c r="K22" s="19">
        <v>16980</v>
      </c>
      <c r="L22" s="19">
        <v>16816</v>
      </c>
      <c r="M22" s="19">
        <v>17573</v>
      </c>
      <c r="N22" s="19">
        <v>17184</v>
      </c>
      <c r="O22" s="19">
        <v>16816</v>
      </c>
      <c r="P22" s="19">
        <v>17154</v>
      </c>
      <c r="Q22" s="26">
        <v>102523</v>
      </c>
      <c r="R22" s="25"/>
      <c r="S22" s="28">
        <f t="shared" si="10"/>
        <v>12538</v>
      </c>
      <c r="T22" s="31">
        <v>0.39335116545663</v>
      </c>
      <c r="U22" s="31">
        <v>0.441811902658421</v>
      </c>
      <c r="V22" s="31">
        <v>0.506110984589691</v>
      </c>
      <c r="W22" s="31">
        <v>0.499196503181847</v>
      </c>
      <c r="X22" s="31">
        <v>0.480413325107958</v>
      </c>
      <c r="Y22" s="31">
        <v>0.463945410954694</v>
      </c>
      <c r="Z22" s="25"/>
      <c r="AA22" s="31">
        <v>0.529505300353357</v>
      </c>
      <c r="AB22" s="31">
        <v>0.594196003805899</v>
      </c>
      <c r="AC22" s="31">
        <v>0.614067034655437</v>
      </c>
      <c r="AD22" s="31">
        <v>0.561801675977654</v>
      </c>
      <c r="AE22" s="31">
        <v>0.572388831437435</v>
      </c>
      <c r="AF22" s="31">
        <v>0.548268625393494</v>
      </c>
      <c r="AG22" s="25"/>
      <c r="AH22" s="34">
        <f t="shared" si="11"/>
        <v>0.0843232144388</v>
      </c>
      <c r="AI22" s="31">
        <v>0.689950324799389</v>
      </c>
      <c r="AJ22" s="31">
        <v>0.74572323508152</v>
      </c>
      <c r="AK22" s="31">
        <v>0.742655431564564</v>
      </c>
      <c r="AL22" s="31">
        <v>0.732531979173362</v>
      </c>
      <c r="AM22" s="31">
        <v>0.74655562410035</v>
      </c>
      <c r="AN22" s="31">
        <v>0.729083420421713</v>
      </c>
      <c r="AO22" s="25"/>
      <c r="AP22" s="31">
        <v>0.7424617196702</v>
      </c>
      <c r="AQ22" s="31">
        <v>0.771408182683159</v>
      </c>
      <c r="AR22" s="31">
        <v>0.777841006088886</v>
      </c>
      <c r="AS22" s="31">
        <v>0.781191806331471</v>
      </c>
      <c r="AT22" s="31">
        <v>0.768200620475698</v>
      </c>
      <c r="AU22" s="31">
        <v>0.742975399323773</v>
      </c>
      <c r="AV22" s="25"/>
      <c r="AW22" s="34">
        <f t="shared" si="12"/>
        <v>0.01389197890206</v>
      </c>
      <c r="AX22" s="18">
        <f>IFERROR(VLOOKUP(B:B,[13]sheet0!$B:$G,6,FALSE),"0")</f>
        <v>11162</v>
      </c>
      <c r="AY22" s="18">
        <f>IFERROR(VLOOKUP(B:B,[14]sheet0!$H:$M,6,FALSE),"0")</f>
        <v>10185</v>
      </c>
      <c r="AZ22" s="18">
        <f>IFERROR(VLOOKUP(B:B,[15]sheet0!$H:$M,6,FALSE),"0")</f>
        <v>10135</v>
      </c>
      <c r="BA22" s="18">
        <f>IFERROR(VLOOKUP(B:B,[16]sheet0!$H:$M,6,FALSE),"0")</f>
        <v>12013</v>
      </c>
      <c r="BB22" s="18">
        <f>IFERROR(VLOOKUP(B:B,[17]sheet0!$H:$M,6,FALSE),"0")</f>
        <v>15061</v>
      </c>
      <c r="BC22" s="18">
        <f>IFERROR(VLOOKUP(B:B,[18]sheet0!$H:$M,6,FALSE),"0")</f>
        <v>12940</v>
      </c>
      <c r="BD22" s="26">
        <f t="shared" si="13"/>
        <v>71496</v>
      </c>
      <c r="BE22" s="36"/>
      <c r="BF22" s="18">
        <f>IFERROR(VLOOKUP(B:B,[19]sheet0!$H:$M,6,FALSE),"0")</f>
        <v>12944</v>
      </c>
      <c r="BG22" s="18">
        <f>IFERROR(VLOOKUP(B:B,[20]sheet0!$H:$N,6,FALSE),"0")</f>
        <v>13190</v>
      </c>
      <c r="BH22" s="18">
        <f>IFERROR(VLOOKUP(B:B,[21]sheet0!$H:$N,6,FALSE),"0")</f>
        <v>14132</v>
      </c>
      <c r="BI22" s="18">
        <f>IFERROR(VLOOKUP(B:B,[22]sheet0!$H:$N,6,FALSE),"0")</f>
        <v>13744</v>
      </c>
      <c r="BJ22" s="18">
        <f>IFERROR(VLOOKUP(B:B,[23]sheet0!$H:$N,6,FALSE),"0")</f>
        <v>15540</v>
      </c>
      <c r="BK22" s="18">
        <f>IFERROR(VLOOKUP(B:B,[24]sheet0!$H:$M,6,FALSE),"0")</f>
        <v>13484</v>
      </c>
      <c r="BL22" s="26">
        <f t="shared" si="14"/>
        <v>83034</v>
      </c>
      <c r="BM22" s="36"/>
      <c r="BN22" s="37">
        <f t="shared" si="15"/>
        <v>11538</v>
      </c>
      <c r="BO22" s="18">
        <f>IFERROR(VLOOKUP(B:B,[13]sheet0!$B:$C,2,FALSE),"0")</f>
        <v>4055</v>
      </c>
      <c r="BP22" s="18">
        <f>IFERROR(VLOOKUP(B22,[14]sheet0!$H:$I,2,FALSE),"0")</f>
        <v>2258</v>
      </c>
      <c r="BQ22" s="18">
        <f>IFERROR(VLOOKUP(B22,[15]sheet0!$H:$I,2,FALSE),"0")</f>
        <v>1223</v>
      </c>
      <c r="BR22" s="18">
        <f>IFERROR(VLOOKUP(B22,[16]sheet0!$H:$I,2,FALSE),"0")</f>
        <v>3400</v>
      </c>
      <c r="BS22" s="18">
        <f>IFERROR(VLOOKUP(B22,[17]sheet0!$H:$I,2,FALSE),"0")</f>
        <v>3615</v>
      </c>
      <c r="BT22" s="18">
        <f>IFERROR(VLOOKUP(B22,[18]sheet0!$H:$I,2,FALSE),"0")</f>
        <v>3465</v>
      </c>
      <c r="BU22" s="26">
        <f t="shared" si="6"/>
        <v>18016</v>
      </c>
      <c r="BV22" s="36"/>
      <c r="BW22" s="18">
        <f>IFERROR(VLOOKUP(B:B,[19]sheet0!$H:$I,2,FALSE),"0")</f>
        <v>1255</v>
      </c>
      <c r="BX22" s="18">
        <f>IFERROR(VLOOKUP(B:B,[20]sheet0!$H:$I,2,FALSE),"0")</f>
        <v>1774</v>
      </c>
      <c r="BY22" s="18">
        <f>IFERROR(VLOOKUP(B:B,[21]sheet0!$H:$I,2,FALSE),"0")</f>
        <v>2048</v>
      </c>
      <c r="BZ22" s="18">
        <f>IFERROR(VLOOKUP(B:B,[22]sheet0!$H:$I,2,FALSE),"0")</f>
        <v>2069</v>
      </c>
      <c r="CA22" s="18">
        <f>IFERROR(VLOOKUP(B:B,[23]sheet0!$H:$I,2,FALSE),"0")</f>
        <v>3474</v>
      </c>
      <c r="CB22" s="18">
        <f>IFERROR(VLOOKUP(B:B,[24]sheet0!$H:$I,2,FALSE),"0")</f>
        <v>3750</v>
      </c>
      <c r="CC22" s="39">
        <f t="shared" si="16"/>
        <v>14370</v>
      </c>
      <c r="CD22" s="36"/>
      <c r="CE22" s="37">
        <f t="shared" si="17"/>
        <v>-3646</v>
      </c>
    </row>
    <row r="23" ht="18.75" spans="1:83">
      <c r="A23" s="16"/>
      <c r="B23" s="17" t="s">
        <v>34</v>
      </c>
      <c r="C23" s="18">
        <v>7254</v>
      </c>
      <c r="D23" s="18">
        <v>6159</v>
      </c>
      <c r="E23" s="19">
        <v>5560</v>
      </c>
      <c r="F23" s="19">
        <v>6255</v>
      </c>
      <c r="G23" s="19">
        <v>7868</v>
      </c>
      <c r="H23" s="19">
        <v>6888</v>
      </c>
      <c r="I23" s="26">
        <v>39984</v>
      </c>
      <c r="J23" s="25"/>
      <c r="K23" s="19">
        <v>7474</v>
      </c>
      <c r="L23" s="19">
        <v>7582</v>
      </c>
      <c r="M23" s="19">
        <v>9828</v>
      </c>
      <c r="N23" s="19">
        <v>8742</v>
      </c>
      <c r="O23" s="19">
        <v>7582</v>
      </c>
      <c r="P23" s="19">
        <v>7793</v>
      </c>
      <c r="Q23" s="26">
        <v>49001</v>
      </c>
      <c r="R23" s="25"/>
      <c r="S23" s="28">
        <f t="shared" si="10"/>
        <v>9017</v>
      </c>
      <c r="T23" s="31">
        <v>0.405707196029777</v>
      </c>
      <c r="U23" s="31">
        <v>0.589706121123559</v>
      </c>
      <c r="V23" s="31">
        <v>0.625359712230216</v>
      </c>
      <c r="W23" s="31">
        <v>0.651478816946443</v>
      </c>
      <c r="X23" s="31">
        <v>0.602567361464159</v>
      </c>
      <c r="Y23" s="31">
        <v>0.491144018583043</v>
      </c>
      <c r="Z23" s="25"/>
      <c r="AA23" s="31">
        <v>0.508027829810008</v>
      </c>
      <c r="AB23" s="31">
        <v>0.605776839883936</v>
      </c>
      <c r="AC23" s="31">
        <v>0.57997557997558</v>
      </c>
      <c r="AD23" s="31">
        <v>0.51727293525509</v>
      </c>
      <c r="AE23" s="31">
        <v>0.458179126572909</v>
      </c>
      <c r="AF23" s="31">
        <v>0.423970229693314</v>
      </c>
      <c r="AG23" s="25"/>
      <c r="AH23" s="34">
        <f t="shared" si="11"/>
        <v>-0.067173788889729</v>
      </c>
      <c r="AI23" s="31">
        <v>0.691204852495175</v>
      </c>
      <c r="AJ23" s="31">
        <v>0.732586458840721</v>
      </c>
      <c r="AK23" s="31">
        <v>0.762589928057554</v>
      </c>
      <c r="AL23" s="31">
        <v>0.77410071942446</v>
      </c>
      <c r="AM23" s="31">
        <v>0.776817488561261</v>
      </c>
      <c r="AN23" s="31">
        <v>0.714576074332172</v>
      </c>
      <c r="AO23" s="25"/>
      <c r="AP23" s="31">
        <v>0.746855766657747</v>
      </c>
      <c r="AQ23" s="31">
        <v>0.802031126351886</v>
      </c>
      <c r="AR23" s="31">
        <v>0.804945054945055</v>
      </c>
      <c r="AS23" s="31">
        <v>0.806909174102036</v>
      </c>
      <c r="AT23" s="31">
        <v>0.771069049381411</v>
      </c>
      <c r="AU23" s="31">
        <v>0.748235596047735</v>
      </c>
      <c r="AV23" s="25"/>
      <c r="AW23" s="34">
        <f t="shared" si="12"/>
        <v>0.0336595217155631</v>
      </c>
      <c r="AX23" s="18">
        <f>IFERROR(VLOOKUP(B:B,[13]sheet0!$B:$G,6,FALSE),"0")</f>
        <v>5181</v>
      </c>
      <c r="AY23" s="18">
        <f>IFERROR(VLOOKUP(B:B,[14]sheet0!$H:$M,6,FALSE),"0")</f>
        <v>4547</v>
      </c>
      <c r="AZ23" s="18">
        <f>IFERROR(VLOOKUP(B:B,[15]sheet0!$H:$M,6,FALSE),"0")</f>
        <v>4303</v>
      </c>
      <c r="BA23" s="18">
        <f>IFERROR(VLOOKUP(B:B,[16]sheet0!$H:$M,6,FALSE),"0")</f>
        <v>4938</v>
      </c>
      <c r="BB23" s="18">
        <f>IFERROR(VLOOKUP(B:B,[17]sheet0!$H:$M,6,FALSE),"0")</f>
        <v>6095</v>
      </c>
      <c r="BC23" s="18">
        <f>IFERROR(VLOOKUP(B:B,[18]sheet0!$H:$M,6,FALSE),"0")</f>
        <v>5065</v>
      </c>
      <c r="BD23" s="26">
        <f t="shared" si="13"/>
        <v>30129</v>
      </c>
      <c r="BE23" s="36"/>
      <c r="BF23" s="18">
        <f>IFERROR(VLOOKUP(B:B,[19]sheet0!$H:$M,6,FALSE),"0")</f>
        <v>6769</v>
      </c>
      <c r="BG23" s="18">
        <f>IFERROR(VLOOKUP(B:B,[20]sheet0!$H:$N,6,FALSE),"0")</f>
        <v>6705</v>
      </c>
      <c r="BH23" s="18">
        <f>IFERROR(VLOOKUP(B:B,[21]sheet0!$H:$N,6,FALSE),"0")</f>
        <v>8261</v>
      </c>
      <c r="BI23" s="18">
        <f>IFERROR(VLOOKUP(B:B,[22]sheet0!$H:$N,6,FALSE),"0")</f>
        <v>7448</v>
      </c>
      <c r="BJ23" s="18">
        <f>IFERROR(VLOOKUP(B:B,[23]sheet0!$H:$N,6,FALSE),"0")</f>
        <v>7819</v>
      </c>
      <c r="BK23" s="18">
        <f>IFERROR(VLOOKUP(B:B,[24]sheet0!$H:$M,6,FALSE),"0")</f>
        <v>6002</v>
      </c>
      <c r="BL23" s="26">
        <f t="shared" si="14"/>
        <v>43004</v>
      </c>
      <c r="BM23" s="36"/>
      <c r="BN23" s="37">
        <f t="shared" si="15"/>
        <v>12875</v>
      </c>
      <c r="BO23" s="18">
        <f>IFERROR(VLOOKUP(B:B,[13]sheet0!$B:$C,2,FALSE),"0")</f>
        <v>368</v>
      </c>
      <c r="BP23" s="18">
        <f>IFERROR(VLOOKUP(B23,[14]sheet0!$H:$I,2,FALSE),"0")</f>
        <v>375</v>
      </c>
      <c r="BQ23" s="18">
        <f>IFERROR(VLOOKUP(B23,[15]sheet0!$H:$I,2,FALSE),"0")</f>
        <v>668</v>
      </c>
      <c r="BR23" s="18">
        <f>IFERROR(VLOOKUP(B23,[16]sheet0!$H:$I,2,FALSE),"0")</f>
        <v>651</v>
      </c>
      <c r="BS23" s="18">
        <f>IFERROR(VLOOKUP(B23,[17]sheet0!$H:$I,2,FALSE),"0")</f>
        <v>710</v>
      </c>
      <c r="BT23" s="18">
        <f>IFERROR(VLOOKUP(B23,[18]sheet0!$H:$I,2,FALSE),"0")</f>
        <v>605</v>
      </c>
      <c r="BU23" s="26">
        <f t="shared" si="6"/>
        <v>3377</v>
      </c>
      <c r="BV23" s="36"/>
      <c r="BW23" s="18">
        <f>IFERROR(VLOOKUP(B:B,[19]sheet0!$H:$I,2,FALSE),"0")</f>
        <v>506</v>
      </c>
      <c r="BX23" s="18">
        <f>IFERROR(VLOOKUP(B:B,[20]sheet0!$H:$I,2,FALSE),"0")</f>
        <v>609</v>
      </c>
      <c r="BY23" s="18">
        <f>IFERROR(VLOOKUP(B:B,[21]sheet0!$H:$I,2,FALSE),"0")</f>
        <v>688</v>
      </c>
      <c r="BZ23" s="18">
        <f>IFERROR(VLOOKUP(B:B,[22]sheet0!$H:$I,2,FALSE),"0")</f>
        <v>542</v>
      </c>
      <c r="CA23" s="18">
        <f>IFERROR(VLOOKUP(B:B,[23]sheet0!$H:$I,2,FALSE),"0")</f>
        <v>926</v>
      </c>
      <c r="CB23" s="18">
        <f>IFERROR(VLOOKUP(B:B,[24]sheet0!$H:$I,2,FALSE),"0")</f>
        <v>663</v>
      </c>
      <c r="CC23" s="39">
        <f t="shared" si="16"/>
        <v>3934</v>
      </c>
      <c r="CD23" s="36"/>
      <c r="CE23" s="37">
        <f t="shared" si="17"/>
        <v>557</v>
      </c>
    </row>
    <row r="24" ht="18.75" spans="1:83">
      <c r="A24" s="16"/>
      <c r="B24" s="17" t="s">
        <v>35</v>
      </c>
      <c r="C24" s="18">
        <v>13454</v>
      </c>
      <c r="D24" s="18">
        <v>12409</v>
      </c>
      <c r="E24" s="19">
        <v>13151</v>
      </c>
      <c r="F24" s="19">
        <v>15761</v>
      </c>
      <c r="G24" s="19">
        <v>19692</v>
      </c>
      <c r="H24" s="19">
        <v>16481</v>
      </c>
      <c r="I24" s="26">
        <v>90948</v>
      </c>
      <c r="J24" s="25"/>
      <c r="K24" s="19">
        <v>18727</v>
      </c>
      <c r="L24" s="19">
        <v>27322</v>
      </c>
      <c r="M24" s="19">
        <v>25367</v>
      </c>
      <c r="N24" s="19">
        <v>28476</v>
      </c>
      <c r="O24" s="19">
        <v>27322</v>
      </c>
      <c r="P24" s="19">
        <v>16672</v>
      </c>
      <c r="Q24" s="26">
        <v>143886</v>
      </c>
      <c r="R24" s="25"/>
      <c r="S24" s="28">
        <f t="shared" si="10"/>
        <v>52938</v>
      </c>
      <c r="T24" s="31">
        <v>0.541548981715475</v>
      </c>
      <c r="U24" s="31">
        <v>0.615359819485857</v>
      </c>
      <c r="V24" s="31">
        <v>0.558740780168808</v>
      </c>
      <c r="W24" s="31">
        <v>0.487722860224605</v>
      </c>
      <c r="X24" s="31">
        <v>0.491874873044891</v>
      </c>
      <c r="Y24" s="31">
        <v>0.422122444026455</v>
      </c>
      <c r="Z24" s="25"/>
      <c r="AA24" s="31">
        <v>0.48827895551877</v>
      </c>
      <c r="AB24" s="31">
        <v>0.636300417246175</v>
      </c>
      <c r="AC24" s="31">
        <v>0.567942602593921</v>
      </c>
      <c r="AD24" s="31">
        <v>0.631444023036943</v>
      </c>
      <c r="AE24" s="31">
        <v>0.575599895182121</v>
      </c>
      <c r="AF24" s="31">
        <v>0.464311420345489</v>
      </c>
      <c r="AG24" s="25"/>
      <c r="AH24" s="34">
        <f t="shared" si="11"/>
        <v>0.042188976319034</v>
      </c>
      <c r="AI24" s="31">
        <v>0.768767652742679</v>
      </c>
      <c r="AJ24" s="31">
        <v>0.799258602627125</v>
      </c>
      <c r="AK24" s="31">
        <v>0.791270625807923</v>
      </c>
      <c r="AL24" s="31">
        <v>0.790432079182793</v>
      </c>
      <c r="AM24" s="31">
        <v>0.784125533211456</v>
      </c>
      <c r="AN24" s="31">
        <v>0.741156483223105</v>
      </c>
      <c r="AO24" s="25"/>
      <c r="AP24" s="31">
        <v>0.76712767661665</v>
      </c>
      <c r="AQ24" s="31">
        <v>0.852609618622356</v>
      </c>
      <c r="AR24" s="31">
        <v>0.823156068908424</v>
      </c>
      <c r="AS24" s="31">
        <v>0.862586037364798</v>
      </c>
      <c r="AT24" s="31">
        <v>0.8203122075394</v>
      </c>
      <c r="AU24" s="31">
        <v>0.749280230326296</v>
      </c>
      <c r="AV24" s="25"/>
      <c r="AW24" s="34">
        <f t="shared" si="12"/>
        <v>0.00812374710319097</v>
      </c>
      <c r="AX24" s="18">
        <f>IFERROR(VLOOKUP(B:B,[13]sheet0!$B:$G,6,FALSE),"0")</f>
        <v>10519</v>
      </c>
      <c r="AY24" s="18">
        <f>IFERROR(VLOOKUP(B:B,[14]sheet0!$H:$M,6,FALSE),"0")</f>
        <v>9964</v>
      </c>
      <c r="AZ24" s="18">
        <f>IFERROR(VLOOKUP(B:B,[15]sheet0!$H:$M,6,FALSE),"0")</f>
        <v>10388</v>
      </c>
      <c r="BA24" s="18">
        <f>IFERROR(VLOOKUP(B:B,[16]sheet0!$H:$M,6,FALSE),"0")</f>
        <v>12493</v>
      </c>
      <c r="BB24" s="18">
        <f>IFERROR(VLOOKUP(B:B,[17]sheet0!$H:$M,6,FALSE),"0")</f>
        <v>15541</v>
      </c>
      <c r="BC24" s="18">
        <f>IFERROR(VLOOKUP(B:B,[18]sheet0!$H:$M,6,FALSE),"0")</f>
        <v>12886</v>
      </c>
      <c r="BD24" s="26">
        <f t="shared" si="13"/>
        <v>71791</v>
      </c>
      <c r="BE24" s="36"/>
      <c r="BF24" s="18">
        <f>IFERROR(VLOOKUP(B:B,[19]sheet0!$H:$M,6,FALSE),"0")</f>
        <v>22789</v>
      </c>
      <c r="BG24" s="18">
        <f>IFERROR(VLOOKUP(B:B,[20]sheet0!$H:$N,6,FALSE),"0")</f>
        <v>23549</v>
      </c>
      <c r="BH24" s="18">
        <f>IFERROR(VLOOKUP(B:B,[21]sheet0!$H:$N,6,FALSE),"0")</f>
        <v>21188</v>
      </c>
      <c r="BI24" s="18">
        <f>IFERROR(VLOOKUP(B:B,[22]sheet0!$H:$N,6,FALSE),"0")</f>
        <v>24565</v>
      </c>
      <c r="BJ24" s="18">
        <f>IFERROR(VLOOKUP(B:B,[23]sheet0!$H:$N,6,FALSE),"0")</f>
        <v>22635</v>
      </c>
      <c r="BK24" s="18">
        <f>IFERROR(VLOOKUP(B:B,[24]sheet0!$H:$M,6,FALSE),"0")</f>
        <v>12666</v>
      </c>
      <c r="BL24" s="26">
        <f t="shared" si="14"/>
        <v>127392</v>
      </c>
      <c r="BM24" s="36"/>
      <c r="BN24" s="37">
        <f t="shared" si="15"/>
        <v>55601</v>
      </c>
      <c r="BO24" s="18">
        <f>IFERROR(VLOOKUP(B:B,[13]sheet0!$B:$C,2,FALSE),"0")</f>
        <v>1105</v>
      </c>
      <c r="BP24" s="18">
        <f>IFERROR(VLOOKUP(B24,[14]sheet0!$H:$I,2,FALSE),"0")</f>
        <v>825</v>
      </c>
      <c r="BQ24" s="18">
        <f>IFERROR(VLOOKUP(B24,[15]sheet0!$H:$I,2,FALSE),"0")</f>
        <v>731</v>
      </c>
      <c r="BR24" s="18">
        <f>IFERROR(VLOOKUP(B24,[16]sheet0!$H:$I,2,FALSE),"0")</f>
        <v>874</v>
      </c>
      <c r="BS24" s="18">
        <f>IFERROR(VLOOKUP(B24,[17]sheet0!$H:$I,2,FALSE),"0")</f>
        <v>1790</v>
      </c>
      <c r="BT24" s="18">
        <f>IFERROR(VLOOKUP(B24,[18]sheet0!$H:$I,2,FALSE),"0")</f>
        <v>2624</v>
      </c>
      <c r="BU24" s="26">
        <f t="shared" si="6"/>
        <v>7949</v>
      </c>
      <c r="BV24" s="36"/>
      <c r="BW24" s="18">
        <f>IFERROR(VLOOKUP(B:B,[19]sheet0!$H:$I,2,FALSE),"0")</f>
        <v>12191</v>
      </c>
      <c r="BX24" s="18">
        <f>IFERROR(VLOOKUP(B:B,[20]sheet0!$H:$I,2,FALSE),"0")</f>
        <v>1492</v>
      </c>
      <c r="BY24" s="18">
        <f>IFERROR(VLOOKUP(B:B,[21]sheet0!$H:$I,2,FALSE),"0")</f>
        <v>1122</v>
      </c>
      <c r="BZ24" s="18">
        <f>IFERROR(VLOOKUP(B:B,[22]sheet0!$H:$I,2,FALSE),"0")</f>
        <v>1271</v>
      </c>
      <c r="CA24" s="18">
        <f>IFERROR(VLOOKUP(B:B,[23]sheet0!$H:$I,2,FALSE),"0")</f>
        <v>1315</v>
      </c>
      <c r="CB24" s="18">
        <f>IFERROR(VLOOKUP(B:B,[24]sheet0!$H:$I,2,FALSE),"0")</f>
        <v>779</v>
      </c>
      <c r="CC24" s="39">
        <f t="shared" si="16"/>
        <v>18170</v>
      </c>
      <c r="CD24" s="36"/>
      <c r="CE24" s="37">
        <f t="shared" si="17"/>
        <v>10221</v>
      </c>
    </row>
    <row r="25" ht="18.75" spans="1:83">
      <c r="A25" s="16"/>
      <c r="B25" s="17" t="s">
        <v>36</v>
      </c>
      <c r="C25" s="18">
        <v>5047</v>
      </c>
      <c r="D25" s="18">
        <v>4331</v>
      </c>
      <c r="E25" s="19">
        <v>5568</v>
      </c>
      <c r="F25" s="19">
        <v>9398</v>
      </c>
      <c r="G25" s="19">
        <v>11508</v>
      </c>
      <c r="H25" s="19">
        <v>9781</v>
      </c>
      <c r="I25" s="26">
        <v>45633</v>
      </c>
      <c r="J25" s="25"/>
      <c r="K25" s="19">
        <v>11439</v>
      </c>
      <c r="L25" s="19">
        <v>9843</v>
      </c>
      <c r="M25" s="19">
        <v>11443</v>
      </c>
      <c r="N25" s="19">
        <v>10716</v>
      </c>
      <c r="O25" s="19">
        <v>9843</v>
      </c>
      <c r="P25" s="19">
        <v>11182</v>
      </c>
      <c r="Q25" s="26">
        <v>64466</v>
      </c>
      <c r="R25" s="25"/>
      <c r="S25" s="28">
        <f t="shared" si="10"/>
        <v>18833</v>
      </c>
      <c r="T25" s="31">
        <v>0.485238755696453</v>
      </c>
      <c r="U25" s="31">
        <v>0.523435696144078</v>
      </c>
      <c r="V25" s="31">
        <v>0.514008620689655</v>
      </c>
      <c r="W25" s="31">
        <v>0.566503511385401</v>
      </c>
      <c r="X25" s="31">
        <v>0.467413972888425</v>
      </c>
      <c r="Y25" s="31">
        <v>0.371741130763726</v>
      </c>
      <c r="Z25" s="25"/>
      <c r="AA25" s="31">
        <v>0.485094850948509</v>
      </c>
      <c r="AB25" s="31">
        <v>0.539368078837753</v>
      </c>
      <c r="AC25" s="31">
        <v>0.481691864021673</v>
      </c>
      <c r="AD25" s="31">
        <v>0.516517357222844</v>
      </c>
      <c r="AE25" s="31">
        <v>0.520097923082998</v>
      </c>
      <c r="AF25" s="31">
        <v>0.526202825970309</v>
      </c>
      <c r="AG25" s="25"/>
      <c r="AH25" s="34">
        <f t="shared" si="11"/>
        <v>0.154461695206583</v>
      </c>
      <c r="AI25" s="31">
        <v>0.631662373687339</v>
      </c>
      <c r="AJ25" s="31">
        <v>0.661740937427846</v>
      </c>
      <c r="AK25" s="31">
        <v>0.676364942528736</v>
      </c>
      <c r="AL25" s="31">
        <v>0.747286656735476</v>
      </c>
      <c r="AM25" s="31">
        <v>0.732620785540494</v>
      </c>
      <c r="AN25" s="31">
        <v>0.708005316429813</v>
      </c>
      <c r="AO25" s="25"/>
      <c r="AP25" s="31">
        <v>0.705131567444707</v>
      </c>
      <c r="AQ25" s="31">
        <v>0.729046022554099</v>
      </c>
      <c r="AR25" s="31">
        <v>0.697107401905095</v>
      </c>
      <c r="AS25" s="31">
        <v>0.731709593131766</v>
      </c>
      <c r="AT25" s="31">
        <v>0.724867724867725</v>
      </c>
      <c r="AU25" s="31">
        <v>0.71722411017707</v>
      </c>
      <c r="AV25" s="25"/>
      <c r="AW25" s="34">
        <f t="shared" si="12"/>
        <v>0.00921879374725698</v>
      </c>
      <c r="AX25" s="18">
        <f>IFERROR(VLOOKUP(B:B,[13]sheet0!$B:$G,6,FALSE),"0")</f>
        <v>3265</v>
      </c>
      <c r="AY25" s="18">
        <f>IFERROR(VLOOKUP(B:B,[14]sheet0!$H:$M,6,FALSE),"0")</f>
        <v>2874</v>
      </c>
      <c r="AZ25" s="18">
        <f>IFERROR(VLOOKUP(B:B,[15]sheet0!$H:$M,6,FALSE),"0")</f>
        <v>3741</v>
      </c>
      <c r="BA25" s="18">
        <f>IFERROR(VLOOKUP(B:B,[16]sheet0!$H:$M,6,FALSE),"0")</f>
        <v>7201</v>
      </c>
      <c r="BB25" s="18">
        <f>IFERROR(VLOOKUP(B:B,[17]sheet0!$H:$M,6,FALSE),"0")</f>
        <v>8219</v>
      </c>
      <c r="BC25" s="18">
        <f>IFERROR(VLOOKUP(B:B,[18]sheet0!$H:$M,6,FALSE),"0")</f>
        <v>7349</v>
      </c>
      <c r="BD25" s="26">
        <f t="shared" si="13"/>
        <v>32649</v>
      </c>
      <c r="BE25" s="36"/>
      <c r="BF25" s="18">
        <f>IFERROR(VLOOKUP(B:B,[19]sheet0!$H:$M,6,FALSE),"0")</f>
        <v>8565</v>
      </c>
      <c r="BG25" s="18">
        <f>IFERROR(VLOOKUP(B:B,[20]sheet0!$H:$N,6,FALSE),"0")</f>
        <v>8189</v>
      </c>
      <c r="BH25" s="18">
        <f>IFERROR(VLOOKUP(B:B,[21]sheet0!$H:$N,6,FALSE),"0")</f>
        <v>8504</v>
      </c>
      <c r="BI25" s="18">
        <f>IFERROR(VLOOKUP(B:B,[22]sheet0!$H:$N,6,FALSE),"0")</f>
        <v>8720</v>
      </c>
      <c r="BJ25" s="18">
        <f>IFERROR(VLOOKUP(B:B,[23]sheet0!$H:$N,6,FALSE),"0")</f>
        <v>10053</v>
      </c>
      <c r="BK25" s="18">
        <f>IFERROR(VLOOKUP(B:B,[24]sheet0!$H:$M,6,FALSE),"0")</f>
        <v>8185</v>
      </c>
      <c r="BL25" s="26">
        <f t="shared" si="14"/>
        <v>52216</v>
      </c>
      <c r="BM25" s="36"/>
      <c r="BN25" s="37">
        <f t="shared" si="15"/>
        <v>19567</v>
      </c>
      <c r="BO25" s="18">
        <f>IFERROR(VLOOKUP(B:B,[13]sheet0!$B:$C,2,FALSE),"0")</f>
        <v>176</v>
      </c>
      <c r="BP25" s="18">
        <f>IFERROR(VLOOKUP(B25,[14]sheet0!$H:$I,2,FALSE),"0")</f>
        <v>245</v>
      </c>
      <c r="BQ25" s="18">
        <f>IFERROR(VLOOKUP(B25,[15]sheet0!$H:$I,2,FALSE),"0")</f>
        <v>464</v>
      </c>
      <c r="BR25" s="18">
        <f>IFERROR(VLOOKUP(B25,[16]sheet0!$H:$I,2,FALSE),"0")</f>
        <v>1039</v>
      </c>
      <c r="BS25" s="18">
        <f>IFERROR(VLOOKUP(B25,[17]sheet0!$H:$I,2,FALSE),"0")</f>
        <v>1283</v>
      </c>
      <c r="BT25" s="18">
        <f>IFERROR(VLOOKUP(B25,[18]sheet0!$H:$I,2,FALSE),"0")</f>
        <v>895</v>
      </c>
      <c r="BU25" s="26">
        <f t="shared" si="6"/>
        <v>4102</v>
      </c>
      <c r="BV25" s="36"/>
      <c r="BW25" s="18">
        <f>IFERROR(VLOOKUP(B:B,[19]sheet0!$H:$I,2,FALSE),"0")</f>
        <v>831</v>
      </c>
      <c r="BX25" s="18">
        <f>IFERROR(VLOOKUP(B:B,[20]sheet0!$H:$I,2,FALSE),"0")</f>
        <v>593</v>
      </c>
      <c r="BY25" s="18">
        <f>IFERROR(VLOOKUP(B:B,[21]sheet0!$H:$I,2,FALSE),"0")</f>
        <v>651</v>
      </c>
      <c r="BZ25" s="18">
        <f>IFERROR(VLOOKUP(B:B,[22]sheet0!$H:$I,2,FALSE),"0")</f>
        <v>1248</v>
      </c>
      <c r="CA25" s="18">
        <f>IFERROR(VLOOKUP(B:B,[23]sheet0!$H:$I,2,FALSE),"0")</f>
        <v>1552</v>
      </c>
      <c r="CB25" s="18">
        <f>IFERROR(VLOOKUP(B:B,[24]sheet0!$H:$I,2,FALSE),"0")</f>
        <v>629</v>
      </c>
      <c r="CC25" s="39">
        <f t="shared" si="16"/>
        <v>5504</v>
      </c>
      <c r="CD25" s="36"/>
      <c r="CE25" s="37">
        <f t="shared" si="17"/>
        <v>1402</v>
      </c>
    </row>
    <row r="26" ht="18.75" spans="1:83">
      <c r="A26" s="16"/>
      <c r="B26" s="17" t="s">
        <v>37</v>
      </c>
      <c r="C26" s="18" t="s">
        <v>71</v>
      </c>
      <c r="D26" s="18" t="s">
        <v>71</v>
      </c>
      <c r="E26" s="19" t="s">
        <v>71</v>
      </c>
      <c r="F26" s="19" t="s">
        <v>71</v>
      </c>
      <c r="G26" s="19" t="s">
        <v>71</v>
      </c>
      <c r="H26" s="19" t="s">
        <v>71</v>
      </c>
      <c r="I26" s="26">
        <v>0</v>
      </c>
      <c r="J26" s="25"/>
      <c r="K26" s="19">
        <v>9452</v>
      </c>
      <c r="L26" s="19">
        <v>13551</v>
      </c>
      <c r="M26" s="19">
        <v>18263</v>
      </c>
      <c r="N26" s="19">
        <v>19147</v>
      </c>
      <c r="O26" s="19">
        <v>13551</v>
      </c>
      <c r="P26" s="19">
        <v>16567</v>
      </c>
      <c r="Q26" s="26">
        <v>90531</v>
      </c>
      <c r="R26" s="25"/>
      <c r="S26" s="28">
        <f t="shared" si="10"/>
        <v>90531</v>
      </c>
      <c r="T26" s="31" t="s">
        <v>71</v>
      </c>
      <c r="U26" s="31" t="s">
        <v>71</v>
      </c>
      <c r="V26" s="31" t="s">
        <v>71</v>
      </c>
      <c r="W26" s="31" t="s">
        <v>71</v>
      </c>
      <c r="X26" s="31" t="s">
        <v>71</v>
      </c>
      <c r="Y26" s="31" t="s">
        <v>71</v>
      </c>
      <c r="Z26" s="25"/>
      <c r="AA26" s="31">
        <v>0.403406686415573</v>
      </c>
      <c r="AB26" s="31">
        <v>0.47479890782968</v>
      </c>
      <c r="AC26" s="31">
        <v>0.432075781635</v>
      </c>
      <c r="AD26" s="31">
        <v>0.427064292056197</v>
      </c>
      <c r="AE26" s="31">
        <v>0.493494217081851</v>
      </c>
      <c r="AF26" s="31">
        <v>0.506005915373936</v>
      </c>
      <c r="AG26" s="25"/>
      <c r="AH26" s="34">
        <f t="shared" si="11"/>
        <v>0.506005915373936</v>
      </c>
      <c r="AI26" s="18" t="s">
        <v>71</v>
      </c>
      <c r="AJ26" s="18" t="s">
        <v>71</v>
      </c>
      <c r="AK26" s="18" t="s">
        <v>71</v>
      </c>
      <c r="AL26" s="18" t="s">
        <v>71</v>
      </c>
      <c r="AM26" s="18" t="s">
        <v>71</v>
      </c>
      <c r="AN26" s="18" t="s">
        <v>71</v>
      </c>
      <c r="AO26" s="25"/>
      <c r="AP26" s="31">
        <v>0.581570038087177</v>
      </c>
      <c r="AQ26" s="31">
        <v>0.639805180429489</v>
      </c>
      <c r="AR26" s="31">
        <v>0.598313530088156</v>
      </c>
      <c r="AS26" s="31">
        <v>0.601399697080483</v>
      </c>
      <c r="AT26" s="31">
        <v>0.652858096085409</v>
      </c>
      <c r="AU26" s="31">
        <v>0.649906440514275</v>
      </c>
      <c r="AV26" s="25"/>
      <c r="AW26" s="34">
        <f t="shared" si="12"/>
        <v>0.649906440514275</v>
      </c>
      <c r="AX26" s="18">
        <f>IFERROR(VLOOKUP(B:B,[13]sheet0!$B:$G,6,FALSE),"0")</f>
        <v>64862</v>
      </c>
      <c r="AY26" s="18">
        <f>IFERROR(VLOOKUP(B:B,[14]sheet0!$H:$M,6,FALSE),"0")</f>
        <v>59481</v>
      </c>
      <c r="AZ26" s="18">
        <f>IFERROR(VLOOKUP(B:B,[15]sheet0!$H:$M,6,FALSE),"0")</f>
        <v>55171</v>
      </c>
      <c r="BA26" s="18">
        <f>IFERROR(VLOOKUP(B:B,[16]sheet0!$H:$M,6,FALSE),"0")</f>
        <v>57424</v>
      </c>
      <c r="BB26" s="18">
        <f>IFERROR(VLOOKUP(B:B,[17]sheet0!$H:$M,6,FALSE),"0")</f>
        <v>62844</v>
      </c>
      <c r="BC26" s="18">
        <f>IFERROR(VLOOKUP(B:B,[18]sheet0!$H:$M,6,FALSE),"0")</f>
        <v>54127</v>
      </c>
      <c r="BD26" s="26">
        <f t="shared" si="13"/>
        <v>353909</v>
      </c>
      <c r="BE26" s="36"/>
      <c r="BF26" s="18" t="s">
        <v>71</v>
      </c>
      <c r="BG26" s="18">
        <f>IFERROR(VLOOKUP(B:B,[20]sheet0!$H:$N,6,FALSE),"0")</f>
        <v>0</v>
      </c>
      <c r="BH26" s="18">
        <f>IFERROR(VLOOKUP(B:B,[21]sheet0!$H:$N,6,FALSE),"0")</f>
        <v>0</v>
      </c>
      <c r="BI26" s="18">
        <f>IFERROR(VLOOKUP(B:B,[22]sheet0!$H:$N,6,FALSE),"0")</f>
        <v>0</v>
      </c>
      <c r="BJ26" s="18">
        <f>IFERROR(VLOOKUP(B:B,[23]sheet0!$H:$N,6,FALSE),"0")</f>
        <v>0</v>
      </c>
      <c r="BK26" s="18">
        <f>IFERROR(VLOOKUP(B:B,[24]sheet0!$H:$M,6,FALSE),"0")</f>
        <v>0</v>
      </c>
      <c r="BL26" s="26">
        <f t="shared" si="14"/>
        <v>0</v>
      </c>
      <c r="BM26" s="36"/>
      <c r="BN26" s="37">
        <f t="shared" si="15"/>
        <v>-353909</v>
      </c>
      <c r="BO26" s="18">
        <f>IFERROR(VLOOKUP(B:B,[13]sheet0!$B:$C,2,FALSE),"0")</f>
        <v>174380</v>
      </c>
      <c r="BP26" s="18">
        <f>IFERROR(VLOOKUP(B26,[14]sheet0!$H:$I,2,FALSE),"0")</f>
        <v>157623</v>
      </c>
      <c r="BQ26" s="18">
        <f>IFERROR(VLOOKUP(B26,[15]sheet0!$H:$I,2,FALSE),"0")</f>
        <v>162844</v>
      </c>
      <c r="BR26" s="18">
        <f>IFERROR(VLOOKUP(B26,[16]sheet0!$H:$I,2,FALSE),"0")</f>
        <v>173540</v>
      </c>
      <c r="BS26" s="18">
        <f>IFERROR(VLOOKUP(B26,[17]sheet0!$H:$I,2,FALSE),"0")</f>
        <v>181390</v>
      </c>
      <c r="BT26" s="18">
        <f>IFERROR(VLOOKUP(B26,[18]sheet0!$H:$I,2,FALSE),"0")</f>
        <v>164881</v>
      </c>
      <c r="BU26" s="26">
        <f t="shared" si="6"/>
        <v>1014658</v>
      </c>
      <c r="BV26" s="36"/>
      <c r="BW26" s="18">
        <f>IFERROR(VLOOKUP(B:B,[19]sheet0!$H:$I,2,FALSE),"0")</f>
        <v>3643</v>
      </c>
      <c r="BX26" s="18">
        <f>IFERROR(VLOOKUP(B:B,[20]sheet0!$H:$I,2,FALSE),"0")</f>
        <v>2</v>
      </c>
      <c r="BY26" s="18">
        <f>IFERROR(VLOOKUP(B:B,[21]sheet0!$H:$I,2,FALSE),"0")</f>
        <v>5</v>
      </c>
      <c r="BZ26" s="18">
        <f>IFERROR(VLOOKUP(B:B,[22]sheet0!$H:$I,2,FALSE),"0")</f>
        <v>3</v>
      </c>
      <c r="CA26" s="18">
        <f>IFERROR(VLOOKUP(B:B,[23]sheet0!$H:$I,2,FALSE),"0")</f>
        <v>2</v>
      </c>
      <c r="CB26" s="18">
        <f>IFERROR(VLOOKUP(B:B,[24]sheet0!$H:$I,2,FALSE),"0")</f>
        <v>2</v>
      </c>
      <c r="CC26" s="39">
        <f t="shared" si="16"/>
        <v>3657</v>
      </c>
      <c r="CD26" s="36"/>
      <c r="CE26" s="37">
        <f t="shared" si="17"/>
        <v>-1011001</v>
      </c>
    </row>
    <row r="27" ht="18.75" spans="1:83">
      <c r="A27" s="16"/>
      <c r="B27" s="17" t="s">
        <v>72</v>
      </c>
      <c r="C27" s="18" t="s">
        <v>71</v>
      </c>
      <c r="D27" s="18" t="s">
        <v>71</v>
      </c>
      <c r="E27" s="19" t="s">
        <v>71</v>
      </c>
      <c r="F27" s="19" t="s">
        <v>71</v>
      </c>
      <c r="G27" s="19" t="s">
        <v>71</v>
      </c>
      <c r="H27" s="19" t="s">
        <v>71</v>
      </c>
      <c r="I27" s="26">
        <v>0</v>
      </c>
      <c r="J27" s="25"/>
      <c r="K27" s="19">
        <v>9452</v>
      </c>
      <c r="L27" s="19">
        <v>13551</v>
      </c>
      <c r="M27" s="19">
        <v>18263</v>
      </c>
      <c r="N27" s="19">
        <v>19147</v>
      </c>
      <c r="O27" s="19">
        <v>13551</v>
      </c>
      <c r="P27" s="19">
        <v>16567</v>
      </c>
      <c r="Q27" s="26">
        <v>90531</v>
      </c>
      <c r="R27" s="25"/>
      <c r="S27" s="28">
        <f t="shared" si="10"/>
        <v>90531</v>
      </c>
      <c r="T27" s="31" t="s">
        <v>71</v>
      </c>
      <c r="U27" s="31" t="s">
        <v>71</v>
      </c>
      <c r="V27" s="31" t="s">
        <v>71</v>
      </c>
      <c r="W27" s="31" t="s">
        <v>71</v>
      </c>
      <c r="X27" s="31" t="s">
        <v>71</v>
      </c>
      <c r="Y27" s="31" t="s">
        <v>71</v>
      </c>
      <c r="Z27" s="25"/>
      <c r="AA27" s="31">
        <v>0.403406686415573</v>
      </c>
      <c r="AB27" s="31">
        <v>0.47479890782968</v>
      </c>
      <c r="AC27" s="31">
        <v>0.432075781635</v>
      </c>
      <c r="AD27" s="31">
        <v>0.427064292056197</v>
      </c>
      <c r="AE27" s="31">
        <v>0.493494217081851</v>
      </c>
      <c r="AF27" s="31">
        <v>0.506005915373936</v>
      </c>
      <c r="AG27" s="25"/>
      <c r="AH27" s="34">
        <f t="shared" si="11"/>
        <v>0.506005915373936</v>
      </c>
      <c r="AI27" s="18" t="s">
        <v>71</v>
      </c>
      <c r="AJ27" s="18" t="s">
        <v>71</v>
      </c>
      <c r="AK27" s="18" t="s">
        <v>71</v>
      </c>
      <c r="AL27" s="18" t="s">
        <v>71</v>
      </c>
      <c r="AM27" s="18" t="s">
        <v>71</v>
      </c>
      <c r="AN27" s="18" t="s">
        <v>71</v>
      </c>
      <c r="AO27" s="25"/>
      <c r="AP27" s="31">
        <v>0.581570038087177</v>
      </c>
      <c r="AQ27" s="31">
        <v>0.639805180429489</v>
      </c>
      <c r="AR27" s="31">
        <v>0.598313530088156</v>
      </c>
      <c r="AS27" s="31">
        <v>0.601399697080483</v>
      </c>
      <c r="AT27" s="31">
        <v>0.652858096085409</v>
      </c>
      <c r="AU27" s="31">
        <v>0.649906440514275</v>
      </c>
      <c r="AV27" s="25"/>
      <c r="AW27" s="34">
        <f t="shared" si="12"/>
        <v>0.649906440514275</v>
      </c>
      <c r="AX27" s="18" t="str">
        <f>IFERROR(VLOOKUP(B:B,[13]sheet0!$B:$G,6,FALSE),"0")</f>
        <v>0</v>
      </c>
      <c r="AY27" s="18" t="str">
        <f>IFERROR(VLOOKUP(B:B,[14]sheet0!$H:$M,6,FALSE),"0")</f>
        <v>0</v>
      </c>
      <c r="AZ27" s="18" t="str">
        <f>IFERROR(VLOOKUP(B:B,[15]sheet0!$H:$M,6,FALSE),"0")</f>
        <v>0</v>
      </c>
      <c r="BA27" s="18" t="str">
        <f>IFERROR(VLOOKUP(B:B,[16]sheet0!$H:$M,6,FALSE),"0")</f>
        <v>0</v>
      </c>
      <c r="BB27" s="18" t="str">
        <f>IFERROR(VLOOKUP(B:B,[17]sheet0!$H:$M,6,FALSE),"0")</f>
        <v>0</v>
      </c>
      <c r="BC27" s="18" t="str">
        <f>IFERROR(VLOOKUP(B:B,[18]sheet0!$H:$M,6,FALSE),"0")</f>
        <v>0</v>
      </c>
      <c r="BD27" s="26">
        <f t="shared" ref="BD27:BD51" si="18">SUM(AX27:BC27)</f>
        <v>0</v>
      </c>
      <c r="BE27" s="36"/>
      <c r="BF27" s="18">
        <f>IFERROR(VLOOKUP(B:B,[19]sheet0!$H:$M,6,FALSE),"0")</f>
        <v>5975</v>
      </c>
      <c r="BG27" s="18">
        <f>IFERROR(VLOOKUP(B:B,[20]sheet0!$H:$N,6,FALSE),"0")</f>
        <v>8906</v>
      </c>
      <c r="BH27" s="18">
        <f>IFERROR(VLOOKUP(B:B,[21]sheet0!$H:$N,6,FALSE),"0")</f>
        <v>11585</v>
      </c>
      <c r="BI27" s="18">
        <f>IFERROR(VLOOKUP(B:B,[22]sheet0!$H:$N,6,FALSE),"0")</f>
        <v>12179</v>
      </c>
      <c r="BJ27" s="18">
        <f>IFERROR(VLOOKUP(B:B,[23]sheet0!$H:$N,6,FALSE),"0")</f>
        <v>12921</v>
      </c>
      <c r="BK27" s="18">
        <f>IFERROR(VLOOKUP(B:B,[24]sheet0!$H:$M,6,FALSE),"0")</f>
        <v>11447</v>
      </c>
      <c r="BL27" s="26">
        <f>SUM(BF27:BK27)</f>
        <v>63013</v>
      </c>
      <c r="BM27" s="36"/>
      <c r="BN27" s="37">
        <f t="shared" ref="BN27:BN52" si="19">BL27-BD27</f>
        <v>63013</v>
      </c>
      <c r="BO27" s="18" t="str">
        <f>IFERROR(VLOOKUP(B:B,[13]sheet0!$B:$C,2,FALSE),"0")</f>
        <v>0</v>
      </c>
      <c r="BP27" s="18" t="str">
        <f>IFERROR(VLOOKUP(B27,[14]sheet0!$H:$I,2,FALSE),"0")</f>
        <v>0</v>
      </c>
      <c r="BQ27" s="18" t="str">
        <f>IFERROR(VLOOKUP(B27,[15]sheet0!$H:$I,2,FALSE),"0")</f>
        <v>0</v>
      </c>
      <c r="BR27" s="18" t="str">
        <f>IFERROR(VLOOKUP(B27,[16]sheet0!$H:$I,2,FALSE),"0")</f>
        <v>0</v>
      </c>
      <c r="BS27" s="18" t="str">
        <f>IFERROR(VLOOKUP(B27,[17]sheet0!$H:$I,2,FALSE),"0")</f>
        <v>0</v>
      </c>
      <c r="BT27" s="18" t="str">
        <f>IFERROR(VLOOKUP(B27,[18]sheet0!$H:$I,2,FALSE),"0")</f>
        <v>0</v>
      </c>
      <c r="BU27" s="26">
        <f>SUM(BO27:BT27)</f>
        <v>0</v>
      </c>
      <c r="BV27" s="36"/>
      <c r="BW27" s="18">
        <f>IFERROR(VLOOKUP(B:B,[19]sheet0!$H:$I,2,FALSE),"0")</f>
        <v>1447</v>
      </c>
      <c r="BX27" s="18">
        <f>IFERROR(VLOOKUP(B:B,[20]sheet0!$H:$I,2,FALSE),"0")</f>
        <v>1482</v>
      </c>
      <c r="BY27" s="18">
        <f>IFERROR(VLOOKUP(B:B,[21]sheet0!$H:$I,2,FALSE),"0")</f>
        <v>1363</v>
      </c>
      <c r="BZ27" s="18">
        <f>IFERROR(VLOOKUP(B:B,[22]sheet0!$H:$I,2,FALSE),"0")</f>
        <v>3777</v>
      </c>
      <c r="CA27" s="18">
        <f>IFERROR(VLOOKUP(B:B,[23]sheet0!$H:$I,2,FALSE),"0")</f>
        <v>4422</v>
      </c>
      <c r="CB27" s="18">
        <f>IFERROR(VLOOKUP(B:B,[24]sheet0!$H:$I,2,FALSE),"0")</f>
        <v>4206</v>
      </c>
      <c r="CC27" s="39">
        <f t="shared" ref="CC27:CC52" si="20">SUM(BW27:CB27)</f>
        <v>16697</v>
      </c>
      <c r="CD27" s="36"/>
      <c r="CE27" s="37">
        <f t="shared" ref="CE27:CE52" si="21">CC27-BU27</f>
        <v>16697</v>
      </c>
    </row>
    <row r="28" s="1" customFormat="1" ht="30" customHeight="1" spans="1:83">
      <c r="A28" s="20"/>
      <c r="B28" s="14" t="s">
        <v>39</v>
      </c>
      <c r="C28" s="21">
        <f>SUM(C29:C52)</f>
        <v>168578</v>
      </c>
      <c r="D28" s="21">
        <f>SUM(D29:D52)</f>
        <v>140424</v>
      </c>
      <c r="E28" s="21">
        <f>SUM(E29:E52)</f>
        <v>150424</v>
      </c>
      <c r="F28" s="21">
        <f>SUM(F29:F52)</f>
        <v>165093</v>
      </c>
      <c r="G28" s="21">
        <f>SUM(G29:G52)</f>
        <v>182123</v>
      </c>
      <c r="H28" s="21">
        <f>SUM(H29:H52)</f>
        <v>153153</v>
      </c>
      <c r="I28" s="15">
        <f>SUM(C28:H28)</f>
        <v>959795</v>
      </c>
      <c r="J28" s="25"/>
      <c r="K28" s="15">
        <v>180982</v>
      </c>
      <c r="L28" s="15">
        <v>172110</v>
      </c>
      <c r="M28" s="15">
        <v>196378</v>
      </c>
      <c r="N28" s="15">
        <v>188674</v>
      </c>
      <c r="O28" s="15">
        <v>172110</v>
      </c>
      <c r="P28" s="15">
        <v>183655</v>
      </c>
      <c r="Q28" s="15">
        <v>1093909</v>
      </c>
      <c r="R28" s="25"/>
      <c r="S28" s="28">
        <f t="shared" si="10"/>
        <v>134114</v>
      </c>
      <c r="T28" s="29">
        <f>IFERROR(VLOOKUP(B:B,'[26]1'!$A:$F,5,FALSE),"0")</f>
        <v>0.460845083751301</v>
      </c>
      <c r="U28" s="29">
        <f>IFERROR(VLOOKUP(B:B,'[26]2'!$A:$F,5,FALSE),"0")</f>
        <v>0.52135717743543</v>
      </c>
      <c r="V28" s="29">
        <f>IFERROR(VLOOKUP(B:B,'[26]3'!$A:$F,5,FALSE),"0")</f>
        <v>0.505652702729647</v>
      </c>
      <c r="W28" s="29">
        <f>IFERROR(VLOOKUP(B:B,'[26]4'!$A:$F,5,FALSE),"0")</f>
        <v>0.481034660271202</v>
      </c>
      <c r="X28" s="29">
        <f>IFERROR(VLOOKUP(B:B,'[26]5'!$A:$F,5,FALSE),"0")</f>
        <v>0.463541666666667</v>
      </c>
      <c r="Y28" s="29">
        <f>IFERROR(VLOOKUP(B:B,'[26]6'!$A:$F,5,FALSE),"0")</f>
        <v>0.46216732890968</v>
      </c>
      <c r="Z28" s="25"/>
      <c r="AA28" s="29">
        <v>0.499077256301732</v>
      </c>
      <c r="AB28" s="29">
        <v>0.515211202138167</v>
      </c>
      <c r="AC28" s="29">
        <v>0.45594720386194</v>
      </c>
      <c r="AD28" s="29">
        <v>0.474909102473049</v>
      </c>
      <c r="AE28" s="29">
        <v>0.499659090343547</v>
      </c>
      <c r="AF28" s="29">
        <v>0.490098282105034</v>
      </c>
      <c r="AG28" s="25"/>
      <c r="AH28" s="34">
        <f t="shared" si="11"/>
        <v>0.0279309531953535</v>
      </c>
      <c r="AI28" s="29">
        <f>IFERROR(VLOOKUP(B:B,'[26]1'!$A:$F,6,FALSE),"0")</f>
        <v>0.641466357528154</v>
      </c>
      <c r="AJ28" s="29">
        <f>IFERROR(VLOOKUP(B:B,'[26]2'!$A:$F,6,FALSE),"0")</f>
        <v>0.682354700002848</v>
      </c>
      <c r="AK28" s="29">
        <f>IFERROR(VLOOKUP(B:B,'[26]3'!$A:$F,6,FALSE),"0")</f>
        <v>0.672322692560764</v>
      </c>
      <c r="AL28" s="29">
        <f>IFERROR(VLOOKUP(B:B,'[26]4'!$A:$F,6,FALSE),"0")</f>
        <v>0.673613256054797</v>
      </c>
      <c r="AM28" s="29">
        <f>IFERROR(VLOOKUP(B:B,'[26]5'!$A:$F,6,FALSE),"0")</f>
        <v>0.65380224798033</v>
      </c>
      <c r="AN28" s="29">
        <f>IFERROR(VLOOKUP(B:B,'[26]6'!$A:$F,6,FALSE),"0")</f>
        <v>0.629685450879837</v>
      </c>
      <c r="AO28" s="25"/>
      <c r="AP28" s="29">
        <v>0.678487363384204</v>
      </c>
      <c r="AQ28" s="29">
        <v>0.692098076811342</v>
      </c>
      <c r="AR28" s="29">
        <v>0.642974263919584</v>
      </c>
      <c r="AS28" s="29">
        <v>0.687794820696015</v>
      </c>
      <c r="AT28" s="29">
        <v>0.684611288339894</v>
      </c>
      <c r="AU28" s="29">
        <v>0.678663798970897</v>
      </c>
      <c r="AV28" s="25"/>
      <c r="AW28" s="34">
        <f t="shared" si="12"/>
        <v>0.0489783480910598</v>
      </c>
      <c r="AX28" s="35">
        <f>SUM(AX29:AX52)</f>
        <v>182533</v>
      </c>
      <c r="AY28" s="35">
        <f>SUM(AY29:AY52)</f>
        <v>159034</v>
      </c>
      <c r="AZ28" s="35">
        <f>SUM(AZ29:AZ52)</f>
        <v>163808</v>
      </c>
      <c r="BA28" s="35">
        <f>SUM(BA29:BA52)</f>
        <v>217736</v>
      </c>
      <c r="BB28" s="35">
        <f>SUM(BB29:BB52)</f>
        <v>227942</v>
      </c>
      <c r="BC28" s="35">
        <f>SUM(BC29:BC52)</f>
        <v>8</v>
      </c>
      <c r="BD28" s="26">
        <f t="shared" si="18"/>
        <v>951061</v>
      </c>
      <c r="BE28" s="36"/>
      <c r="BF28" s="35">
        <f>SUM(BF29:BF52)</f>
        <v>248412</v>
      </c>
      <c r="BG28" s="35">
        <f>SUM(BG29:BG52)</f>
        <v>218794</v>
      </c>
      <c r="BH28" s="35">
        <f>SUM(BH29:BH52)</f>
        <v>230645</v>
      </c>
      <c r="BI28" s="35">
        <f>SUM(BI29:BI52)</f>
        <v>254046</v>
      </c>
      <c r="BJ28" s="35">
        <f>SUM(BJ29:BJ52)</f>
        <v>259379</v>
      </c>
      <c r="BK28" s="35">
        <f>SUM(BK29:BK52)</f>
        <v>231558</v>
      </c>
      <c r="BL28" s="26">
        <f>SUM(BF28:BK28)</f>
        <v>1442834</v>
      </c>
      <c r="BM28" s="36"/>
      <c r="BN28" s="37">
        <f t="shared" si="19"/>
        <v>491773</v>
      </c>
      <c r="BO28" s="35">
        <f>SUM(BO29:BO52)</f>
        <v>186470</v>
      </c>
      <c r="BP28" s="35">
        <f>SUM(BP29:BP52)</f>
        <v>152536</v>
      </c>
      <c r="BQ28" s="35">
        <f>SUM(BQ29:BQ52)</f>
        <v>151763</v>
      </c>
      <c r="BR28" s="35">
        <f>SUM(BR29:BR52)</f>
        <v>177536</v>
      </c>
      <c r="BS28" s="35">
        <f>SUM(BS29:BS52)</f>
        <v>191742</v>
      </c>
      <c r="BT28" s="35">
        <f>SUM(BT29:BT52)</f>
        <v>532</v>
      </c>
      <c r="BU28" s="26">
        <f>SUM(BO28:BT28)</f>
        <v>860579</v>
      </c>
      <c r="BV28" s="36"/>
      <c r="BW28" s="35">
        <f t="shared" ref="BW28:CB28" si="22">SUM(BW29:BW52)</f>
        <v>346642</v>
      </c>
      <c r="BX28" s="35">
        <f t="shared" si="22"/>
        <v>328332</v>
      </c>
      <c r="BY28" s="35">
        <f t="shared" si="22"/>
        <v>315116</v>
      </c>
      <c r="BZ28" s="35">
        <f t="shared" si="22"/>
        <v>404518</v>
      </c>
      <c r="CA28" s="35">
        <f t="shared" si="22"/>
        <v>401441</v>
      </c>
      <c r="CB28" s="35">
        <f t="shared" si="22"/>
        <v>368852</v>
      </c>
      <c r="CC28" s="30">
        <f t="shared" si="20"/>
        <v>2164901</v>
      </c>
      <c r="CD28" s="36"/>
      <c r="CE28" s="37">
        <f t="shared" si="21"/>
        <v>1304322</v>
      </c>
    </row>
    <row r="29" ht="18.75" spans="1:83">
      <c r="A29" s="16" t="s">
        <v>40</v>
      </c>
      <c r="B29" s="17" t="s">
        <v>73</v>
      </c>
      <c r="C29" s="18" t="str">
        <f>IFERROR(VLOOKUP(B:B,'[26]1'!$A:$F,2,FALSE),"0")</f>
        <v>0</v>
      </c>
      <c r="D29" s="18" t="str">
        <f>IFERROR(VLOOKUP(B:B,'[26]2'!$A:$F,2,FALSE),"0")</f>
        <v>0</v>
      </c>
      <c r="E29" s="19" t="str">
        <f>IFERROR(VLOOKUP(B:B,'[26]3'!$A:$F,2,FALSE),"0")</f>
        <v>0</v>
      </c>
      <c r="F29" s="19" t="str">
        <f>IFERROR(VLOOKUP(B:B,'[26]4'!$A:$F,2,FALSE),"0")</f>
        <v>0</v>
      </c>
      <c r="G29" s="19" t="str">
        <f>IFERROR(VLOOKUP(B:B,'[26]5'!$A:$F,2,FALSE),"0")</f>
        <v>0</v>
      </c>
      <c r="H29" s="19" t="str">
        <f>IFERROR(VLOOKUP(B:B,'[26]6'!$A:$F,2,FALSE),"0")</f>
        <v>0</v>
      </c>
      <c r="I29" s="26">
        <f>SUM(C29:H29)</f>
        <v>0</v>
      </c>
      <c r="J29" s="25"/>
      <c r="K29" s="19">
        <v>14401</v>
      </c>
      <c r="L29" s="19">
        <v>13495</v>
      </c>
      <c r="M29" s="19">
        <v>15634</v>
      </c>
      <c r="N29" s="19">
        <v>13433</v>
      </c>
      <c r="O29" s="19">
        <v>13495</v>
      </c>
      <c r="P29" s="19">
        <v>15196</v>
      </c>
      <c r="Q29" s="26">
        <v>85654</v>
      </c>
      <c r="R29" s="25"/>
      <c r="S29" s="28">
        <f t="shared" si="10"/>
        <v>85654</v>
      </c>
      <c r="T29" s="31" t="str">
        <f>IFERROR(VLOOKUP(B:B,'[26]1'!$A:$F,5,FALSE),"0")</f>
        <v>0</v>
      </c>
      <c r="U29" s="31" t="str">
        <f>IFERROR(VLOOKUP(B:B,'[26]2'!$A:$F,5,FALSE),"0")</f>
        <v>0</v>
      </c>
      <c r="V29" s="31" t="str">
        <f>IFERROR(VLOOKUP(B:B,'[26]3'!$A:$F,5,FALSE),"0")</f>
        <v>0</v>
      </c>
      <c r="W29" s="31" t="str">
        <f>IFERROR(VLOOKUP(B:B,'[26]4'!$A:$F,5,FALSE),"0")</f>
        <v>0</v>
      </c>
      <c r="X29" s="31" t="str">
        <f>IFERROR(VLOOKUP(B:B,'[26]5'!$A:$F,5,FALSE),"0")</f>
        <v>0</v>
      </c>
      <c r="Y29" s="31" t="str">
        <f>IFERROR(VLOOKUP(B:B,'[26]6'!$A:$F,5,FALSE),"0")</f>
        <v>0</v>
      </c>
      <c r="Z29" s="25"/>
      <c r="AA29" s="31">
        <v>0.425734324005277</v>
      </c>
      <c r="AB29" s="31">
        <v>0.439940718784735</v>
      </c>
      <c r="AC29" s="31">
        <v>0.393501343226302</v>
      </c>
      <c r="AD29" s="31">
        <v>0.496687262711234</v>
      </c>
      <c r="AE29" s="31">
        <v>0.508720347477447</v>
      </c>
      <c r="AF29" s="31">
        <v>0.456238483811529</v>
      </c>
      <c r="AG29" s="25"/>
      <c r="AH29" s="34">
        <f t="shared" si="11"/>
        <v>0.456238483811529</v>
      </c>
      <c r="AI29" s="31" t="str">
        <f>IFERROR(VLOOKUP(B:B,'[26]1'!$A:$F,6,FALSE),"0")</f>
        <v>0</v>
      </c>
      <c r="AJ29" s="31" t="str">
        <f>IFERROR(VLOOKUP(B:B,'[26]2'!$A:$F,6,FALSE),"0")</f>
        <v>0</v>
      </c>
      <c r="AK29" s="31" t="str">
        <f>IFERROR(VLOOKUP(B:B,'[26]3'!$A:$F,6,FALSE),"0")</f>
        <v>0</v>
      </c>
      <c r="AL29" s="31" t="str">
        <f>IFERROR(VLOOKUP(B:B,'[26]4'!$A:$F,6,FALSE),"0")</f>
        <v>0</v>
      </c>
      <c r="AM29" s="31" t="str">
        <f>IFERROR(VLOOKUP(B:B,'[26]5'!$A:$F,6,FALSE),"0")</f>
        <v>0</v>
      </c>
      <c r="AN29" s="31" t="str">
        <f>IFERROR(VLOOKUP(B:B,'[26]6'!$A:$F,6,FALSE),"0")</f>
        <v>0</v>
      </c>
      <c r="AO29" s="25"/>
      <c r="AP29" s="31">
        <v>0.646968960488855</v>
      </c>
      <c r="AQ29" s="31">
        <v>0.667135976287514</v>
      </c>
      <c r="AR29" s="31">
        <v>0.620634514519637</v>
      </c>
      <c r="AS29" s="31">
        <v>0.683838308642894</v>
      </c>
      <c r="AT29" s="31">
        <v>0.6925492816572</v>
      </c>
      <c r="AU29" s="31">
        <v>0.66484601210845</v>
      </c>
      <c r="AV29" s="25"/>
      <c r="AW29" s="34">
        <f t="shared" si="12"/>
        <v>0.66484601210845</v>
      </c>
      <c r="AX29" s="18" t="str">
        <f>IFERROR(VLOOKUP(B:B,[27]sheet0!$H:$M,2,FALSE),"0")</f>
        <v>0</v>
      </c>
      <c r="AY29" s="18" t="str">
        <f>IFERROR(VLOOKUP(B:B,[28]sheet0!$H:$M,2,FALSE),"0")</f>
        <v>0</v>
      </c>
      <c r="AZ29" s="18" t="str">
        <f>IFERROR(VLOOKUP(B:B,[29]sheet0!$H:$M,2,FALSE),"0")</f>
        <v>0</v>
      </c>
      <c r="BA29" s="18" t="str">
        <f>IFERROR(VLOOKUP(B:B,[30]sheet0!$H:$M,2,FALSE),"0")</f>
        <v>0</v>
      </c>
      <c r="BB29" s="18" t="str">
        <f>IFERROR(VLOOKUP(B:B,[31]sheet0!$H:$M,2,FALSE),"0")</f>
        <v>0</v>
      </c>
      <c r="BC29" s="18" t="str">
        <f>IFERROR(VLOOKUP(B:B,[32]sheet0!$H:$M,2,FALSE),"0")</f>
        <v>0</v>
      </c>
      <c r="BD29" s="26">
        <f t="shared" si="18"/>
        <v>0</v>
      </c>
      <c r="BE29" s="36"/>
      <c r="BF29" s="18">
        <f>IFERROR(VLOOKUP(B:B,[19]sheet0!$H:$M,6,FALSE),"0")</f>
        <v>10860</v>
      </c>
      <c r="BG29" s="18">
        <f>IFERROR(VLOOKUP(B:B,[20]sheet0!$H:$N,6,FALSE),"0")</f>
        <v>11203</v>
      </c>
      <c r="BH29" s="18">
        <f>IFERROR(VLOOKUP(B:B,[21]sheet0!$H:$N,6,FALSE),"0")</f>
        <v>12359</v>
      </c>
      <c r="BI29" s="18">
        <f>IFERROR(VLOOKUP(B:B,[22]sheet0!$H:$N,6,FALSE),"0")</f>
        <v>10856</v>
      </c>
      <c r="BJ29" s="18">
        <f>IFERROR(VLOOKUP(B:B,[23]sheet0!$H:$N,6,FALSE),"0")</f>
        <v>14006</v>
      </c>
      <c r="BK29" s="18">
        <f>IFERROR(VLOOKUP(B:B,[24]sheet0!$H:$M,6,FALSE),"0")</f>
        <v>13774</v>
      </c>
      <c r="BL29" s="26">
        <f>SUM(BF29:BK29)</f>
        <v>73058</v>
      </c>
      <c r="BM29" s="36"/>
      <c r="BN29" s="37">
        <f t="shared" si="19"/>
        <v>73058</v>
      </c>
      <c r="BO29" s="18" t="str">
        <f>IFERROR(VLOOKUP(B:B,[27]sheet0!$H:$M,6,FALSE),"0")</f>
        <v>0</v>
      </c>
      <c r="BP29" s="18" t="str">
        <f>IFERROR(VLOOKUP(B:B,[28]sheet0!$H:$M,6,FALSE),"0")</f>
        <v>0</v>
      </c>
      <c r="BQ29" s="18" t="str">
        <f>IFERROR(VLOOKUP(B:B,[29]sheet0!$H:$M,6,FALSE),"0")</f>
        <v>0</v>
      </c>
      <c r="BR29" s="18" t="str">
        <f>IFERROR(VLOOKUP(B:B,[30]sheet0!$H:$M,6,FALSE),"0")</f>
        <v>0</v>
      </c>
      <c r="BS29" s="18" t="str">
        <f>IFERROR(VLOOKUP(B:B,[31]sheet0!$H:$M,6,FALSE),"0")</f>
        <v>0</v>
      </c>
      <c r="BT29" s="18" t="str">
        <f>IFERROR(VLOOKUP(B:B,[32]sheet0!$H:$M,6,FALSE),"0")</f>
        <v>0</v>
      </c>
      <c r="BU29" s="26">
        <f t="shared" ref="BU29:BU52" si="23">SUM(BO29:BT29)</f>
        <v>0</v>
      </c>
      <c r="BV29" s="36"/>
      <c r="BW29" s="18">
        <f>IFERROR(VLOOKUP(B:B,[19]sheet0!$H:$I,2,FALSE),"0")</f>
        <v>5535</v>
      </c>
      <c r="BX29" s="18">
        <f>IFERROR(VLOOKUP(B:B,[20]sheet0!$H:$I,2,FALSE),"0")</f>
        <v>6324</v>
      </c>
      <c r="BY29" s="18">
        <f>IFERROR(VLOOKUP(B:B,[21]sheet0!$H:$I,2,FALSE),"0")</f>
        <v>6223</v>
      </c>
      <c r="BZ29" s="18">
        <f>IFERROR(VLOOKUP(B:B,[22]sheet0!$H:$I,2,FALSE),"0")</f>
        <v>5081</v>
      </c>
      <c r="CA29" s="18">
        <f>IFERROR(VLOOKUP(B:B,[23]sheet0!$H:$I,2,FALSE),"0")</f>
        <v>9658</v>
      </c>
      <c r="CB29" s="18">
        <f>IFERROR(VLOOKUP(B:B,[24]sheet0!$H:$I,2,FALSE),"0")</f>
        <v>8639</v>
      </c>
      <c r="CC29" s="39">
        <f t="shared" si="20"/>
        <v>41460</v>
      </c>
      <c r="CD29" s="36"/>
      <c r="CE29" s="37">
        <f t="shared" si="21"/>
        <v>41460</v>
      </c>
    </row>
    <row r="30" ht="18.75" spans="1:83">
      <c r="A30" s="16"/>
      <c r="B30" s="17" t="s">
        <v>42</v>
      </c>
      <c r="C30" s="18">
        <f>IFERROR(VLOOKUP(B:B,'[26]1'!$A:$F,2,FALSE),"0")</f>
        <v>5378</v>
      </c>
      <c r="D30" s="18">
        <f>IFERROR(VLOOKUP(B:B,'[26]2'!$A:$F,2,FALSE),"0")</f>
        <v>5482</v>
      </c>
      <c r="E30" s="19">
        <f>IFERROR(VLOOKUP(B:B,'[26]3'!$A:$F,2,FALSE),"0")</f>
        <v>5290</v>
      </c>
      <c r="F30" s="19">
        <f>IFERROR(VLOOKUP(B:B,'[26]4'!$A:$F,2,FALSE),"0")</f>
        <v>1196</v>
      </c>
      <c r="G30" s="19" t="str">
        <f>IFERROR(VLOOKUP(B:B,'[26]5'!$A:$F,2,FALSE),"0")</f>
        <v>0</v>
      </c>
      <c r="H30" s="19" t="str">
        <f>IFERROR(VLOOKUP(B:B,'[26]6'!$A:$F,2,FALSE),"0")</f>
        <v>0</v>
      </c>
      <c r="I30" s="26">
        <f t="shared" ref="I30:I52" si="24">SUM(C30:H30)</f>
        <v>17346</v>
      </c>
      <c r="J30" s="25"/>
      <c r="K30" s="19" t="s">
        <v>71</v>
      </c>
      <c r="L30" s="19" t="s">
        <v>71</v>
      </c>
      <c r="M30" s="19" t="s">
        <v>71</v>
      </c>
      <c r="N30" s="19" t="s">
        <v>71</v>
      </c>
      <c r="O30" s="19" t="s">
        <v>71</v>
      </c>
      <c r="P30" s="19" t="s">
        <v>71</v>
      </c>
      <c r="Q30" s="30">
        <v>0</v>
      </c>
      <c r="R30" s="25"/>
      <c r="S30" s="28">
        <f t="shared" si="10"/>
        <v>-17346</v>
      </c>
      <c r="T30" s="31">
        <f>IFERROR(VLOOKUP(B:B,'[26]1'!$A:$F,5,FALSE),"0")</f>
        <v>0.11230940870212</v>
      </c>
      <c r="U30" s="31">
        <f>IFERROR(VLOOKUP(B:B,'[26]2'!$A:$F,5,FALSE),"0")</f>
        <v>0.110178766873404</v>
      </c>
      <c r="V30" s="31">
        <f>IFERROR(VLOOKUP(B:B,'[26]3'!$A:$F,5,FALSE),"0")</f>
        <v>0.241587901701323</v>
      </c>
      <c r="W30" s="31">
        <f>IFERROR(VLOOKUP(B:B,'[26]4'!$A:$F,5,FALSE),"0")</f>
        <v>0.23494983277592</v>
      </c>
      <c r="X30" s="31" t="str">
        <f>IFERROR(VLOOKUP(B:B,'[26]5'!$A:$F,5,FALSE),"0")</f>
        <v>0</v>
      </c>
      <c r="Y30" s="31" t="str">
        <f>IFERROR(VLOOKUP(B:B,'[26]6'!$A:$F,5,FALSE),"0")</f>
        <v>0</v>
      </c>
      <c r="Z30" s="25"/>
      <c r="AA30" s="31" t="s">
        <v>71</v>
      </c>
      <c r="AB30" s="31" t="s">
        <v>71</v>
      </c>
      <c r="AC30" s="31" t="s">
        <v>71</v>
      </c>
      <c r="AD30" s="31" t="s">
        <v>71</v>
      </c>
      <c r="AE30" s="31" t="s">
        <v>71</v>
      </c>
      <c r="AF30" s="31" t="s">
        <v>71</v>
      </c>
      <c r="AG30" s="25"/>
      <c r="AH30" s="34">
        <f t="shared" si="11"/>
        <v>0</v>
      </c>
      <c r="AI30" s="31">
        <f>IFERROR(VLOOKUP(B:B,'[26]1'!$A:$F,6,FALSE),"0")</f>
        <v>0.359241353663072</v>
      </c>
      <c r="AJ30" s="31">
        <f>IFERROR(VLOOKUP(B:B,'[26]2'!$A:$F,6,FALSE),"0")</f>
        <v>0.425392192630427</v>
      </c>
      <c r="AK30" s="31">
        <f>IFERROR(VLOOKUP(B:B,'[26]3'!$A:$F,6,FALSE),"0")</f>
        <v>0.535916824196597</v>
      </c>
      <c r="AL30" s="31">
        <f>IFERROR(VLOOKUP(B:B,'[26]4'!$A:$F,6,FALSE),"0")</f>
        <v>0.553511705685619</v>
      </c>
      <c r="AM30" s="31" t="str">
        <f>IFERROR(VLOOKUP(B:B,'[26]5'!$A:$F,6,FALSE),"0")</f>
        <v>0</v>
      </c>
      <c r="AN30" s="31" t="str">
        <f>IFERROR(VLOOKUP(B:B,'[26]6'!$A:$F,6,FALSE),"0")</f>
        <v>0</v>
      </c>
      <c r="AO30" s="25"/>
      <c r="AP30" s="31" t="s">
        <v>71</v>
      </c>
      <c r="AQ30" s="31" t="s">
        <v>71</v>
      </c>
      <c r="AR30" s="31" t="s">
        <v>71</v>
      </c>
      <c r="AS30" s="31" t="s">
        <v>71</v>
      </c>
      <c r="AT30" s="31" t="s">
        <v>71</v>
      </c>
      <c r="AU30" s="31" t="s">
        <v>71</v>
      </c>
      <c r="AV30" s="25"/>
      <c r="AW30" s="34">
        <f t="shared" si="12"/>
        <v>0</v>
      </c>
      <c r="AX30" s="18">
        <f>IFERROR(VLOOKUP(B:B,[27]sheet0!$H:$M,2,FALSE),"0")</f>
        <v>2359</v>
      </c>
      <c r="AY30" s="18">
        <f>IFERROR(VLOOKUP(B:B,[28]sheet0!$H:$M,2,FALSE),"0")</f>
        <v>29</v>
      </c>
      <c r="AZ30" s="18">
        <f>IFERROR(VLOOKUP(B:B,[29]sheet0!$H:$M,2,FALSE),"0")</f>
        <v>50</v>
      </c>
      <c r="BA30" s="18">
        <f>IFERROR(VLOOKUP(B:B,[30]sheet0!$H:$M,2,FALSE),"0")</f>
        <v>11</v>
      </c>
      <c r="BB30" s="18" t="str">
        <f>IFERROR(VLOOKUP(B:B,[31]sheet0!$H:$M,2,FALSE),"0")</f>
        <v>0</v>
      </c>
      <c r="BC30" s="18" t="str">
        <f>IFERROR(VLOOKUP(B:B,[32]sheet0!$H:$M,2,FALSE),"0")</f>
        <v>0</v>
      </c>
      <c r="BD30" s="26">
        <f t="shared" si="18"/>
        <v>2449</v>
      </c>
      <c r="BE30" s="36"/>
      <c r="BF30" s="18" t="str">
        <f>IFERROR(VLOOKUP(B:B,[19]sheet0!$H:$M,6,FALSE),"0")</f>
        <v>0</v>
      </c>
      <c r="BG30" s="18" t="str">
        <f>IFERROR(VLOOKUP(B:B,[20]sheet0!$H:$N,6,FALSE),"0")</f>
        <v>0</v>
      </c>
      <c r="BH30" s="18" t="str">
        <f>IFERROR(VLOOKUP(B:B,[21]sheet0!$H:$N,6,FALSE),"0")</f>
        <v>0</v>
      </c>
      <c r="BI30" s="18" t="str">
        <f>IFERROR(VLOOKUP(B:B,[22]sheet0!$H:$N,6,FALSE),"0")</f>
        <v>0</v>
      </c>
      <c r="BJ30" s="18" t="str">
        <f>IFERROR(VLOOKUP(B:B,[23]sheet0!$H:$N,6,FALSE),"0")</f>
        <v>0</v>
      </c>
      <c r="BK30" s="18" t="str">
        <f>IFERROR(VLOOKUP(B:B,[24]sheet0!$H:$M,6,FALSE),"0")</f>
        <v>0</v>
      </c>
      <c r="BL30" s="26">
        <f t="shared" ref="BL30:BL52" si="25">SUM(BF30:BK30)</f>
        <v>0</v>
      </c>
      <c r="BM30" s="36"/>
      <c r="BN30" s="37">
        <f t="shared" si="19"/>
        <v>-2449</v>
      </c>
      <c r="BO30" s="18">
        <f>IFERROR(VLOOKUP(B:B,[27]sheet0!$H:$M,6,FALSE),"0")</f>
        <v>3147</v>
      </c>
      <c r="BP30" s="18">
        <f>IFERROR(VLOOKUP(B:B,[28]sheet0!$H:$M,6,FALSE),"0")</f>
        <v>2481</v>
      </c>
      <c r="BQ30" s="18">
        <f>IFERROR(VLOOKUP(B:B,[29]sheet0!$H:$M,6,FALSE),"0")</f>
        <v>2774</v>
      </c>
      <c r="BR30" s="18">
        <f>IFERROR(VLOOKUP(B:B,[30]sheet0!$H:$M,6,FALSE),"0")</f>
        <v>784</v>
      </c>
      <c r="BS30" s="18" t="str">
        <f>IFERROR(VLOOKUP(B:B,[31]sheet0!$H:$M,6,FALSE),"0")</f>
        <v>0</v>
      </c>
      <c r="BT30" s="18" t="str">
        <f>IFERROR(VLOOKUP(B:B,[32]sheet0!$H:$M,6,FALSE),"0")</f>
        <v>0</v>
      </c>
      <c r="BU30" s="26">
        <f t="shared" si="23"/>
        <v>9186</v>
      </c>
      <c r="BV30" s="36"/>
      <c r="BW30" s="18" t="str">
        <f>IFERROR(VLOOKUP(B:B,[19]sheet0!$H:$I,2,FALSE),"0")</f>
        <v>0</v>
      </c>
      <c r="BX30" s="18" t="str">
        <f>IFERROR(VLOOKUP(B:B,[20]sheet0!$H:$I,2,FALSE),"0")</f>
        <v>0</v>
      </c>
      <c r="BY30" s="18" t="str">
        <f>IFERROR(VLOOKUP(B:B,[21]sheet0!$H:$I,2,FALSE),"0")</f>
        <v>0</v>
      </c>
      <c r="BZ30" s="18" t="str">
        <f>IFERROR(VLOOKUP(B:B,[22]sheet0!$H:$I,2,FALSE),"0")</f>
        <v>0</v>
      </c>
      <c r="CA30" s="18" t="str">
        <f>IFERROR(VLOOKUP(B:B,[23]sheet0!$H:$I,2,FALSE),"0")</f>
        <v>0</v>
      </c>
      <c r="CB30" s="18" t="str">
        <f>IFERROR(VLOOKUP(B:B,[24]sheet0!$H:$I,2,FALSE),"0")</f>
        <v>0</v>
      </c>
      <c r="CC30" s="39">
        <f t="shared" si="20"/>
        <v>0</v>
      </c>
      <c r="CD30" s="36"/>
      <c r="CE30" s="37">
        <f t="shared" si="21"/>
        <v>-9186</v>
      </c>
    </row>
    <row r="31" ht="18.75" spans="1:83">
      <c r="A31" s="16"/>
      <c r="B31" s="17" t="s">
        <v>43</v>
      </c>
      <c r="C31" s="18">
        <f>IFERROR(VLOOKUP(B:B,'[26]1'!$A:$F,2,FALSE),"0")</f>
        <v>9669</v>
      </c>
      <c r="D31" s="18">
        <f>IFERROR(VLOOKUP(B:B,'[26]2'!$A:$F,2,FALSE),"0")</f>
        <v>7735</v>
      </c>
      <c r="E31" s="19">
        <f>IFERROR(VLOOKUP(B:B,'[26]3'!$A:$F,2,FALSE),"0")</f>
        <v>8414</v>
      </c>
      <c r="F31" s="19">
        <f>IFERROR(VLOOKUP(B:B,'[26]4'!$A:$F,2,FALSE),"0")</f>
        <v>9224</v>
      </c>
      <c r="G31" s="19">
        <f>IFERROR(VLOOKUP(B:B,'[26]5'!$A:$F,2,FALSE),"0")</f>
        <v>17930</v>
      </c>
      <c r="H31" s="19">
        <f>IFERROR(VLOOKUP(B:B,'[26]6'!$A:$F,2,FALSE),"0")</f>
        <v>29498</v>
      </c>
      <c r="I31" s="26">
        <f t="shared" si="24"/>
        <v>82470</v>
      </c>
      <c r="J31" s="25"/>
      <c r="K31" s="19">
        <v>19607</v>
      </c>
      <c r="L31" s="19">
        <v>16969</v>
      </c>
      <c r="M31" s="19">
        <v>19173</v>
      </c>
      <c r="N31" s="19">
        <v>17970</v>
      </c>
      <c r="O31" s="19">
        <v>16969</v>
      </c>
      <c r="P31" s="19">
        <v>19178</v>
      </c>
      <c r="Q31" s="26">
        <v>109866</v>
      </c>
      <c r="R31" s="25"/>
      <c r="S31" s="28">
        <f t="shared" si="10"/>
        <v>27396</v>
      </c>
      <c r="T31" s="31">
        <f>IFERROR(VLOOKUP(B:B,'[26]1'!$A:$F,5,FALSE),"0")</f>
        <v>0.43789430137553</v>
      </c>
      <c r="U31" s="31">
        <f>IFERROR(VLOOKUP(B:B,'[26]2'!$A:$F,5,FALSE),"0")</f>
        <v>0.540400775694893</v>
      </c>
      <c r="V31" s="31">
        <f>IFERROR(VLOOKUP(B:B,'[26]3'!$A:$F,5,FALSE),"0")</f>
        <v>0.46874257190397</v>
      </c>
      <c r="W31" s="31">
        <f>IFERROR(VLOOKUP(B:B,'[26]4'!$A:$F,5,FALSE),"0")</f>
        <v>0.45316565481353</v>
      </c>
      <c r="X31" s="31">
        <f>IFERROR(VLOOKUP(B:B,'[26]5'!$A:$F,5,FALSE),"0")</f>
        <v>0.279754601226994</v>
      </c>
      <c r="Y31" s="31">
        <f>IFERROR(VLOOKUP(B:B,'[26]6'!$A:$F,5,FALSE),"0")</f>
        <v>0.242660519357245</v>
      </c>
      <c r="Z31" s="25"/>
      <c r="AA31" s="31">
        <v>0.455041566787372</v>
      </c>
      <c r="AB31" s="31">
        <v>0.503034946078142</v>
      </c>
      <c r="AC31" s="31">
        <v>0.370155948469201</v>
      </c>
      <c r="AD31" s="31">
        <v>0.443238731218698</v>
      </c>
      <c r="AE31" s="31">
        <v>0.460315048371575</v>
      </c>
      <c r="AF31" s="31">
        <v>0.434977578475336</v>
      </c>
      <c r="AG31" s="25"/>
      <c r="AH31" s="34">
        <f t="shared" si="11"/>
        <v>0.192317059118091</v>
      </c>
      <c r="AI31" s="31">
        <f>IFERROR(VLOOKUP(B:B,'[26]1'!$A:$F,6,FALSE),"0")</f>
        <v>0.646395697590237</v>
      </c>
      <c r="AJ31" s="31">
        <f>IFERROR(VLOOKUP(B:B,'[26]2'!$A:$F,6,FALSE),"0")</f>
        <v>0.7180349062702</v>
      </c>
      <c r="AK31" s="31">
        <f>IFERROR(VLOOKUP(B:B,'[26]3'!$A:$F,6,FALSE),"0")</f>
        <v>0.69063465652484</v>
      </c>
      <c r="AL31" s="31">
        <f>IFERROR(VLOOKUP(B:B,'[26]4'!$A:$F,6,FALSE),"0")</f>
        <v>0.688313096270598</v>
      </c>
      <c r="AM31" s="31">
        <f>IFERROR(VLOOKUP(B:B,'[26]5'!$A:$F,6,FALSE),"0")</f>
        <v>0.472950362520915</v>
      </c>
      <c r="AN31" s="31">
        <f>IFERROR(VLOOKUP(B:B,'[26]6'!$A:$F,6,FALSE),"0")</f>
        <v>0.429690148484643</v>
      </c>
      <c r="AO31" s="25"/>
      <c r="AP31" s="31">
        <v>0.662518488294997</v>
      </c>
      <c r="AQ31" s="31">
        <v>0.675054511167423</v>
      </c>
      <c r="AR31" s="31">
        <v>0.585615188024827</v>
      </c>
      <c r="AS31" s="31">
        <v>0.67434613244296</v>
      </c>
      <c r="AT31" s="31">
        <v>0.665704300258319</v>
      </c>
      <c r="AU31" s="31">
        <v>0.661382834497862</v>
      </c>
      <c r="AV31" s="25"/>
      <c r="AW31" s="34">
        <f t="shared" si="12"/>
        <v>0.231692686013219</v>
      </c>
      <c r="AX31" s="18">
        <f>IFERROR(VLOOKUP(B:B,[27]sheet0!$H:$M,2,FALSE),"0")</f>
        <v>10883</v>
      </c>
      <c r="AY31" s="18">
        <f>IFERROR(VLOOKUP(B:B,[28]sheet0!$H:$M,2,FALSE),"0")</f>
        <v>11564</v>
      </c>
      <c r="AZ31" s="18">
        <f>IFERROR(VLOOKUP(B:B,[29]sheet0!$H:$M,2,FALSE),"0")</f>
        <v>21332</v>
      </c>
      <c r="BA31" s="18">
        <f>IFERROR(VLOOKUP(B:B,[30]sheet0!$H:$M,2,FALSE),"0")</f>
        <v>21819</v>
      </c>
      <c r="BB31" s="18">
        <f>IFERROR(VLOOKUP(B:B,[31]sheet0!$H:$M,2,FALSE),"0")</f>
        <v>21605</v>
      </c>
      <c r="BC31" s="18">
        <f>IFERROR(VLOOKUP(B:B,[32]sheet0!$H:$M,2,FALSE),"0")</f>
        <v>0</v>
      </c>
      <c r="BD31" s="26">
        <f t="shared" si="18"/>
        <v>87203</v>
      </c>
      <c r="BE31" s="36"/>
      <c r="BF31" s="18">
        <f>IFERROR(VLOOKUP(B:B,[19]sheet0!$H:$M,6,FALSE),"0")</f>
        <v>22630</v>
      </c>
      <c r="BG31" s="18">
        <f>IFERROR(VLOOKUP(B:B,[20]sheet0!$H:$N,6,FALSE),"0")</f>
        <v>18631</v>
      </c>
      <c r="BH31" s="18">
        <f>IFERROR(VLOOKUP(B:B,[21]sheet0!$H:$N,6,FALSE),"0")</f>
        <v>17809</v>
      </c>
      <c r="BI31" s="18">
        <f>IFERROR(VLOOKUP(B:B,[22]sheet0!$H:$N,6,FALSE),"0")</f>
        <v>17469</v>
      </c>
      <c r="BJ31" s="18">
        <f>IFERROR(VLOOKUP(B:B,[23]sheet0!$H:$N,6,FALSE),"0")</f>
        <v>18842</v>
      </c>
      <c r="BK31" s="18">
        <f>IFERROR(VLOOKUP(B:B,[24]sheet0!$H:$M,6,FALSE),"0")</f>
        <v>19591</v>
      </c>
      <c r="BL31" s="26">
        <f t="shared" si="25"/>
        <v>114972</v>
      </c>
      <c r="BM31" s="36"/>
      <c r="BN31" s="37">
        <f t="shared" si="19"/>
        <v>27769</v>
      </c>
      <c r="BO31" s="18">
        <f>IFERROR(VLOOKUP(B:B,[27]sheet0!$H:$M,6,FALSE),"0")</f>
        <v>9633</v>
      </c>
      <c r="BP31" s="18">
        <f>IFERROR(VLOOKUP(B:B,[28]sheet0!$H:$M,6,FALSE),"0")</f>
        <v>8179</v>
      </c>
      <c r="BQ31" s="18">
        <f>IFERROR(VLOOKUP(B:B,[29]sheet0!$H:$M,6,FALSE),"0")</f>
        <v>11549</v>
      </c>
      <c r="BR31" s="18">
        <f>IFERROR(VLOOKUP(B:B,[30]sheet0!$H:$M,6,FALSE),"0")</f>
        <v>15248</v>
      </c>
      <c r="BS31" s="18">
        <f>IFERROR(VLOOKUP(B:B,[31]sheet0!$H:$M,6,FALSE),"0")</f>
        <v>14067</v>
      </c>
      <c r="BT31" s="18">
        <f>IFERROR(VLOOKUP(B:B,[32]sheet0!$H:$M,6,FALSE),"0")</f>
        <v>0</v>
      </c>
      <c r="BU31" s="26">
        <f t="shared" si="23"/>
        <v>58676</v>
      </c>
      <c r="BV31" s="36"/>
      <c r="BW31" s="18">
        <f>IFERROR(VLOOKUP(B:B,[19]sheet0!$H:$I,2,FALSE),"0")</f>
        <v>25354</v>
      </c>
      <c r="BX31" s="18">
        <f>IFERROR(VLOOKUP(B:B,[20]sheet0!$H:$I,2,FALSE),"0")</f>
        <v>22783</v>
      </c>
      <c r="BY31" s="18">
        <f>IFERROR(VLOOKUP(B:B,[21]sheet0!$H:$I,2,FALSE),"0")</f>
        <v>18603</v>
      </c>
      <c r="BZ31" s="18">
        <f>IFERROR(VLOOKUP(B:B,[22]sheet0!$H:$I,2,FALSE),"0")</f>
        <v>16066</v>
      </c>
      <c r="CA31" s="18">
        <f>IFERROR(VLOOKUP(B:B,[23]sheet0!$H:$I,2,FALSE),"0")</f>
        <v>18951</v>
      </c>
      <c r="CB31" s="18">
        <f>IFERROR(VLOOKUP(B:B,[24]sheet0!$H:$I,2,FALSE),"0")</f>
        <v>19734</v>
      </c>
      <c r="CC31" s="39">
        <f t="shared" si="20"/>
        <v>121491</v>
      </c>
      <c r="CD31" s="36"/>
      <c r="CE31" s="37">
        <f t="shared" si="21"/>
        <v>62815</v>
      </c>
    </row>
    <row r="32" ht="18.75" spans="1:83">
      <c r="A32" s="16"/>
      <c r="B32" s="17" t="s">
        <v>44</v>
      </c>
      <c r="C32" s="18">
        <f>IFERROR(VLOOKUP(B:B,'[26]1'!$A:$F,2,FALSE),"0")</f>
        <v>15493</v>
      </c>
      <c r="D32" s="18">
        <f>IFERROR(VLOOKUP(B:B,'[26]2'!$A:$F,2,FALSE),"0")</f>
        <v>13555</v>
      </c>
      <c r="E32" s="19">
        <f>IFERROR(VLOOKUP(B:B,'[26]3'!$A:$F,2,FALSE),"0")</f>
        <v>12244</v>
      </c>
      <c r="F32" s="19">
        <f>IFERROR(VLOOKUP(B:B,'[26]4'!$A:$F,2,FALSE),"0")</f>
        <v>17671</v>
      </c>
      <c r="G32" s="19">
        <f>IFERROR(VLOOKUP(B:B,'[26]5'!$A:$F,2,FALSE),"0")</f>
        <v>23661</v>
      </c>
      <c r="H32" s="19">
        <f>IFERROR(VLOOKUP(B:B,'[26]6'!$A:$F,2,FALSE),"0")</f>
        <v>20052</v>
      </c>
      <c r="I32" s="26">
        <f t="shared" si="24"/>
        <v>102676</v>
      </c>
      <c r="J32" s="25"/>
      <c r="K32" s="19">
        <v>14070</v>
      </c>
      <c r="L32" s="19">
        <v>13579</v>
      </c>
      <c r="M32" s="19">
        <v>16017</v>
      </c>
      <c r="N32" s="19">
        <v>15892</v>
      </c>
      <c r="O32" s="19">
        <v>13579</v>
      </c>
      <c r="P32" s="19">
        <v>14035</v>
      </c>
      <c r="Q32" s="26">
        <v>87172</v>
      </c>
      <c r="R32" s="25"/>
      <c r="S32" s="28">
        <f t="shared" si="10"/>
        <v>-15504</v>
      </c>
      <c r="T32" s="31">
        <f>IFERROR(VLOOKUP(B:B,'[26]1'!$A:$F,5,FALSE),"0")</f>
        <v>0.522816755954302</v>
      </c>
      <c r="U32" s="31">
        <f>IFERROR(VLOOKUP(B:B,'[26]2'!$A:$F,5,FALSE),"0")</f>
        <v>0.545628919218001</v>
      </c>
      <c r="V32" s="31">
        <f>IFERROR(VLOOKUP(B:B,'[26]3'!$A:$F,5,FALSE),"0")</f>
        <v>0.511515844495263</v>
      </c>
      <c r="W32" s="31">
        <f>IFERROR(VLOOKUP(B:B,'[26]4'!$A:$F,5,FALSE),"0")</f>
        <v>0.530303887725652</v>
      </c>
      <c r="X32" s="31">
        <f>IFERROR(VLOOKUP(B:B,'[26]5'!$A:$F,5,FALSE),"0")</f>
        <v>0.524280461518955</v>
      </c>
      <c r="Y32" s="31">
        <f>IFERROR(VLOOKUP(B:B,'[26]6'!$A:$F,5,FALSE),"0")</f>
        <v>0.497955316177937</v>
      </c>
      <c r="Z32" s="25"/>
      <c r="AA32" s="31">
        <v>0.499431414356788</v>
      </c>
      <c r="AB32" s="31">
        <v>0.507180204727889</v>
      </c>
      <c r="AC32" s="31">
        <v>0.468190048073921</v>
      </c>
      <c r="AD32" s="31">
        <v>0.380065441731689</v>
      </c>
      <c r="AE32" s="31">
        <v>0.452248921749846</v>
      </c>
      <c r="AF32" s="31">
        <v>0.45785536159601</v>
      </c>
      <c r="AG32" s="25"/>
      <c r="AH32" s="34">
        <f t="shared" si="11"/>
        <v>-0.0400999545819274</v>
      </c>
      <c r="AI32" s="31">
        <f>IFERROR(VLOOKUP(B:B,'[26]1'!$A:$F,6,FALSE),"0")</f>
        <v>0.628929193829471</v>
      </c>
      <c r="AJ32" s="31">
        <f>IFERROR(VLOOKUP(B:B,'[26]2'!$A:$F,6,FALSE),"0")</f>
        <v>0.659461453338252</v>
      </c>
      <c r="AK32" s="31">
        <f>IFERROR(VLOOKUP(B:B,'[26]3'!$A:$F,6,FALSE),"0")</f>
        <v>0.60984972231297</v>
      </c>
      <c r="AL32" s="31">
        <f>IFERROR(VLOOKUP(B:B,'[26]4'!$A:$F,6,FALSE),"0")</f>
        <v>0.625940806971875</v>
      </c>
      <c r="AM32" s="31">
        <f>IFERROR(VLOOKUP(B:B,'[26]5'!$A:$F,6,FALSE),"0")</f>
        <v>0.611216770212586</v>
      </c>
      <c r="AN32" s="31">
        <f>IFERROR(VLOOKUP(B:B,'[26]6'!$A:$F,6,FALSE),"0")</f>
        <v>0.599790544584081</v>
      </c>
      <c r="AO32" s="25"/>
      <c r="AP32" s="31">
        <v>0.62999289267946</v>
      </c>
      <c r="AQ32" s="31">
        <v>0.63583474482657</v>
      </c>
      <c r="AR32" s="31">
        <v>0.594181182493601</v>
      </c>
      <c r="AS32" s="31">
        <v>0.585263025421596</v>
      </c>
      <c r="AT32" s="31">
        <v>0.600739371534196</v>
      </c>
      <c r="AU32" s="31">
        <v>0.598289989312433</v>
      </c>
      <c r="AV32" s="25"/>
      <c r="AW32" s="34">
        <f t="shared" si="12"/>
        <v>-0.00150055527164838</v>
      </c>
      <c r="AX32" s="18">
        <f>IFERROR(VLOOKUP(B:B,[27]sheet0!$H:$M,2,FALSE),"0")</f>
        <v>38937</v>
      </c>
      <c r="AY32" s="18">
        <f>IFERROR(VLOOKUP(B:B,[28]sheet0!$H:$M,2,FALSE),"0")</f>
        <v>22431</v>
      </c>
      <c r="AZ32" s="18">
        <f>IFERROR(VLOOKUP(B:B,[29]sheet0!$H:$M,2,FALSE),"0")</f>
        <v>1640</v>
      </c>
      <c r="BA32" s="18">
        <f>IFERROR(VLOOKUP(B:B,[30]sheet0!$H:$M,2,FALSE),"0")</f>
        <v>1066</v>
      </c>
      <c r="BB32" s="18">
        <f>IFERROR(VLOOKUP(B:B,[31]sheet0!$H:$M,2,FALSE),"0")</f>
        <v>1346</v>
      </c>
      <c r="BC32" s="18">
        <f>IFERROR(VLOOKUP(B:B,[32]sheet0!$H:$M,2,FALSE),"0")</f>
        <v>0</v>
      </c>
      <c r="BD32" s="26">
        <f t="shared" si="18"/>
        <v>65420</v>
      </c>
      <c r="BE32" s="36"/>
      <c r="BF32" s="18">
        <f>IFERROR(VLOOKUP(B:B,[19]sheet0!$H:$M,6,FALSE),"0")</f>
        <v>9704</v>
      </c>
      <c r="BG32" s="18">
        <f>IFERROR(VLOOKUP(B:B,[20]sheet0!$H:$N,6,FALSE),"0")</f>
        <v>8993</v>
      </c>
      <c r="BH32" s="18">
        <f>IFERROR(VLOOKUP(B:B,[21]sheet0!$H:$N,6,FALSE),"0")</f>
        <v>10339</v>
      </c>
      <c r="BI32" s="18">
        <f>IFERROR(VLOOKUP(B:B,[22]sheet0!$H:$N,6,FALSE),"0")</f>
        <v>10142</v>
      </c>
      <c r="BJ32" s="18">
        <f>IFERROR(VLOOKUP(B:B,[23]sheet0!$H:$N,6,FALSE),"0")</f>
        <v>10662</v>
      </c>
      <c r="BK32" s="18">
        <f>IFERROR(VLOOKUP(B:B,[24]sheet0!$H:$M,6,FALSE),"0")</f>
        <v>9312</v>
      </c>
      <c r="BL32" s="26">
        <f t="shared" si="25"/>
        <v>59152</v>
      </c>
      <c r="BM32" s="36"/>
      <c r="BN32" s="37">
        <f t="shared" si="19"/>
        <v>-6268</v>
      </c>
      <c r="BO32" s="18">
        <f>IFERROR(VLOOKUP(B:B,[27]sheet0!$H:$M,6,FALSE),"0")</f>
        <v>33467</v>
      </c>
      <c r="BP32" s="18">
        <f>IFERROR(VLOOKUP(B:B,[28]sheet0!$H:$M,6,FALSE),"0")</f>
        <v>22748</v>
      </c>
      <c r="BQ32" s="18">
        <f>IFERROR(VLOOKUP(B:B,[29]sheet0!$H:$M,6,FALSE),"0")</f>
        <v>9892</v>
      </c>
      <c r="BR32" s="18">
        <f>IFERROR(VLOOKUP(B:B,[30]sheet0!$H:$M,6,FALSE),"0")</f>
        <v>11297</v>
      </c>
      <c r="BS32" s="18">
        <f>IFERROR(VLOOKUP(B:B,[31]sheet0!$H:$M,6,FALSE),"0")</f>
        <v>14724</v>
      </c>
      <c r="BT32" s="18">
        <f>IFERROR(VLOOKUP(B:B,[32]sheet0!$H:$M,6,FALSE),"0")</f>
        <v>0</v>
      </c>
      <c r="BU32" s="26">
        <f t="shared" si="23"/>
        <v>92128</v>
      </c>
      <c r="BV32" s="36"/>
      <c r="BW32" s="18">
        <f>IFERROR(VLOOKUP(B:B,[19]sheet0!$H:$I,2,FALSE),"0")</f>
        <v>2910</v>
      </c>
      <c r="BX32" s="18">
        <f>IFERROR(VLOOKUP(B:B,[20]sheet0!$H:$I,2,FALSE),"0")</f>
        <v>2078</v>
      </c>
      <c r="BY32" s="18">
        <f>IFERROR(VLOOKUP(B:B,[21]sheet0!$H:$I,2,FALSE),"0")</f>
        <v>3396</v>
      </c>
      <c r="BZ32" s="18">
        <f>IFERROR(VLOOKUP(B:B,[22]sheet0!$H:$I,2,FALSE),"0")</f>
        <v>3125</v>
      </c>
      <c r="CA32" s="18">
        <f>IFERROR(VLOOKUP(B:B,[23]sheet0!$H:$I,2,FALSE),"0")</f>
        <v>2572</v>
      </c>
      <c r="CB32" s="18">
        <f>IFERROR(VLOOKUP(B:B,[24]sheet0!$H:$I,2,FALSE),"0")</f>
        <v>3345</v>
      </c>
      <c r="CC32" s="39">
        <f t="shared" si="20"/>
        <v>17426</v>
      </c>
      <c r="CD32" s="36"/>
      <c r="CE32" s="37">
        <f t="shared" si="21"/>
        <v>-74702</v>
      </c>
    </row>
    <row r="33" ht="18.75" spans="1:83">
      <c r="A33" s="16"/>
      <c r="B33" s="17" t="s">
        <v>45</v>
      </c>
      <c r="C33" s="18">
        <f>IFERROR(VLOOKUP(B:B,'[26]1'!$A:$F,2,FALSE),"0")</f>
        <v>9019</v>
      </c>
      <c r="D33" s="18">
        <f>IFERROR(VLOOKUP(B:B,'[26]2'!$A:$F,2,FALSE),"0")</f>
        <v>7694</v>
      </c>
      <c r="E33" s="19">
        <f>IFERROR(VLOOKUP(B:B,'[26]3'!$A:$F,2,FALSE),"0")</f>
        <v>8036</v>
      </c>
      <c r="F33" s="19">
        <f>IFERROR(VLOOKUP(B:B,'[26]4'!$A:$F,2,FALSE),"0")</f>
        <v>8491</v>
      </c>
      <c r="G33" s="19">
        <f>IFERROR(VLOOKUP(B:B,'[26]5'!$A:$F,2,FALSE),"0")</f>
        <v>7952</v>
      </c>
      <c r="H33" s="19">
        <f>IFERROR(VLOOKUP(B:B,'[26]6'!$A:$F,2,FALSE),"0")</f>
        <v>6</v>
      </c>
      <c r="I33" s="26">
        <f t="shared" si="24"/>
        <v>41198</v>
      </c>
      <c r="J33" s="25"/>
      <c r="K33" s="19" t="s">
        <v>71</v>
      </c>
      <c r="L33" s="19" t="s">
        <v>71</v>
      </c>
      <c r="M33" s="19" t="s">
        <v>71</v>
      </c>
      <c r="N33" s="19" t="s">
        <v>71</v>
      </c>
      <c r="O33" s="19" t="s">
        <v>71</v>
      </c>
      <c r="P33" s="19" t="s">
        <v>71</v>
      </c>
      <c r="Q33" s="30">
        <v>0</v>
      </c>
      <c r="R33" s="25"/>
      <c r="S33" s="28">
        <f t="shared" si="10"/>
        <v>-41198</v>
      </c>
      <c r="T33" s="31">
        <f>IFERROR(VLOOKUP(B:B,'[26]1'!$A:$F,5,FALSE),"0")</f>
        <v>0.461248475440736</v>
      </c>
      <c r="U33" s="31">
        <f>IFERROR(VLOOKUP(B:B,'[26]2'!$A:$F,5,FALSE),"0")</f>
        <v>0.536132050948791</v>
      </c>
      <c r="V33" s="31">
        <f>IFERROR(VLOOKUP(B:B,'[26]3'!$A:$F,5,FALSE),"0")</f>
        <v>0.477103036336486</v>
      </c>
      <c r="W33" s="31">
        <f>IFERROR(VLOOKUP(B:B,'[26]4'!$A:$F,5,FALSE),"0")</f>
        <v>0.474266870804381</v>
      </c>
      <c r="X33" s="31">
        <f>IFERROR(VLOOKUP(B:B,'[26]5'!$A:$F,5,FALSE),"0")</f>
        <v>0.477489939637827</v>
      </c>
      <c r="Y33" s="31">
        <f>IFERROR(VLOOKUP(B:B,'[26]6'!$A:$F,5,FALSE),"0")</f>
        <v>0.5</v>
      </c>
      <c r="Z33" s="25"/>
      <c r="AA33" s="31" t="s">
        <v>71</v>
      </c>
      <c r="AB33" s="31" t="s">
        <v>71</v>
      </c>
      <c r="AC33" s="31" t="s">
        <v>71</v>
      </c>
      <c r="AD33" s="31" t="s">
        <v>71</v>
      </c>
      <c r="AE33" s="31" t="s">
        <v>71</v>
      </c>
      <c r="AF33" s="31" t="s">
        <v>71</v>
      </c>
      <c r="AG33" s="25"/>
      <c r="AH33" s="34">
        <f t="shared" si="11"/>
        <v>-0.5</v>
      </c>
      <c r="AI33" s="31">
        <f>IFERROR(VLOOKUP(B:B,'[26]1'!$A:$F,6,FALSE),"0")</f>
        <v>0.595187936578335</v>
      </c>
      <c r="AJ33" s="31">
        <f>IFERROR(VLOOKUP(B:B,'[26]2'!$A:$F,6,FALSE),"0")</f>
        <v>0.661944372238108</v>
      </c>
      <c r="AK33" s="31">
        <f>IFERROR(VLOOKUP(B:B,'[26]3'!$A:$F,6,FALSE),"0")</f>
        <v>0.638377302140368</v>
      </c>
      <c r="AL33" s="31">
        <f>IFERROR(VLOOKUP(B:B,'[26]4'!$A:$F,6,FALSE),"0")</f>
        <v>0.618301731244847</v>
      </c>
      <c r="AM33" s="31">
        <f>IFERROR(VLOOKUP(B:B,'[26]5'!$A:$F,6,FALSE),"0")</f>
        <v>0.665744466800805</v>
      </c>
      <c r="AN33" s="31">
        <f>IFERROR(VLOOKUP(B:B,'[26]6'!$A:$F,6,FALSE),"0")</f>
        <v>1</v>
      </c>
      <c r="AO33" s="25"/>
      <c r="AP33" s="31" t="s">
        <v>71</v>
      </c>
      <c r="AQ33" s="31" t="s">
        <v>71</v>
      </c>
      <c r="AR33" s="31" t="s">
        <v>71</v>
      </c>
      <c r="AS33" s="31" t="s">
        <v>71</v>
      </c>
      <c r="AT33" s="31" t="s">
        <v>71</v>
      </c>
      <c r="AU33" s="31" t="s">
        <v>71</v>
      </c>
      <c r="AV33" s="25"/>
      <c r="AW33" s="34">
        <v>0</v>
      </c>
      <c r="AX33" s="18">
        <f>IFERROR(VLOOKUP(B:B,[27]sheet0!$H:$M,2,FALSE),"0")</f>
        <v>12297</v>
      </c>
      <c r="AY33" s="18">
        <f>IFERROR(VLOOKUP(B:B,[28]sheet0!$H:$M,2,FALSE),"0")</f>
        <v>10606</v>
      </c>
      <c r="AZ33" s="18">
        <f>IFERROR(VLOOKUP(B:B,[29]sheet0!$H:$M,2,FALSE),"0")</f>
        <v>9014</v>
      </c>
      <c r="BA33" s="18">
        <f>IFERROR(VLOOKUP(B:B,[30]sheet0!$H:$M,2,FALSE),"0")</f>
        <v>8780</v>
      </c>
      <c r="BB33" s="18">
        <f>IFERROR(VLOOKUP(B:B,[31]sheet0!$H:$M,2,FALSE),"0")</f>
        <v>9323</v>
      </c>
      <c r="BC33" s="18">
        <f>IFERROR(VLOOKUP(B:B,[32]sheet0!$H:$M,2,FALSE),"0")</f>
        <v>7</v>
      </c>
      <c r="BD33" s="26">
        <f t="shared" si="18"/>
        <v>50027</v>
      </c>
      <c r="BE33" s="36"/>
      <c r="BF33" s="18">
        <f>IFERROR(VLOOKUP(B:B,[19]sheet0!$H:$M,6,FALSE),"0")</f>
        <v>0</v>
      </c>
      <c r="BG33" s="18">
        <f>IFERROR(VLOOKUP(B:B,[20]sheet0!$H:$N,6,FALSE),"0")</f>
        <v>0</v>
      </c>
      <c r="BH33" s="18">
        <f>IFERROR(VLOOKUP(B:B,[21]sheet0!$H:$N,6,FALSE),"0")</f>
        <v>0</v>
      </c>
      <c r="BI33" s="18">
        <f>IFERROR(VLOOKUP(B:B,[22]sheet0!$H:$N,6,FALSE),"0")</f>
        <v>0</v>
      </c>
      <c r="BJ33" s="18">
        <f>IFERROR(VLOOKUP(B:B,[23]sheet0!$H:$N,6,FALSE),"0")</f>
        <v>0</v>
      </c>
      <c r="BK33" s="18">
        <f>IFERROR(VLOOKUP(B:B,[24]sheet0!$H:$M,6,FALSE),"0")</f>
        <v>0</v>
      </c>
      <c r="BL33" s="26">
        <f t="shared" si="25"/>
        <v>0</v>
      </c>
      <c r="BM33" s="36"/>
      <c r="BN33" s="37">
        <f t="shared" si="19"/>
        <v>-50027</v>
      </c>
      <c r="BO33" s="18">
        <f>IFERROR(VLOOKUP(B:B,[27]sheet0!$H:$M,6,FALSE),"0")</f>
        <v>10572</v>
      </c>
      <c r="BP33" s="18">
        <f>IFERROR(VLOOKUP(B:B,[28]sheet0!$H:$M,6,FALSE),"0")</f>
        <v>8706</v>
      </c>
      <c r="BQ33" s="18">
        <f>IFERROR(VLOOKUP(B:B,[29]sheet0!$H:$M,6,FALSE),"0")</f>
        <v>8215</v>
      </c>
      <c r="BR33" s="18">
        <f>IFERROR(VLOOKUP(B:B,[30]sheet0!$H:$M,6,FALSE),"0")</f>
        <v>8344</v>
      </c>
      <c r="BS33" s="18">
        <f>IFERROR(VLOOKUP(B:B,[31]sheet0!$H:$M,6,FALSE),"0")</f>
        <v>8846</v>
      </c>
      <c r="BT33" s="18">
        <f>IFERROR(VLOOKUP(B:B,[32]sheet0!$H:$M,6,FALSE),"0")</f>
        <v>517</v>
      </c>
      <c r="BU33" s="26">
        <f t="shared" si="23"/>
        <v>45200</v>
      </c>
      <c r="BV33" s="36"/>
      <c r="BW33" s="18">
        <v>0</v>
      </c>
      <c r="BX33" s="18">
        <v>0</v>
      </c>
      <c r="BY33" s="18">
        <v>0</v>
      </c>
      <c r="BZ33" s="18">
        <v>0</v>
      </c>
      <c r="CA33" s="18">
        <v>0</v>
      </c>
      <c r="CB33" s="18">
        <v>0</v>
      </c>
      <c r="CC33" s="39">
        <f t="shared" si="20"/>
        <v>0</v>
      </c>
      <c r="CD33" s="36"/>
      <c r="CE33" s="37">
        <f t="shared" si="21"/>
        <v>-45200</v>
      </c>
    </row>
    <row r="34" ht="18.75" spans="1:83">
      <c r="A34" s="16"/>
      <c r="B34" s="17" t="s">
        <v>46</v>
      </c>
      <c r="C34" s="18">
        <f>IFERROR(VLOOKUP(B:B,'[26]1'!$A:$F,2,FALSE),"0")</f>
        <v>9629</v>
      </c>
      <c r="D34" s="18">
        <f>IFERROR(VLOOKUP(B:B,'[26]2'!$A:$F,2,FALSE),"0")</f>
        <v>7839</v>
      </c>
      <c r="E34" s="19">
        <f>IFERROR(VLOOKUP(B:B,'[26]3'!$A:$F,2,FALSE),"0")</f>
        <v>15662</v>
      </c>
      <c r="F34" s="19">
        <f>IFERROR(VLOOKUP(B:B,'[26]4'!$A:$F,2,FALSE),"0")</f>
        <v>15929</v>
      </c>
      <c r="G34" s="19">
        <f>IFERROR(VLOOKUP(B:B,'[26]5'!$A:$F,2,FALSE),"0")</f>
        <v>17626</v>
      </c>
      <c r="H34" s="19">
        <f>IFERROR(VLOOKUP(B:B,'[26]6'!$A:$F,2,FALSE),"0")</f>
        <v>14756</v>
      </c>
      <c r="I34" s="26">
        <f t="shared" si="24"/>
        <v>81441</v>
      </c>
      <c r="J34" s="25"/>
      <c r="K34" s="19">
        <v>18937</v>
      </c>
      <c r="L34" s="19">
        <v>18435</v>
      </c>
      <c r="M34" s="19">
        <v>20096</v>
      </c>
      <c r="N34" s="19">
        <v>20027</v>
      </c>
      <c r="O34" s="19">
        <v>18435</v>
      </c>
      <c r="P34" s="19">
        <v>20088</v>
      </c>
      <c r="Q34" s="26">
        <v>116018</v>
      </c>
      <c r="R34" s="25"/>
      <c r="S34" s="28">
        <f t="shared" si="10"/>
        <v>34577</v>
      </c>
      <c r="T34" s="31">
        <f>IFERROR(VLOOKUP(B:B,'[26]1'!$A:$F,5,FALSE),"0")</f>
        <v>0.540346868833731</v>
      </c>
      <c r="U34" s="31">
        <f>IFERROR(VLOOKUP(B:B,'[26]2'!$A:$F,5,FALSE),"0")</f>
        <v>0.58336522515627</v>
      </c>
      <c r="V34" s="31">
        <f>IFERROR(VLOOKUP(B:B,'[26]3'!$A:$F,5,FALSE),"0")</f>
        <v>0.531349763759418</v>
      </c>
      <c r="W34" s="31">
        <f>IFERROR(VLOOKUP(B:B,'[26]4'!$A:$F,5,FALSE),"0")</f>
        <v>0.513466005398958</v>
      </c>
      <c r="X34" s="31">
        <f>IFERROR(VLOOKUP(B:B,'[26]5'!$A:$F,5,FALSE),"0")</f>
        <v>0.46261205038012</v>
      </c>
      <c r="Y34" s="31">
        <f>IFERROR(VLOOKUP(B:B,'[26]6'!$A:$F,5,FALSE),"0")</f>
        <v>0.51951748441312</v>
      </c>
      <c r="Z34" s="25"/>
      <c r="AA34" s="31">
        <v>0.510429318265829</v>
      </c>
      <c r="AB34" s="31">
        <v>0.489720640086791</v>
      </c>
      <c r="AC34" s="31">
        <v>0.464022691082803</v>
      </c>
      <c r="AD34" s="31">
        <v>0.452439207070455</v>
      </c>
      <c r="AE34" s="31">
        <v>0.48770309864157</v>
      </c>
      <c r="AF34" s="31">
        <v>0.455446037435285</v>
      </c>
      <c r="AG34" s="25"/>
      <c r="AH34" s="34">
        <f t="shared" si="11"/>
        <v>-0.0640714469778351</v>
      </c>
      <c r="AI34" s="31">
        <f>IFERROR(VLOOKUP(B:B,'[26]1'!$A:$F,6,FALSE),"0")</f>
        <v>0.685740990757088</v>
      </c>
      <c r="AJ34" s="31">
        <f>IFERROR(VLOOKUP(B:B,'[26]2'!$A:$F,6,FALSE),"0")</f>
        <v>0.710677382319173</v>
      </c>
      <c r="AK34" s="31">
        <f>IFERROR(VLOOKUP(B:B,'[26]3'!$A:$F,6,FALSE),"0")</f>
        <v>0.708849444515388</v>
      </c>
      <c r="AL34" s="31">
        <f>IFERROR(VLOOKUP(B:B,'[26]4'!$A:$F,6,FALSE),"0")</f>
        <v>0.691192165233222</v>
      </c>
      <c r="AM34" s="31">
        <f>IFERROR(VLOOKUP(B:B,'[26]5'!$A:$F,6,FALSE),"0")</f>
        <v>0.684103029615341</v>
      </c>
      <c r="AN34" s="31">
        <f>IFERROR(VLOOKUP(B:B,'[26]6'!$A:$F,6,FALSE),"0")</f>
        <v>0.689956627812415</v>
      </c>
      <c r="AO34" s="25"/>
      <c r="AP34" s="31">
        <v>0.701114220837514</v>
      </c>
      <c r="AQ34" s="31">
        <v>0.683211282885815</v>
      </c>
      <c r="AR34" s="31">
        <v>0.652517914012739</v>
      </c>
      <c r="AS34" s="31">
        <v>0.687322115144555</v>
      </c>
      <c r="AT34" s="31">
        <v>0.690668560774216</v>
      </c>
      <c r="AU34" s="31">
        <v>0.666766228594186</v>
      </c>
      <c r="AV34" s="25"/>
      <c r="AW34" s="34">
        <f t="shared" si="12"/>
        <v>-0.0231903992182293</v>
      </c>
      <c r="AX34" s="18">
        <f>IFERROR(VLOOKUP(B:B,[27]sheet0!$H:$M,2,FALSE),"0")</f>
        <v>3912</v>
      </c>
      <c r="AY34" s="18">
        <f>IFERROR(VLOOKUP(B:B,[28]sheet0!$H:$M,2,FALSE),"0")</f>
        <v>2186</v>
      </c>
      <c r="AZ34" s="18">
        <f>IFERROR(VLOOKUP(B:B,[29]sheet0!$H:$M,2,FALSE),"0")</f>
        <v>3773</v>
      </c>
      <c r="BA34" s="18">
        <f>IFERROR(VLOOKUP(B:B,[30]sheet0!$H:$M,2,FALSE),"0")</f>
        <v>4556</v>
      </c>
      <c r="BB34" s="18">
        <f>IFERROR(VLOOKUP(B:B,[31]sheet0!$H:$M,2,FALSE),"0")</f>
        <v>7026</v>
      </c>
      <c r="BC34" s="18">
        <f>IFERROR(VLOOKUP(B:B,[32]sheet0!$H:$M,2,FALSE),"0")</f>
        <v>0</v>
      </c>
      <c r="BD34" s="26">
        <f t="shared" si="18"/>
        <v>21453</v>
      </c>
      <c r="BE34" s="36"/>
      <c r="BF34" s="18">
        <f>IFERROR(VLOOKUP(B:B,[19]sheet0!$H:$M,6,FALSE),"0")</f>
        <v>13716</v>
      </c>
      <c r="BG34" s="18">
        <f>IFERROR(VLOOKUP(B:B,[20]sheet0!$H:$N,6,FALSE),"0")</f>
        <v>13169</v>
      </c>
      <c r="BH34" s="18">
        <f>IFERROR(VLOOKUP(B:B,[21]sheet0!$H:$N,6,FALSE),"0")</f>
        <v>14090</v>
      </c>
      <c r="BI34" s="18">
        <f>IFERROR(VLOOKUP(B:B,[22]sheet0!$H:$N,6,FALSE),"0")</f>
        <v>14321</v>
      </c>
      <c r="BJ34" s="18">
        <f>IFERROR(VLOOKUP(B:B,[23]sheet0!$H:$N,6,FALSE),"0")</f>
        <v>16558</v>
      </c>
      <c r="BK34" s="18">
        <f>IFERROR(VLOOKUP(B:B,[24]sheet0!$H:$M,6,FALSE),"0")</f>
        <v>14235</v>
      </c>
      <c r="BL34" s="26">
        <f t="shared" si="25"/>
        <v>86089</v>
      </c>
      <c r="BM34" s="36"/>
      <c r="BN34" s="37">
        <f t="shared" si="19"/>
        <v>64636</v>
      </c>
      <c r="BO34" s="18">
        <f>IFERROR(VLOOKUP(B:B,[27]sheet0!$H:$M,6,FALSE),"0")</f>
        <v>8277</v>
      </c>
      <c r="BP34" s="18">
        <f>IFERROR(VLOOKUP(B:B,[28]sheet0!$H:$M,6,FALSE),"0")</f>
        <v>5966</v>
      </c>
      <c r="BQ34" s="18">
        <f>IFERROR(VLOOKUP(B:B,[29]sheet0!$H:$M,6,FALSE),"0")</f>
        <v>11670</v>
      </c>
      <c r="BR34" s="18">
        <f>IFERROR(VLOOKUP(B:B,[30]sheet0!$H:$M,6,FALSE),"0")</f>
        <v>11928</v>
      </c>
      <c r="BS34" s="18">
        <f>IFERROR(VLOOKUP(B:B,[31]sheet0!$H:$M,6,FALSE),"0")</f>
        <v>14098</v>
      </c>
      <c r="BT34" s="18">
        <f>IFERROR(VLOOKUP(B:B,[32]sheet0!$H:$M,6,FALSE),"0")</f>
        <v>0</v>
      </c>
      <c r="BU34" s="26">
        <f t="shared" si="23"/>
        <v>51939</v>
      </c>
      <c r="BV34" s="36"/>
      <c r="BW34" s="18">
        <f>IFERROR(VLOOKUP(B:B,[19]sheet0!$H:$I,2,FALSE),"0")</f>
        <v>2726</v>
      </c>
      <c r="BX34" s="18">
        <f>IFERROR(VLOOKUP(B:B,[20]sheet0!$H:$I,2,FALSE),"0")</f>
        <v>3150</v>
      </c>
      <c r="BY34" s="18">
        <f>IFERROR(VLOOKUP(B:B,[21]sheet0!$H:$I,2,FALSE),"0")</f>
        <v>3840</v>
      </c>
      <c r="BZ34" s="18">
        <f>IFERROR(VLOOKUP(B:B,[22]sheet0!$H:$I,2,FALSE),"0")</f>
        <v>3216</v>
      </c>
      <c r="CA34" s="18">
        <f>IFERROR(VLOOKUP(B:B,[23]sheet0!$H:$I,2,FALSE),"0")</f>
        <v>4004</v>
      </c>
      <c r="CB34" s="18">
        <f>IFERROR(VLOOKUP(B:B,[24]sheet0!$H:$I,2,FALSE),"0")</f>
        <v>3362</v>
      </c>
      <c r="CC34" s="39">
        <f t="shared" si="20"/>
        <v>20298</v>
      </c>
      <c r="CD34" s="36"/>
      <c r="CE34" s="37">
        <f t="shared" si="21"/>
        <v>-31641</v>
      </c>
    </row>
    <row r="35" ht="18.75" spans="1:83">
      <c r="A35" s="16"/>
      <c r="B35" s="17" t="s">
        <v>47</v>
      </c>
      <c r="C35" s="18">
        <f>IFERROR(VLOOKUP(B:B,'[26]1'!$A:$F,2,FALSE),"0")</f>
        <v>9089</v>
      </c>
      <c r="D35" s="18">
        <f>IFERROR(VLOOKUP(B:B,'[26]2'!$A:$F,2,FALSE),"0")</f>
        <v>7157</v>
      </c>
      <c r="E35" s="19">
        <f>IFERROR(VLOOKUP(B:B,'[26]3'!$A:$F,2,FALSE),"0")</f>
        <v>7649</v>
      </c>
      <c r="F35" s="19">
        <f>IFERROR(VLOOKUP(B:B,'[26]4'!$A:$F,2,FALSE),"0")</f>
        <v>9988</v>
      </c>
      <c r="G35" s="19">
        <f>IFERROR(VLOOKUP(B:B,'[26]5'!$A:$F,2,FALSE),"0")</f>
        <v>11616</v>
      </c>
      <c r="H35" s="19">
        <f>IFERROR(VLOOKUP(B:B,'[26]6'!$A:$F,2,FALSE),"0")</f>
        <v>10142</v>
      </c>
      <c r="I35" s="26">
        <f t="shared" si="24"/>
        <v>55641</v>
      </c>
      <c r="J35" s="25"/>
      <c r="K35" s="19">
        <v>12655</v>
      </c>
      <c r="L35" s="19">
        <v>12214</v>
      </c>
      <c r="M35" s="19">
        <v>12081</v>
      </c>
      <c r="N35" s="19">
        <v>11920</v>
      </c>
      <c r="O35" s="19">
        <v>12214</v>
      </c>
      <c r="P35" s="19">
        <v>11257</v>
      </c>
      <c r="Q35" s="26">
        <v>72341</v>
      </c>
      <c r="R35" s="25"/>
      <c r="S35" s="28">
        <f t="shared" si="10"/>
        <v>16700</v>
      </c>
      <c r="T35" s="31">
        <f>IFERROR(VLOOKUP(B:B,'[26]1'!$A:$F,5,FALSE),"0")</f>
        <v>0.452525030256354</v>
      </c>
      <c r="U35" s="31">
        <f>IFERROR(VLOOKUP(B:B,'[26]2'!$A:$F,5,FALSE),"0")</f>
        <v>0.598574821852732</v>
      </c>
      <c r="V35" s="31">
        <f>IFERROR(VLOOKUP(B:B,'[26]3'!$A:$F,5,FALSE),"0")</f>
        <v>0.596940776572101</v>
      </c>
      <c r="W35" s="31">
        <f>IFERROR(VLOOKUP(B:B,'[26]4'!$A:$F,5,FALSE),"0")</f>
        <v>0.532839407288746</v>
      </c>
      <c r="X35" s="31">
        <f>IFERROR(VLOOKUP(B:B,'[26]5'!$A:$F,5,FALSE),"0")</f>
        <v>0.432937327823691</v>
      </c>
      <c r="Y35" s="31">
        <f>IFERROR(VLOOKUP(B:B,'[26]6'!$A:$F,5,FALSE),"0")</f>
        <v>0.489154013015184</v>
      </c>
      <c r="Z35" s="25"/>
      <c r="AA35" s="31">
        <v>0.521691031212959</v>
      </c>
      <c r="AB35" s="31">
        <v>0.506058621254298</v>
      </c>
      <c r="AC35" s="31">
        <v>0.460557900836023</v>
      </c>
      <c r="AD35" s="31">
        <v>0.505201342281879</v>
      </c>
      <c r="AE35" s="31">
        <v>0.489649484536082</v>
      </c>
      <c r="AF35" s="31">
        <v>0.49586923691925</v>
      </c>
      <c r="AG35" s="25"/>
      <c r="AH35" s="34">
        <f t="shared" si="11"/>
        <v>0.00671522390406559</v>
      </c>
      <c r="AI35" s="31">
        <f>IFERROR(VLOOKUP(B:B,'[26]1'!$A:$F,6,FALSE),"0")</f>
        <v>0.744526350533612</v>
      </c>
      <c r="AJ35" s="31">
        <f>IFERROR(VLOOKUP(B:B,'[26]2'!$A:$F,6,FALSE),"0")</f>
        <v>0.787201341344139</v>
      </c>
      <c r="AK35" s="31">
        <f>IFERROR(VLOOKUP(B:B,'[26]3'!$A:$F,6,FALSE),"0")</f>
        <v>0.780494182246045</v>
      </c>
      <c r="AL35" s="31">
        <f>IFERROR(VLOOKUP(B:B,'[26]4'!$A:$F,6,FALSE),"0")</f>
        <v>0.775330396475771</v>
      </c>
      <c r="AM35" s="31">
        <f>IFERROR(VLOOKUP(B:B,'[26]5'!$A:$F,6,FALSE),"0")</f>
        <v>0.7508608815427</v>
      </c>
      <c r="AN35" s="31">
        <f>IFERROR(VLOOKUP(B:B,'[26]6'!$A:$F,6,FALSE),"0")</f>
        <v>0.748866101360678</v>
      </c>
      <c r="AO35" s="25"/>
      <c r="AP35" s="31">
        <v>0.756775977874358</v>
      </c>
      <c r="AQ35" s="31">
        <v>0.756508924185361</v>
      </c>
      <c r="AR35" s="31">
        <v>0.716000331098419</v>
      </c>
      <c r="AS35" s="31">
        <v>0.744295302013423</v>
      </c>
      <c r="AT35" s="31">
        <v>0.749773195876289</v>
      </c>
      <c r="AU35" s="31">
        <v>0.76201474638003</v>
      </c>
      <c r="AV35" s="25"/>
      <c r="AW35" s="34">
        <f t="shared" si="12"/>
        <v>0.0131486450193516</v>
      </c>
      <c r="AX35" s="18">
        <f>IFERROR(VLOOKUP(B:B,[27]sheet0!$H:$M,2,FALSE),"0")</f>
        <v>1913</v>
      </c>
      <c r="AY35" s="18">
        <f>IFERROR(VLOOKUP(B:B,[28]sheet0!$H:$M,2,FALSE),"0")</f>
        <v>2403</v>
      </c>
      <c r="AZ35" s="18">
        <f>IFERROR(VLOOKUP(B:B,[29]sheet0!$H:$M,2,FALSE),"0")</f>
        <v>2183</v>
      </c>
      <c r="BA35" s="18">
        <f>IFERROR(VLOOKUP(B:B,[30]sheet0!$H:$M,2,FALSE),"0")</f>
        <v>13529</v>
      </c>
      <c r="BB35" s="18">
        <f>IFERROR(VLOOKUP(B:B,[31]sheet0!$H:$M,2,FALSE),"0")</f>
        <v>2962</v>
      </c>
      <c r="BC35" s="18">
        <f>IFERROR(VLOOKUP(B:B,[32]sheet0!$H:$M,2,FALSE),"0")</f>
        <v>0</v>
      </c>
      <c r="BD35" s="26">
        <f t="shared" si="18"/>
        <v>22990</v>
      </c>
      <c r="BE35" s="36"/>
      <c r="BF35" s="18">
        <f>IFERROR(VLOOKUP(B:B,[19]sheet0!$H:$M,6,FALSE),"0")</f>
        <v>9604</v>
      </c>
      <c r="BG35" s="18">
        <f>IFERROR(VLOOKUP(B:B,[20]sheet0!$H:$N,6,FALSE),"0")</f>
        <v>9264</v>
      </c>
      <c r="BH35" s="18">
        <f>IFERROR(VLOOKUP(B:B,[21]sheet0!$H:$N,6,FALSE),"0")</f>
        <v>8976</v>
      </c>
      <c r="BI35" s="18">
        <f>IFERROR(VLOOKUP(B:B,[22]sheet0!$H:$N,6,FALSE),"0")</f>
        <v>9041</v>
      </c>
      <c r="BJ35" s="18">
        <f>IFERROR(VLOOKUP(B:B,[23]sheet0!$H:$N,6,FALSE),"0")</f>
        <v>9430</v>
      </c>
      <c r="BK35" s="18">
        <f>IFERROR(VLOOKUP(B:B,[24]sheet0!$H:$M,6,FALSE),"0")</f>
        <v>8878</v>
      </c>
      <c r="BL35" s="26">
        <f t="shared" si="25"/>
        <v>55193</v>
      </c>
      <c r="BM35" s="36"/>
      <c r="BN35" s="37">
        <f t="shared" si="19"/>
        <v>32203</v>
      </c>
      <c r="BO35" s="18">
        <f>IFERROR(VLOOKUP(B:B,[27]sheet0!$H:$M,6,FALSE),"0")</f>
        <v>7403</v>
      </c>
      <c r="BP35" s="18">
        <f>IFERROR(VLOOKUP(B:B,[28]sheet0!$H:$M,6,FALSE),"0")</f>
        <v>6055</v>
      </c>
      <c r="BQ35" s="18">
        <f>IFERROR(VLOOKUP(B:B,[29]sheet0!$H:$M,6,FALSE),"0")</f>
        <v>6083</v>
      </c>
      <c r="BR35" s="18">
        <f>IFERROR(VLOOKUP(B:B,[30]sheet0!$H:$M,6,FALSE),"0")</f>
        <v>10198</v>
      </c>
      <c r="BS35" s="18">
        <f>IFERROR(VLOOKUP(B:B,[31]sheet0!$H:$M,6,FALSE),"0")</f>
        <v>9615</v>
      </c>
      <c r="BT35" s="18">
        <f>IFERROR(VLOOKUP(B:B,[32]sheet0!$H:$M,6,FALSE),"0")</f>
        <v>0</v>
      </c>
      <c r="BU35" s="26">
        <f t="shared" si="23"/>
        <v>39354</v>
      </c>
      <c r="BV35" s="36"/>
      <c r="BW35" s="18">
        <f>IFERROR(VLOOKUP(B:B,[19]sheet0!$H:$I,2,FALSE),"0")</f>
        <v>797</v>
      </c>
      <c r="BX35" s="18">
        <f>IFERROR(VLOOKUP(B:B,[20]sheet0!$H:$I,2,FALSE),"0")</f>
        <v>662</v>
      </c>
      <c r="BY35" s="18">
        <f>IFERROR(VLOOKUP(B:B,[21]sheet0!$H:$I,2,FALSE),"0")</f>
        <v>1449</v>
      </c>
      <c r="BZ35" s="18">
        <f>IFERROR(VLOOKUP(B:B,[22]sheet0!$H:$I,2,FALSE),"0")</f>
        <v>1871</v>
      </c>
      <c r="CA35" s="18">
        <f>IFERROR(VLOOKUP(B:B,[23]sheet0!$H:$I,2,FALSE),"0")</f>
        <v>1506</v>
      </c>
      <c r="CB35" s="18">
        <f>IFERROR(VLOOKUP(B:B,[24]sheet0!$H:$I,2,FALSE),"0")</f>
        <v>1357</v>
      </c>
      <c r="CC35" s="39">
        <f t="shared" si="20"/>
        <v>7642</v>
      </c>
      <c r="CD35" s="36"/>
      <c r="CE35" s="37">
        <f t="shared" si="21"/>
        <v>-31712</v>
      </c>
    </row>
    <row r="36" ht="18.75" spans="1:83">
      <c r="A36" s="16"/>
      <c r="B36" s="17" t="s">
        <v>49</v>
      </c>
      <c r="C36" s="18">
        <f>IFERROR(VLOOKUP(B:B,'[26]1'!$A:$F,2,FALSE),"0")</f>
        <v>8797</v>
      </c>
      <c r="D36" s="18">
        <f>IFERROR(VLOOKUP(B:B,'[26]2'!$A:$F,2,FALSE),"0")</f>
        <v>6927</v>
      </c>
      <c r="E36" s="19">
        <f>IFERROR(VLOOKUP(B:B,'[26]3'!$A:$F,2,FALSE),"0")</f>
        <v>1</v>
      </c>
      <c r="F36" s="19" t="str">
        <f>IFERROR(VLOOKUP(B:B,'[26]4'!$A:$F,2,FALSE),"0")</f>
        <v>0</v>
      </c>
      <c r="G36" s="19" t="str">
        <f>IFERROR(VLOOKUP(B:B,'[26]5'!$A:$F,2,FALSE),"0")</f>
        <v>0</v>
      </c>
      <c r="H36" s="19" t="str">
        <f>IFERROR(VLOOKUP(B:B,'[26]6'!$A:$F,2,FALSE),"0")</f>
        <v>0</v>
      </c>
      <c r="I36" s="26">
        <f t="shared" si="24"/>
        <v>15725</v>
      </c>
      <c r="J36" s="25"/>
      <c r="K36" s="19" t="s">
        <v>71</v>
      </c>
      <c r="L36" s="19" t="s">
        <v>71</v>
      </c>
      <c r="M36" s="19" t="s">
        <v>71</v>
      </c>
      <c r="N36" s="19" t="s">
        <v>71</v>
      </c>
      <c r="O36" s="19" t="s">
        <v>71</v>
      </c>
      <c r="P36" s="19" t="s">
        <v>71</v>
      </c>
      <c r="Q36" s="30">
        <v>0</v>
      </c>
      <c r="R36" s="25"/>
      <c r="S36" s="28">
        <f t="shared" si="10"/>
        <v>-15725</v>
      </c>
      <c r="T36" s="31">
        <f>IFERROR(VLOOKUP(B:B,'[26]1'!$A:$F,5,FALSE),"0")</f>
        <v>0.460952597476412</v>
      </c>
      <c r="U36" s="31">
        <f>IFERROR(VLOOKUP(B:B,'[26]2'!$A:$F,5,FALSE),"0")</f>
        <v>0.531398873971416</v>
      </c>
      <c r="V36" s="31">
        <f>IFERROR(VLOOKUP(B:B,'[26]3'!$A:$F,5,FALSE),"0")</f>
        <v>0</v>
      </c>
      <c r="W36" s="31" t="str">
        <f>IFERROR(VLOOKUP(B:B,'[26]4'!$A:$F,5,FALSE),"0")</f>
        <v>0</v>
      </c>
      <c r="X36" s="31" t="str">
        <f>IFERROR(VLOOKUP(B:B,'[26]5'!$A:$F,5,FALSE),"0")</f>
        <v>0</v>
      </c>
      <c r="Y36" s="31" t="str">
        <f>IFERROR(VLOOKUP(B:B,'[26]6'!$A:$F,5,FALSE),"0")</f>
        <v>0</v>
      </c>
      <c r="Z36" s="25"/>
      <c r="AA36" s="31" t="s">
        <v>71</v>
      </c>
      <c r="AB36" s="31" t="s">
        <v>71</v>
      </c>
      <c r="AC36" s="31" t="s">
        <v>71</v>
      </c>
      <c r="AD36" s="31" t="s">
        <v>71</v>
      </c>
      <c r="AE36" s="31" t="s">
        <v>71</v>
      </c>
      <c r="AF36" s="31" t="s">
        <v>71</v>
      </c>
      <c r="AG36" s="25"/>
      <c r="AH36" s="34">
        <f t="shared" si="11"/>
        <v>0</v>
      </c>
      <c r="AI36" s="31">
        <f>IFERROR(VLOOKUP(B:B,'[26]1'!$A:$F,6,FALSE),"0")</f>
        <v>0.668864385585995</v>
      </c>
      <c r="AJ36" s="31">
        <f>IFERROR(VLOOKUP(B:B,'[26]2'!$A:$F,6,FALSE),"0")</f>
        <v>0.709542370434531</v>
      </c>
      <c r="AK36" s="31">
        <f>IFERROR(VLOOKUP(B:B,'[26]3'!$A:$F,6,FALSE),"0")</f>
        <v>0</v>
      </c>
      <c r="AL36" s="31" t="str">
        <f>IFERROR(VLOOKUP(B:B,'[26]4'!$A:$F,6,FALSE),"0")</f>
        <v>0</v>
      </c>
      <c r="AM36" s="31" t="str">
        <f>IFERROR(VLOOKUP(B:B,'[26]5'!$A:$F,6,FALSE),"0")</f>
        <v>0</v>
      </c>
      <c r="AN36" s="31" t="str">
        <f>IFERROR(VLOOKUP(B:B,'[26]6'!$A:$F,6,FALSE),"0")</f>
        <v>0</v>
      </c>
      <c r="AO36" s="25"/>
      <c r="AP36" s="31" t="s">
        <v>71</v>
      </c>
      <c r="AQ36" s="31" t="s">
        <v>71</v>
      </c>
      <c r="AR36" s="31" t="s">
        <v>71</v>
      </c>
      <c r="AS36" s="31" t="s">
        <v>71</v>
      </c>
      <c r="AT36" s="31" t="s">
        <v>71</v>
      </c>
      <c r="AU36" s="31" t="s">
        <v>71</v>
      </c>
      <c r="AV36" s="25"/>
      <c r="AW36" s="34">
        <f t="shared" si="12"/>
        <v>0</v>
      </c>
      <c r="AX36" s="18">
        <f>IFERROR(VLOOKUP(B:B,[27]sheet0!$H:$M,2,FALSE),"0")</f>
        <v>2403</v>
      </c>
      <c r="AY36" s="18">
        <f>IFERROR(VLOOKUP(B:B,[28]sheet0!$H:$M,2,FALSE),"0")</f>
        <v>653</v>
      </c>
      <c r="AZ36" s="18">
        <f>IFERROR(VLOOKUP(B:B,[29]sheet0!$H:$M,2,FALSE),"0")</f>
        <v>3</v>
      </c>
      <c r="BA36" s="18" t="str">
        <f>IFERROR(VLOOKUP(B:B,[30]sheet0!$H:$M,2,FALSE),"0")</f>
        <v>0</v>
      </c>
      <c r="BB36" s="18" t="str">
        <f>IFERROR(VLOOKUP(B:B,[31]sheet0!$H:$M,2,FALSE),"0")</f>
        <v>0</v>
      </c>
      <c r="BC36" s="18" t="str">
        <f>IFERROR(VLOOKUP(B:B,[32]sheet0!$H:$M,2,FALSE),"0")</f>
        <v>0</v>
      </c>
      <c r="BD36" s="26">
        <f t="shared" si="18"/>
        <v>3059</v>
      </c>
      <c r="BE36" s="36"/>
      <c r="BF36" s="18" t="str">
        <f>IFERROR(VLOOKUP(B:B,[19]sheet0!$H:$M,6,FALSE),"0")</f>
        <v>0</v>
      </c>
      <c r="BG36" s="18" t="str">
        <f>IFERROR(VLOOKUP(B:B,[20]sheet0!$H:$N,6,FALSE),"0")</f>
        <v>0</v>
      </c>
      <c r="BH36" s="18" t="str">
        <f>IFERROR(VLOOKUP(B:B,[21]sheet0!$H:$N,6,FALSE),"0")</f>
        <v>0</v>
      </c>
      <c r="BI36" s="18" t="str">
        <f>IFERROR(VLOOKUP(B:B,[22]sheet0!$H:$N,6,FALSE),"0")</f>
        <v>0</v>
      </c>
      <c r="BJ36" s="18" t="str">
        <f>IFERROR(VLOOKUP(B:B,[23]sheet0!$H:$N,6,FALSE),"0")</f>
        <v>0</v>
      </c>
      <c r="BK36" s="18" t="str">
        <f>IFERROR(VLOOKUP(B:B,[24]sheet0!$H:$M,6,FALSE),"0")</f>
        <v>0</v>
      </c>
      <c r="BL36" s="26">
        <f t="shared" si="25"/>
        <v>0</v>
      </c>
      <c r="BM36" s="36"/>
      <c r="BN36" s="37">
        <f t="shared" si="19"/>
        <v>-3059</v>
      </c>
      <c r="BO36" s="18">
        <f>IFERROR(VLOOKUP(B:B,[27]sheet0!$H:$M,6,FALSE),"0")</f>
        <v>6971</v>
      </c>
      <c r="BP36" s="18">
        <f>IFERROR(VLOOKUP(B:B,[28]sheet0!$H:$M,6,FALSE),"0")</f>
        <v>5199</v>
      </c>
      <c r="BQ36" s="18">
        <f>IFERROR(VLOOKUP(B:B,[29]sheet0!$H:$M,6,FALSE),"0")</f>
        <v>10</v>
      </c>
      <c r="BR36" s="18" t="str">
        <f>IFERROR(VLOOKUP(B:B,[30]sheet0!$H:$M,6,FALSE),"0")</f>
        <v>0</v>
      </c>
      <c r="BS36" s="18" t="str">
        <f>IFERROR(VLOOKUP(B:B,[31]sheet0!$H:$M,6,FALSE),"0")</f>
        <v>0</v>
      </c>
      <c r="BT36" s="18" t="str">
        <f>IFERROR(VLOOKUP(B:B,[32]sheet0!$H:$M,6,FALSE),"0")</f>
        <v>0</v>
      </c>
      <c r="BU36" s="26">
        <f t="shared" si="23"/>
        <v>12180</v>
      </c>
      <c r="BV36" s="36"/>
      <c r="BW36" s="18" t="str">
        <f>IFERROR(VLOOKUP(B:B,[19]sheet0!$H:$I,2,FALSE),"0")</f>
        <v>0</v>
      </c>
      <c r="BX36" s="18" t="str">
        <f>IFERROR(VLOOKUP(B:B,[20]sheet0!$H:$I,2,FALSE),"0")</f>
        <v>0</v>
      </c>
      <c r="BY36" s="18" t="str">
        <f>IFERROR(VLOOKUP(B:B,[21]sheet0!$H:$I,2,FALSE),"0")</f>
        <v>0</v>
      </c>
      <c r="BZ36" s="18" t="str">
        <f>IFERROR(VLOOKUP(B:B,[22]sheet0!$H:$I,2,FALSE),"0")</f>
        <v>0</v>
      </c>
      <c r="CA36" s="18" t="str">
        <f>IFERROR(VLOOKUP(B:B,[23]sheet0!$H:$I,2,FALSE),"0")</f>
        <v>0</v>
      </c>
      <c r="CB36" s="18" t="str">
        <f>IFERROR(VLOOKUP(B:B,[24]sheet0!$H:$I,2,FALSE),"0")</f>
        <v>0</v>
      </c>
      <c r="CC36" s="39">
        <f t="shared" si="20"/>
        <v>0</v>
      </c>
      <c r="CD36" s="36"/>
      <c r="CE36" s="37">
        <f t="shared" si="21"/>
        <v>-12180</v>
      </c>
    </row>
    <row r="37" ht="18.75" spans="1:83">
      <c r="A37" s="16"/>
      <c r="B37" s="17" t="s">
        <v>50</v>
      </c>
      <c r="C37" s="18">
        <f>IFERROR(VLOOKUP(B:B,'[26]1'!$A:$F,2,FALSE),"0")</f>
        <v>5237</v>
      </c>
      <c r="D37" s="18">
        <f>IFERROR(VLOOKUP(B:B,'[26]2'!$A:$F,2,FALSE),"0")</f>
        <v>5295</v>
      </c>
      <c r="E37" s="19">
        <f>IFERROR(VLOOKUP(B:B,'[26]3'!$A:$F,2,FALSE),"0")</f>
        <v>5960</v>
      </c>
      <c r="F37" s="19">
        <f>IFERROR(VLOOKUP(B:B,'[26]4'!$A:$F,2,FALSE),"0")</f>
        <v>5852</v>
      </c>
      <c r="G37" s="19">
        <f>IFERROR(VLOOKUP(B:B,'[26]5'!$A:$F,2,FALSE),"0")</f>
        <v>5818</v>
      </c>
      <c r="H37" s="19">
        <f>IFERROR(VLOOKUP(B:B,'[26]6'!$A:$F,2,FALSE),"0")</f>
        <v>28</v>
      </c>
      <c r="I37" s="26">
        <f t="shared" si="24"/>
        <v>28190</v>
      </c>
      <c r="J37" s="25"/>
      <c r="K37" s="19" t="s">
        <v>71</v>
      </c>
      <c r="L37" s="19" t="s">
        <v>71</v>
      </c>
      <c r="M37" s="19" t="s">
        <v>71</v>
      </c>
      <c r="N37" s="19" t="s">
        <v>71</v>
      </c>
      <c r="O37" s="19" t="s">
        <v>71</v>
      </c>
      <c r="P37" s="19" t="s">
        <v>71</v>
      </c>
      <c r="Q37" s="30">
        <v>0</v>
      </c>
      <c r="R37" s="25"/>
      <c r="S37" s="28">
        <f t="shared" si="10"/>
        <v>-28190</v>
      </c>
      <c r="T37" s="31">
        <f>IFERROR(VLOOKUP(B:B,'[26]1'!$A:$F,5,FALSE),"0")</f>
        <v>0.334924575138438</v>
      </c>
      <c r="U37" s="31">
        <f>IFERROR(VLOOKUP(B:B,'[26]2'!$A:$F,5,FALSE),"0")</f>
        <v>0.478564683663834</v>
      </c>
      <c r="V37" s="31">
        <f>IFERROR(VLOOKUP(B:B,'[26]3'!$A:$F,5,FALSE),"0")</f>
        <v>0.496308724832215</v>
      </c>
      <c r="W37" s="31">
        <f>IFERROR(VLOOKUP(B:B,'[26]4'!$A:$F,5,FALSE),"0")</f>
        <v>0.45164046479836</v>
      </c>
      <c r="X37" s="31">
        <f>IFERROR(VLOOKUP(B:B,'[26]5'!$A:$F,5,FALSE),"0")</f>
        <v>0.41526297696803</v>
      </c>
      <c r="Y37" s="31">
        <f>IFERROR(VLOOKUP(B:B,'[26]6'!$A:$F,5,FALSE),"0")</f>
        <v>0.25</v>
      </c>
      <c r="Z37" s="25"/>
      <c r="AA37" s="31" t="s">
        <v>71</v>
      </c>
      <c r="AB37" s="31" t="s">
        <v>71</v>
      </c>
      <c r="AC37" s="31" t="s">
        <v>71</v>
      </c>
      <c r="AD37" s="31" t="s">
        <v>71</v>
      </c>
      <c r="AE37" s="31" t="s">
        <v>71</v>
      </c>
      <c r="AF37" s="31" t="s">
        <v>71</v>
      </c>
      <c r="AG37" s="25"/>
      <c r="AH37" s="34">
        <f t="shared" si="11"/>
        <v>-0.25</v>
      </c>
      <c r="AI37" s="31">
        <f>IFERROR(VLOOKUP(B:B,'[26]1'!$A:$F,6,FALSE),"0")</f>
        <v>0.582585449684934</v>
      </c>
      <c r="AJ37" s="31">
        <f>IFERROR(VLOOKUP(B:B,'[26]2'!$A:$F,6,FALSE),"0")</f>
        <v>0.629839471199245</v>
      </c>
      <c r="AK37" s="31">
        <f>IFERROR(VLOOKUP(B:B,'[26]3'!$A:$F,6,FALSE),"0")</f>
        <v>0.631543624161074</v>
      </c>
      <c r="AL37" s="31">
        <f>IFERROR(VLOOKUP(B:B,'[26]4'!$A:$F,6,FALSE),"0")</f>
        <v>0.620300751879699</v>
      </c>
      <c r="AM37" s="31">
        <f>IFERROR(VLOOKUP(B:B,'[26]5'!$A:$F,6,FALSE),"0")</f>
        <v>0.624785149535923</v>
      </c>
      <c r="AN37" s="31">
        <f>IFERROR(VLOOKUP(B:B,'[26]6'!$A:$F,6,FALSE),"0")</f>
        <v>0.535714285714286</v>
      </c>
      <c r="AO37" s="25"/>
      <c r="AP37" s="31" t="s">
        <v>71</v>
      </c>
      <c r="AQ37" s="31" t="s">
        <v>71</v>
      </c>
      <c r="AR37" s="31" t="s">
        <v>71</v>
      </c>
      <c r="AS37" s="31" t="s">
        <v>71</v>
      </c>
      <c r="AT37" s="31" t="s">
        <v>71</v>
      </c>
      <c r="AU37" s="31" t="s">
        <v>71</v>
      </c>
      <c r="AV37" s="25"/>
      <c r="AW37" s="34">
        <f t="shared" si="12"/>
        <v>-0.535714285714286</v>
      </c>
      <c r="AX37" s="18">
        <f>IFERROR(VLOOKUP(B:B,[27]sheet0!$H:$M,2,FALSE),"0")</f>
        <v>33</v>
      </c>
      <c r="AY37" s="18">
        <f>IFERROR(VLOOKUP(B:B,[28]sheet0!$H:$M,2,FALSE),"0")</f>
        <v>58</v>
      </c>
      <c r="AZ37" s="18">
        <f>IFERROR(VLOOKUP(B:B,[29]sheet0!$H:$M,2,FALSE),"0")</f>
        <v>60</v>
      </c>
      <c r="BA37" s="18">
        <f>IFERROR(VLOOKUP(B:B,[30]sheet0!$H:$M,2,FALSE),"0")</f>
        <v>45</v>
      </c>
      <c r="BB37" s="18">
        <f>IFERROR(VLOOKUP(B:B,[31]sheet0!$H:$M,2,FALSE),"0")</f>
        <v>115</v>
      </c>
      <c r="BC37" s="18">
        <f>IFERROR(VLOOKUP(B:B,[32]sheet0!$H:$M,2,FALSE),"0")</f>
        <v>0</v>
      </c>
      <c r="BD37" s="26">
        <f t="shared" si="18"/>
        <v>311</v>
      </c>
      <c r="BE37" s="36"/>
      <c r="BF37" s="18" t="str">
        <f>IFERROR(VLOOKUP(B:B,[19]sheet0!$H:$M,6,FALSE),"0")</f>
        <v>0</v>
      </c>
      <c r="BG37" s="18" t="str">
        <f>IFERROR(VLOOKUP(B:B,[20]sheet0!$H:$N,6,FALSE),"0")</f>
        <v>0</v>
      </c>
      <c r="BH37" s="18" t="str">
        <f>IFERROR(VLOOKUP(B:B,[21]sheet0!$H:$N,6,FALSE),"0")</f>
        <v>0</v>
      </c>
      <c r="BI37" s="18" t="str">
        <f>IFERROR(VLOOKUP(B:B,[22]sheet0!$H:$N,6,FALSE),"0")</f>
        <v>0</v>
      </c>
      <c r="BJ37" s="18" t="str">
        <f>IFERROR(VLOOKUP(B:B,[23]sheet0!$H:$N,6,FALSE),"0")</f>
        <v>0</v>
      </c>
      <c r="BK37" s="18" t="str">
        <f>IFERROR(VLOOKUP(B:B,[24]sheet0!$H:$M,6,FALSE),"0")</f>
        <v>0</v>
      </c>
      <c r="BL37" s="26">
        <f t="shared" si="25"/>
        <v>0</v>
      </c>
      <c r="BM37" s="36"/>
      <c r="BN37" s="37">
        <f t="shared" si="19"/>
        <v>-311</v>
      </c>
      <c r="BO37" s="18">
        <f>IFERROR(VLOOKUP(B:B,[27]sheet0!$H:$M,6,FALSE),"0")</f>
        <v>3226</v>
      </c>
      <c r="BP37" s="18">
        <f>IFERROR(VLOOKUP(B:B,[28]sheet0!$H:$M,6,FALSE),"0")</f>
        <v>3359</v>
      </c>
      <c r="BQ37" s="18">
        <f>IFERROR(VLOOKUP(B:B,[29]sheet0!$H:$M,6,FALSE),"0")</f>
        <v>3744</v>
      </c>
      <c r="BR37" s="18">
        <f>IFERROR(VLOOKUP(B:B,[30]sheet0!$H:$M,6,FALSE),"0")</f>
        <v>3614</v>
      </c>
      <c r="BS37" s="18">
        <f>IFERROR(VLOOKUP(B:B,[31]sheet0!$H:$M,6,FALSE),"0")</f>
        <v>3691</v>
      </c>
      <c r="BT37" s="18">
        <f>IFERROR(VLOOKUP(B:B,[32]sheet0!$H:$M,6,FALSE),"0")</f>
        <v>15</v>
      </c>
      <c r="BU37" s="26">
        <f t="shared" si="23"/>
        <v>17649</v>
      </c>
      <c r="BV37" s="36"/>
      <c r="BW37" s="18" t="str">
        <f>IFERROR(VLOOKUP(B:B,[19]sheet0!$H:$I,2,FALSE),"0")</f>
        <v>0</v>
      </c>
      <c r="BX37" s="18" t="str">
        <f>IFERROR(VLOOKUP(B:B,[20]sheet0!$H:$I,2,FALSE),"0")</f>
        <v>0</v>
      </c>
      <c r="BY37" s="18" t="str">
        <f>IFERROR(VLOOKUP(B:B,[21]sheet0!$H:$I,2,FALSE),"0")</f>
        <v>0</v>
      </c>
      <c r="BZ37" s="18" t="str">
        <f>IFERROR(VLOOKUP(B:B,[22]sheet0!$H:$I,2,FALSE),"0")</f>
        <v>0</v>
      </c>
      <c r="CA37" s="18" t="str">
        <f>IFERROR(VLOOKUP(B:B,[23]sheet0!$H:$I,2,FALSE),"0")</f>
        <v>0</v>
      </c>
      <c r="CB37" s="18" t="str">
        <f>IFERROR(VLOOKUP(B:B,[24]sheet0!$H:$I,2,FALSE),"0")</f>
        <v>0</v>
      </c>
      <c r="CC37" s="39">
        <f t="shared" si="20"/>
        <v>0</v>
      </c>
      <c r="CD37" s="36"/>
      <c r="CE37" s="37">
        <f t="shared" si="21"/>
        <v>-17649</v>
      </c>
    </row>
    <row r="38" ht="18.75" spans="1:83">
      <c r="A38" s="16"/>
      <c r="B38" s="17" t="s">
        <v>51</v>
      </c>
      <c r="C38" s="18">
        <f>IFERROR(VLOOKUP(B:B,'[26]1'!$A:$F,2,FALSE),"0")</f>
        <v>7415</v>
      </c>
      <c r="D38" s="18">
        <f>IFERROR(VLOOKUP(B:B,'[26]2'!$A:$F,2,FALSE),"0")</f>
        <v>4676</v>
      </c>
      <c r="E38" s="19">
        <f>IFERROR(VLOOKUP(B:B,'[26]3'!$A:$F,2,FALSE),"0")</f>
        <v>5483</v>
      </c>
      <c r="F38" s="19">
        <f>IFERROR(VLOOKUP(B:B,'[26]4'!$A:$F,2,FALSE),"0")</f>
        <v>10260</v>
      </c>
      <c r="G38" s="19">
        <f>IFERROR(VLOOKUP(B:B,'[26]5'!$A:$F,2,FALSE),"0")</f>
        <v>6343</v>
      </c>
      <c r="H38" s="19" t="str">
        <f>IFERROR(VLOOKUP(B:B,'[26]6'!$A:$F,2,FALSE),"0")</f>
        <v>0</v>
      </c>
      <c r="I38" s="26">
        <f t="shared" si="24"/>
        <v>34177</v>
      </c>
      <c r="J38" s="25"/>
      <c r="K38" s="19" t="s">
        <v>71</v>
      </c>
      <c r="L38" s="19" t="s">
        <v>71</v>
      </c>
      <c r="M38" s="19" t="s">
        <v>71</v>
      </c>
      <c r="N38" s="19" t="s">
        <v>71</v>
      </c>
      <c r="O38" s="19" t="s">
        <v>71</v>
      </c>
      <c r="P38" s="19" t="s">
        <v>71</v>
      </c>
      <c r="Q38" s="30">
        <v>0</v>
      </c>
      <c r="R38" s="25"/>
      <c r="S38" s="28">
        <f t="shared" si="10"/>
        <v>-34177</v>
      </c>
      <c r="T38" s="31">
        <f>IFERROR(VLOOKUP(B:B,'[26]1'!$A:$F,5,FALSE),"0")</f>
        <v>0.0965610249494268</v>
      </c>
      <c r="U38" s="31">
        <f>IFERROR(VLOOKUP(B:B,'[26]2'!$A:$F,5,FALSE),"0")</f>
        <v>0.362489307100086</v>
      </c>
      <c r="V38" s="31">
        <f>IFERROR(VLOOKUP(B:B,'[26]3'!$A:$F,5,FALSE),"0")</f>
        <v>0.320262629947109</v>
      </c>
      <c r="W38" s="31">
        <f>IFERROR(VLOOKUP(B:B,'[26]4'!$A:$F,5,FALSE),"0")</f>
        <v>0.225828460038986</v>
      </c>
      <c r="X38" s="31">
        <f>IFERROR(VLOOKUP(B:B,'[26]5'!$A:$F,5,FALSE),"0")</f>
        <v>0.238688317830679</v>
      </c>
      <c r="Y38" s="31" t="str">
        <f>IFERROR(VLOOKUP(B:B,'[26]6'!$A:$F,5,FALSE),"0")</f>
        <v>0</v>
      </c>
      <c r="Z38" s="25"/>
      <c r="AA38" s="31" t="s">
        <v>71</v>
      </c>
      <c r="AB38" s="31" t="s">
        <v>71</v>
      </c>
      <c r="AC38" s="31" t="s">
        <v>71</v>
      </c>
      <c r="AD38" s="31" t="s">
        <v>71</v>
      </c>
      <c r="AE38" s="31" t="s">
        <v>71</v>
      </c>
      <c r="AF38" s="31" t="s">
        <v>71</v>
      </c>
      <c r="AG38" s="25"/>
      <c r="AH38" s="34">
        <f t="shared" si="11"/>
        <v>0</v>
      </c>
      <c r="AI38" s="31">
        <f>IFERROR(VLOOKUP(B:B,'[26]1'!$A:$F,6,FALSE),"0")</f>
        <v>0.491166554281861</v>
      </c>
      <c r="AJ38" s="31">
        <f>IFERROR(VLOOKUP(B:B,'[26]2'!$A:$F,6,FALSE),"0")</f>
        <v>0.68071000855432</v>
      </c>
      <c r="AK38" s="31">
        <f>IFERROR(VLOOKUP(B:B,'[26]3'!$A:$F,6,FALSE),"0")</f>
        <v>0.674448294729163</v>
      </c>
      <c r="AL38" s="31">
        <f>IFERROR(VLOOKUP(B:B,'[26]4'!$A:$F,6,FALSE),"0")</f>
        <v>0.566569200779727</v>
      </c>
      <c r="AM38" s="31">
        <f>IFERROR(VLOOKUP(B:B,'[26]5'!$A:$F,6,FALSE),"0")</f>
        <v>0.556991959640549</v>
      </c>
      <c r="AN38" s="31" t="str">
        <f>IFERROR(VLOOKUP(B:B,'[26]6'!$A:$F,6,FALSE),"0")</f>
        <v>0</v>
      </c>
      <c r="AO38" s="25"/>
      <c r="AP38" s="31" t="s">
        <v>71</v>
      </c>
      <c r="AQ38" s="31" t="s">
        <v>71</v>
      </c>
      <c r="AR38" s="31" t="s">
        <v>71</v>
      </c>
      <c r="AS38" s="31" t="s">
        <v>71</v>
      </c>
      <c r="AT38" s="31" t="s">
        <v>71</v>
      </c>
      <c r="AU38" s="31" t="s">
        <v>71</v>
      </c>
      <c r="AV38" s="25"/>
      <c r="AW38" s="34">
        <f t="shared" si="12"/>
        <v>0</v>
      </c>
      <c r="AX38" s="18">
        <f>IFERROR(VLOOKUP(B:B,[27]sheet0!$H:$M,2,FALSE),"0")</f>
        <v>77</v>
      </c>
      <c r="AY38" s="18">
        <f>IFERROR(VLOOKUP(B:B,[28]sheet0!$H:$M,2,FALSE),"0")</f>
        <v>60</v>
      </c>
      <c r="AZ38" s="18">
        <f>IFERROR(VLOOKUP(B:B,[29]sheet0!$H:$M,2,FALSE),"0")</f>
        <v>56</v>
      </c>
      <c r="BA38" s="18">
        <f>IFERROR(VLOOKUP(B:B,[30]sheet0!$H:$M,2,FALSE),"0")</f>
        <v>60</v>
      </c>
      <c r="BB38" s="18">
        <f>IFERROR(VLOOKUP(B:B,[31]sheet0!$H:$M,2,FALSE),"0")</f>
        <v>74</v>
      </c>
      <c r="BC38" s="18" t="str">
        <f>IFERROR(VLOOKUP(B:B,[32]sheet0!$H:$M,2,FALSE),"0")</f>
        <v>0</v>
      </c>
      <c r="BD38" s="26">
        <f t="shared" si="18"/>
        <v>327</v>
      </c>
      <c r="BE38" s="36"/>
      <c r="BF38" s="18" t="str">
        <f>IFERROR(VLOOKUP(B:B,[19]sheet0!$H:$M,6,FALSE),"0")</f>
        <v>0</v>
      </c>
      <c r="BG38" s="18" t="str">
        <f>IFERROR(VLOOKUP(B:B,[20]sheet0!$H:$N,6,FALSE),"0")</f>
        <v>0</v>
      </c>
      <c r="BH38" s="18" t="str">
        <f>IFERROR(VLOOKUP(B:B,[21]sheet0!$H:$N,6,FALSE),"0")</f>
        <v>0</v>
      </c>
      <c r="BI38" s="18" t="str">
        <f>IFERROR(VLOOKUP(B:B,[22]sheet0!$H:$N,6,FALSE),"0")</f>
        <v>0</v>
      </c>
      <c r="BJ38" s="18" t="str">
        <f>IFERROR(VLOOKUP(B:B,[23]sheet0!$H:$N,6,FALSE),"0")</f>
        <v>0</v>
      </c>
      <c r="BK38" s="18" t="str">
        <f>IFERROR(VLOOKUP(B:B,[24]sheet0!$H:$M,6,FALSE),"0")</f>
        <v>0</v>
      </c>
      <c r="BL38" s="26">
        <f t="shared" si="25"/>
        <v>0</v>
      </c>
      <c r="BM38" s="36"/>
      <c r="BN38" s="37">
        <f t="shared" si="19"/>
        <v>-327</v>
      </c>
      <c r="BO38" s="18">
        <f>IFERROR(VLOOKUP(B:B,[27]sheet0!$H:$M,6,FALSE),"0")</f>
        <v>3547</v>
      </c>
      <c r="BP38" s="18">
        <f>IFERROR(VLOOKUP(B:B,[28]sheet0!$H:$M,6,FALSE),"0")</f>
        <v>3407</v>
      </c>
      <c r="BQ38" s="18">
        <f>IFERROR(VLOOKUP(B:B,[29]sheet0!$H:$M,6,FALSE),"0")</f>
        <v>3614</v>
      </c>
      <c r="BR38" s="18">
        <f>IFERROR(VLOOKUP(B:B,[30]sheet0!$H:$M,6,FALSE),"0")</f>
        <v>5642</v>
      </c>
      <c r="BS38" s="18">
        <f>IFERROR(VLOOKUP(B:B,[31]sheet0!$H:$M,6,FALSE),"0")</f>
        <v>3829</v>
      </c>
      <c r="BT38" s="18" t="str">
        <f>IFERROR(VLOOKUP(B:B,[32]sheet0!$H:$M,6,FALSE),"0")</f>
        <v>0</v>
      </c>
      <c r="BU38" s="26">
        <f t="shared" si="23"/>
        <v>20039</v>
      </c>
      <c r="BV38" s="36"/>
      <c r="BW38" s="18" t="str">
        <f>IFERROR(VLOOKUP(B:B,[19]sheet0!$H:$I,2,FALSE),"0")</f>
        <v>0</v>
      </c>
      <c r="BX38" s="18" t="str">
        <f>IFERROR(VLOOKUP(B:B,[20]sheet0!$H:$I,2,FALSE),"0")</f>
        <v>0</v>
      </c>
      <c r="BY38" s="18" t="str">
        <f>IFERROR(VLOOKUP(B:B,[21]sheet0!$H:$I,2,FALSE),"0")</f>
        <v>0</v>
      </c>
      <c r="BZ38" s="18" t="str">
        <f>IFERROR(VLOOKUP(B:B,[22]sheet0!$H:$I,2,FALSE),"0")</f>
        <v>0</v>
      </c>
      <c r="CA38" s="18" t="str">
        <f>IFERROR(VLOOKUP(B:B,[23]sheet0!$H:$I,2,FALSE),"0")</f>
        <v>0</v>
      </c>
      <c r="CB38" s="18" t="str">
        <f>IFERROR(VLOOKUP(B:B,[24]sheet0!$H:$I,2,FALSE),"0")</f>
        <v>0</v>
      </c>
      <c r="CC38" s="39">
        <f t="shared" si="20"/>
        <v>0</v>
      </c>
      <c r="CD38" s="36"/>
      <c r="CE38" s="37">
        <f t="shared" si="21"/>
        <v>-20039</v>
      </c>
    </row>
    <row r="39" ht="18.75" spans="1:83">
      <c r="A39" s="16"/>
      <c r="B39" s="17" t="s">
        <v>52</v>
      </c>
      <c r="C39" s="18">
        <f>IFERROR(VLOOKUP(B:B,'[26]1'!$A:$F,2,FALSE),"0")</f>
        <v>6223</v>
      </c>
      <c r="D39" s="18">
        <f>IFERROR(VLOOKUP(B:B,'[26]2'!$A:$F,2,FALSE),"0")</f>
        <v>5264</v>
      </c>
      <c r="E39" s="19">
        <f>IFERROR(VLOOKUP(B:B,'[26]3'!$A:$F,2,FALSE),"0")</f>
        <v>6138</v>
      </c>
      <c r="F39" s="19">
        <f>IFERROR(VLOOKUP(B:B,'[26]4'!$A:$F,2,FALSE),"0")</f>
        <v>5652</v>
      </c>
      <c r="G39" s="19">
        <f>IFERROR(VLOOKUP(B:B,'[26]5'!$A:$F,2,FALSE),"0")</f>
        <v>6273</v>
      </c>
      <c r="H39" s="19">
        <f>IFERROR(VLOOKUP(B:B,'[26]6'!$A:$F,2,FALSE),"0")</f>
        <v>5049</v>
      </c>
      <c r="I39" s="26">
        <f t="shared" si="24"/>
        <v>34599</v>
      </c>
      <c r="J39" s="25"/>
      <c r="K39" s="19" t="s">
        <v>71</v>
      </c>
      <c r="L39" s="19" t="s">
        <v>71</v>
      </c>
      <c r="M39" s="19" t="s">
        <v>71</v>
      </c>
      <c r="N39" s="19" t="s">
        <v>71</v>
      </c>
      <c r="O39" s="19" t="s">
        <v>71</v>
      </c>
      <c r="P39" s="19" t="s">
        <v>71</v>
      </c>
      <c r="Q39" s="30">
        <v>0</v>
      </c>
      <c r="R39" s="25"/>
      <c r="S39" s="28">
        <f t="shared" si="10"/>
        <v>-34599</v>
      </c>
      <c r="T39" s="31">
        <f>IFERROR(VLOOKUP(B:B,'[26]1'!$A:$F,5,FALSE),"0")</f>
        <v>0.480154266430982</v>
      </c>
      <c r="U39" s="31">
        <f>IFERROR(VLOOKUP(B:B,'[26]2'!$A:$F,5,FALSE),"0")</f>
        <v>0.516907294832827</v>
      </c>
      <c r="V39" s="31">
        <f>IFERROR(VLOOKUP(B:B,'[26]3'!$A:$F,5,FALSE),"0")</f>
        <v>0.476539589442815</v>
      </c>
      <c r="W39" s="31">
        <f>IFERROR(VLOOKUP(B:B,'[26]4'!$A:$F,5,FALSE),"0")</f>
        <v>0.478414720452937</v>
      </c>
      <c r="X39" s="31">
        <f>IFERROR(VLOOKUP(B:B,'[26]5'!$A:$F,5,FALSE),"0")</f>
        <v>0.38259206121473</v>
      </c>
      <c r="Y39" s="31">
        <f>IFERROR(VLOOKUP(B:B,'[26]6'!$A:$F,5,FALSE),"0")</f>
        <v>0.468607645078233</v>
      </c>
      <c r="Z39" s="25"/>
      <c r="AA39" s="31" t="s">
        <v>71</v>
      </c>
      <c r="AB39" s="31" t="s">
        <v>71</v>
      </c>
      <c r="AC39" s="31" t="s">
        <v>71</v>
      </c>
      <c r="AD39" s="31" t="s">
        <v>71</v>
      </c>
      <c r="AE39" s="31" t="s">
        <v>71</v>
      </c>
      <c r="AF39" s="31" t="s">
        <v>71</v>
      </c>
      <c r="AG39" s="25"/>
      <c r="AH39" s="34">
        <f t="shared" si="11"/>
        <v>-0.468607645078233</v>
      </c>
      <c r="AI39" s="31">
        <f>IFERROR(VLOOKUP(B:B,'[26]1'!$A:$F,6,FALSE),"0")</f>
        <v>0.627671541057368</v>
      </c>
      <c r="AJ39" s="31">
        <f>IFERROR(VLOOKUP(B:B,'[26]2'!$A:$F,6,FALSE),"0")</f>
        <v>0.651405775075988</v>
      </c>
      <c r="AK39" s="31">
        <f>IFERROR(VLOOKUP(B:B,'[26]3'!$A:$F,6,FALSE),"0")</f>
        <v>0.624796350602802</v>
      </c>
      <c r="AL39" s="31">
        <f>IFERROR(VLOOKUP(B:B,'[26]4'!$A:$F,6,FALSE),"0")</f>
        <v>0.643842887473461</v>
      </c>
      <c r="AM39" s="31">
        <f>IFERROR(VLOOKUP(B:B,'[26]5'!$A:$F,6,FALSE),"0")</f>
        <v>0.578989319304958</v>
      </c>
      <c r="AN39" s="31">
        <f>IFERROR(VLOOKUP(B:B,'[26]6'!$A:$F,6,FALSE),"0")</f>
        <v>0.598534363240246</v>
      </c>
      <c r="AO39" s="25"/>
      <c r="AP39" s="31" t="s">
        <v>71</v>
      </c>
      <c r="AQ39" s="31" t="s">
        <v>71</v>
      </c>
      <c r="AR39" s="31" t="s">
        <v>71</v>
      </c>
      <c r="AS39" s="31" t="s">
        <v>71</v>
      </c>
      <c r="AT39" s="31" t="s">
        <v>71</v>
      </c>
      <c r="AU39" s="31" t="s">
        <v>71</v>
      </c>
      <c r="AV39" s="25"/>
      <c r="AW39" s="34">
        <f t="shared" si="12"/>
        <v>-0.598534363240246</v>
      </c>
      <c r="AX39" s="18">
        <f>IFERROR(VLOOKUP(B:B,[27]sheet0!$H:$M,2,FALSE),"0")</f>
        <v>2079</v>
      </c>
      <c r="AY39" s="18">
        <f>IFERROR(VLOOKUP(B:B,[28]sheet0!$H:$M,2,FALSE),"0")</f>
        <v>2063</v>
      </c>
      <c r="AZ39" s="18">
        <f>IFERROR(VLOOKUP(B:B,[29]sheet0!$H:$M,2,FALSE),"0")</f>
        <v>979</v>
      </c>
      <c r="BA39" s="18">
        <f>IFERROR(VLOOKUP(B:B,[30]sheet0!$H:$M,2,FALSE),"0")</f>
        <v>2341</v>
      </c>
      <c r="BB39" s="18">
        <f>IFERROR(VLOOKUP(B:B,[31]sheet0!$H:$M,2,FALSE),"0")</f>
        <v>4310</v>
      </c>
      <c r="BC39" s="18">
        <f>IFERROR(VLOOKUP(B:B,[32]sheet0!$H:$M,2,FALSE),"0")</f>
        <v>0</v>
      </c>
      <c r="BD39" s="26">
        <f t="shared" si="18"/>
        <v>11772</v>
      </c>
      <c r="BE39" s="36"/>
      <c r="BF39" s="18">
        <f>IFERROR(VLOOKUP(B:B,[19]sheet0!$H:$M,6,FALSE),"0")</f>
        <v>0</v>
      </c>
      <c r="BG39" s="18" t="str">
        <f>IFERROR(VLOOKUP(B:B,[20]sheet0!$H:$N,6,FALSE),"0")</f>
        <v>0</v>
      </c>
      <c r="BH39" s="18">
        <f>IFERROR(VLOOKUP(B:B,[21]sheet0!$H:$N,6,FALSE),"0")</f>
        <v>0</v>
      </c>
      <c r="BI39" s="18" t="str">
        <f>IFERROR(VLOOKUP(B:B,[22]sheet0!$H:$N,6,FALSE),"0")</f>
        <v>0</v>
      </c>
      <c r="BJ39" s="18">
        <f>IFERROR(VLOOKUP(B:B,[23]sheet0!$H:$N,6,FALSE),"0")</f>
        <v>0</v>
      </c>
      <c r="BK39" s="18" t="str">
        <f>IFERROR(VLOOKUP(B:B,[24]sheet0!$H:$M,6,FALSE),"0")</f>
        <v>0</v>
      </c>
      <c r="BL39" s="26">
        <f t="shared" si="25"/>
        <v>0</v>
      </c>
      <c r="BM39" s="36"/>
      <c r="BN39" s="37">
        <f t="shared" si="19"/>
        <v>-11772</v>
      </c>
      <c r="BO39" s="18">
        <f>IFERROR(VLOOKUP(B:B,[27]sheet0!$H:$M,6,FALSE),"0")</f>
        <v>4634</v>
      </c>
      <c r="BP39" s="18">
        <f>IFERROR(VLOOKUP(B:B,[28]sheet0!$H:$M,6,FALSE),"0")</f>
        <v>4172</v>
      </c>
      <c r="BQ39" s="18">
        <f>IFERROR(VLOOKUP(B:B,[29]sheet0!$H:$M,6,FALSE),"0")</f>
        <v>4116</v>
      </c>
      <c r="BR39" s="18">
        <f>IFERROR(VLOOKUP(B:B,[30]sheet0!$H:$M,6,FALSE),"0")</f>
        <v>4378</v>
      </c>
      <c r="BS39" s="18">
        <f>IFERROR(VLOOKUP(B:B,[31]sheet0!$H:$M,6,FALSE),"0")</f>
        <v>5551</v>
      </c>
      <c r="BT39" s="18">
        <f>IFERROR(VLOOKUP(B:B,[32]sheet0!$H:$M,6,FALSE),"0")</f>
        <v>0</v>
      </c>
      <c r="BU39" s="26">
        <f t="shared" si="23"/>
        <v>22851</v>
      </c>
      <c r="BV39" s="36"/>
      <c r="BW39" s="18">
        <v>0</v>
      </c>
      <c r="BX39" s="18">
        <v>0</v>
      </c>
      <c r="BY39" s="18">
        <v>0</v>
      </c>
      <c r="BZ39" s="18">
        <v>0</v>
      </c>
      <c r="CA39" s="18">
        <v>0</v>
      </c>
      <c r="CB39" s="18">
        <v>0</v>
      </c>
      <c r="CC39" s="39">
        <f t="shared" si="20"/>
        <v>0</v>
      </c>
      <c r="CD39" s="36"/>
      <c r="CE39" s="37">
        <f t="shared" si="21"/>
        <v>-22851</v>
      </c>
    </row>
    <row r="40" ht="18.75" spans="1:83">
      <c r="A40" s="16"/>
      <c r="B40" s="17" t="s">
        <v>53</v>
      </c>
      <c r="C40" s="18">
        <f>IFERROR(VLOOKUP(B:B,'[26]1'!$A:$F,2,FALSE),"0")</f>
        <v>8928</v>
      </c>
      <c r="D40" s="18">
        <f>IFERROR(VLOOKUP(B:B,'[26]2'!$A:$F,2,FALSE),"0")</f>
        <v>7445</v>
      </c>
      <c r="E40" s="19">
        <f>IFERROR(VLOOKUP(B:B,'[26]3'!$A:$F,2,FALSE),"0")</f>
        <v>7899</v>
      </c>
      <c r="F40" s="19">
        <f>IFERROR(VLOOKUP(B:B,'[26]4'!$A:$F,2,FALSE),"0")</f>
        <v>8206</v>
      </c>
      <c r="G40" s="19">
        <f>IFERROR(VLOOKUP(B:B,'[26]5'!$A:$F,2,FALSE),"0")</f>
        <v>9301</v>
      </c>
      <c r="H40" s="19">
        <f>IFERROR(VLOOKUP(B:B,'[26]6'!$A:$F,2,FALSE),"0")</f>
        <v>7981</v>
      </c>
      <c r="I40" s="26">
        <f t="shared" si="24"/>
        <v>49760</v>
      </c>
      <c r="J40" s="25"/>
      <c r="K40" s="19">
        <v>14194</v>
      </c>
      <c r="L40" s="19">
        <v>13223</v>
      </c>
      <c r="M40" s="19">
        <v>15978</v>
      </c>
      <c r="N40" s="19">
        <v>15766</v>
      </c>
      <c r="O40" s="19">
        <v>13223</v>
      </c>
      <c r="P40" s="19">
        <v>14309</v>
      </c>
      <c r="Q40" s="26">
        <v>86693</v>
      </c>
      <c r="R40" s="25"/>
      <c r="S40" s="28">
        <f t="shared" si="10"/>
        <v>36933</v>
      </c>
      <c r="T40" s="31">
        <f>IFERROR(VLOOKUP(B:B,'[26]1'!$A:$F,5,FALSE),"0")</f>
        <v>0.524865591397849</v>
      </c>
      <c r="U40" s="31">
        <f>IFERROR(VLOOKUP(B:B,'[26]2'!$A:$F,5,FALSE),"0")</f>
        <v>0.541840161182001</v>
      </c>
      <c r="V40" s="31">
        <f>IFERROR(VLOOKUP(B:B,'[26]3'!$A:$F,5,FALSE),"0")</f>
        <v>0.583111786302064</v>
      </c>
      <c r="W40" s="31">
        <f>IFERROR(VLOOKUP(B:B,'[26]4'!$A:$F,5,FALSE),"0")</f>
        <v>0.611016329514989</v>
      </c>
      <c r="X40" s="31">
        <f>IFERROR(VLOOKUP(B:B,'[26]5'!$A:$F,5,FALSE),"0")</f>
        <v>0.610041930975164</v>
      </c>
      <c r="Y40" s="31">
        <f>IFERROR(VLOOKUP(B:B,'[26]6'!$A:$F,5,FALSE),"0")</f>
        <v>0.610449818318506</v>
      </c>
      <c r="Z40" s="25"/>
      <c r="AA40" s="31">
        <v>0.539523742426377</v>
      </c>
      <c r="AB40" s="31">
        <v>0.561445965363382</v>
      </c>
      <c r="AC40" s="31">
        <v>0.550194016773063</v>
      </c>
      <c r="AD40" s="31">
        <v>0.545985031079538</v>
      </c>
      <c r="AE40" s="31">
        <v>0.534004434058362</v>
      </c>
      <c r="AF40" s="31">
        <v>0.482773079879796</v>
      </c>
      <c r="AG40" s="25"/>
      <c r="AH40" s="34">
        <f t="shared" si="11"/>
        <v>-0.12767673843871</v>
      </c>
      <c r="AI40" s="31">
        <f>IFERROR(VLOOKUP(B:B,'[26]1'!$A:$F,6,FALSE),"0")</f>
        <v>0.644713261648746</v>
      </c>
      <c r="AJ40" s="31">
        <f>IFERROR(VLOOKUP(B:B,'[26]2'!$A:$F,6,FALSE),"0")</f>
        <v>0.665144392209537</v>
      </c>
      <c r="AK40" s="31">
        <f>IFERROR(VLOOKUP(B:B,'[26]3'!$A:$F,6,FALSE),"0")</f>
        <v>0.671983795417141</v>
      </c>
      <c r="AL40" s="31">
        <f>IFERROR(VLOOKUP(B:B,'[26]4'!$A:$F,6,FALSE),"0")</f>
        <v>0.693029490616622</v>
      </c>
      <c r="AM40" s="31">
        <f>IFERROR(VLOOKUP(B:B,'[26]5'!$A:$F,6,FALSE),"0")</f>
        <v>0.695839157079884</v>
      </c>
      <c r="AN40" s="31">
        <f>IFERROR(VLOOKUP(B:B,'[26]6'!$A:$F,6,FALSE),"0")</f>
        <v>0.6920185440421</v>
      </c>
      <c r="AO40" s="25"/>
      <c r="AP40" s="31">
        <v>0.659010849654784</v>
      </c>
      <c r="AQ40" s="31">
        <v>0.67496029645315</v>
      </c>
      <c r="AR40" s="31">
        <v>0.635060708474152</v>
      </c>
      <c r="AS40" s="31">
        <v>0.659710770011417</v>
      </c>
      <c r="AT40" s="31">
        <v>0.637425849361855</v>
      </c>
      <c r="AU40" s="31">
        <v>0.614857781815641</v>
      </c>
      <c r="AV40" s="25"/>
      <c r="AW40" s="34">
        <f t="shared" si="12"/>
        <v>-0.077160762226459</v>
      </c>
      <c r="AX40" s="18">
        <f>IFERROR(VLOOKUP(B:B,[27]sheet0!$H:$M,2,FALSE),"0")</f>
        <v>3781</v>
      </c>
      <c r="AY40" s="18">
        <f>IFERROR(VLOOKUP(B:B,[28]sheet0!$H:$M,2,FALSE),"0")</f>
        <v>3346</v>
      </c>
      <c r="AZ40" s="18">
        <f>IFERROR(VLOOKUP(B:B,[29]sheet0!$H:$M,2,FALSE),"0")</f>
        <v>4430</v>
      </c>
      <c r="BA40" s="18">
        <f>IFERROR(VLOOKUP(B:B,[30]sheet0!$H:$M,2,FALSE),"0")</f>
        <v>3659</v>
      </c>
      <c r="BB40" s="18">
        <f>IFERROR(VLOOKUP(B:B,[31]sheet0!$H:$M,2,FALSE),"0")</f>
        <v>3669</v>
      </c>
      <c r="BC40" s="18">
        <f>IFERROR(VLOOKUP(B:B,[32]sheet0!$H:$M,2,FALSE),"0")</f>
        <v>0</v>
      </c>
      <c r="BD40" s="26">
        <f t="shared" si="18"/>
        <v>18885</v>
      </c>
      <c r="BE40" s="36"/>
      <c r="BF40" s="18">
        <f>IFERROR(VLOOKUP(B:B,[19]sheet0!$H:$M,6,FALSE),"0")</f>
        <v>13765</v>
      </c>
      <c r="BG40" s="18">
        <f>IFERROR(VLOOKUP(B:B,[20]sheet0!$H:$N,6,FALSE),"0")</f>
        <v>11167</v>
      </c>
      <c r="BH40" s="18">
        <f>IFERROR(VLOOKUP(B:B,[21]sheet0!$H:$N,6,FALSE),"0")</f>
        <v>13182</v>
      </c>
      <c r="BI40" s="18">
        <f>IFERROR(VLOOKUP(B:B,[22]sheet0!$H:$N,6,FALSE),"0")</f>
        <v>12977</v>
      </c>
      <c r="BJ40" s="18">
        <f>IFERROR(VLOOKUP(B:B,[23]sheet0!$H:$N,6,FALSE),"0")</f>
        <v>12851</v>
      </c>
      <c r="BK40" s="18">
        <f>IFERROR(VLOOKUP(B:B,[24]sheet0!$H:$M,6,FALSE),"0")</f>
        <v>10590</v>
      </c>
      <c r="BL40" s="26">
        <f t="shared" si="25"/>
        <v>74532</v>
      </c>
      <c r="BM40" s="36"/>
      <c r="BN40" s="37">
        <f t="shared" si="19"/>
        <v>55647</v>
      </c>
      <c r="BO40" s="18">
        <f>IFERROR(VLOOKUP(B:B,[27]sheet0!$H:$M,6,FALSE),"0")</f>
        <v>6729</v>
      </c>
      <c r="BP40" s="18">
        <f>IFERROR(VLOOKUP(B:B,[28]sheet0!$H:$M,6,FALSE),"0")</f>
        <v>5743</v>
      </c>
      <c r="BQ40" s="18">
        <f>IFERROR(VLOOKUP(B:B,[29]sheet0!$H:$M,6,FALSE),"0")</f>
        <v>6155</v>
      </c>
      <c r="BR40" s="18">
        <f>IFERROR(VLOOKUP(B:B,[30]sheet0!$H:$M,6,FALSE),"0")</f>
        <v>6485</v>
      </c>
      <c r="BS40" s="18">
        <f>IFERROR(VLOOKUP(B:B,[31]sheet0!$H:$M,6,FALSE),"0")</f>
        <v>7074</v>
      </c>
      <c r="BT40" s="18">
        <f>IFERROR(VLOOKUP(B:B,[32]sheet0!$H:$M,6,FALSE),"0")</f>
        <v>0</v>
      </c>
      <c r="BU40" s="26">
        <f t="shared" si="23"/>
        <v>32186</v>
      </c>
      <c r="BV40" s="36"/>
      <c r="BW40" s="18">
        <f>IFERROR(VLOOKUP(B:B,[19]sheet0!$H:$I,2,FALSE),"0")</f>
        <v>10024</v>
      </c>
      <c r="BX40" s="18">
        <f>IFERROR(VLOOKUP(B:B,[20]sheet0!$H:$I,2,FALSE),"0")</f>
        <v>7354</v>
      </c>
      <c r="BY40" s="18">
        <f>IFERROR(VLOOKUP(B:B,[21]sheet0!$H:$I,2,FALSE),"0")</f>
        <v>8746</v>
      </c>
      <c r="BZ40" s="18">
        <f>IFERROR(VLOOKUP(B:B,[22]sheet0!$H:$I,2,FALSE),"0")</f>
        <v>9296</v>
      </c>
      <c r="CA40" s="18">
        <f>IFERROR(VLOOKUP(B:B,[23]sheet0!$H:$I,2,FALSE),"0")</f>
        <v>12490</v>
      </c>
      <c r="CB40" s="18">
        <f>IFERROR(VLOOKUP(B:B,[24]sheet0!$H:$I,2,FALSE),"0")</f>
        <v>11531</v>
      </c>
      <c r="CC40" s="39">
        <f t="shared" si="20"/>
        <v>59441</v>
      </c>
      <c r="CD40" s="36"/>
      <c r="CE40" s="37">
        <f t="shared" si="21"/>
        <v>27255</v>
      </c>
    </row>
    <row r="41" ht="18.75" spans="1:83">
      <c r="A41" s="16"/>
      <c r="B41" s="17" t="s">
        <v>54</v>
      </c>
      <c r="C41" s="18">
        <f>IFERROR(VLOOKUP(B:B,'[26]1'!$A:$F,2,FALSE),"0")</f>
        <v>6023</v>
      </c>
      <c r="D41" s="18">
        <f>IFERROR(VLOOKUP(B:B,'[26]2'!$A:$F,2,FALSE),"0")</f>
        <v>5042</v>
      </c>
      <c r="E41" s="19">
        <f>IFERROR(VLOOKUP(B:B,'[26]3'!$A:$F,2,FALSE),"0")</f>
        <v>6202</v>
      </c>
      <c r="F41" s="19">
        <f>IFERROR(VLOOKUP(B:B,'[26]4'!$A:$F,2,FALSE),"0")</f>
        <v>11673</v>
      </c>
      <c r="G41" s="19">
        <f>IFERROR(VLOOKUP(B:B,'[26]5'!$A:$F,2,FALSE),"0")</f>
        <v>11926</v>
      </c>
      <c r="H41" s="19">
        <f>IFERROR(VLOOKUP(B:B,'[26]6'!$A:$F,2,FALSE),"0")</f>
        <v>10040</v>
      </c>
      <c r="I41" s="26">
        <f t="shared" si="24"/>
        <v>50906</v>
      </c>
      <c r="J41" s="25"/>
      <c r="K41" s="19">
        <v>12872</v>
      </c>
      <c r="L41" s="19">
        <v>12120</v>
      </c>
      <c r="M41" s="19">
        <v>14302</v>
      </c>
      <c r="N41" s="19">
        <v>13529</v>
      </c>
      <c r="O41" s="19">
        <v>12120</v>
      </c>
      <c r="P41" s="19">
        <v>11686</v>
      </c>
      <c r="Q41" s="26">
        <v>76629</v>
      </c>
      <c r="R41" s="25"/>
      <c r="S41" s="28">
        <f t="shared" si="10"/>
        <v>25723</v>
      </c>
      <c r="T41" s="31">
        <f>IFERROR(VLOOKUP(B:B,'[26]1'!$A:$F,5,FALSE),"0")</f>
        <v>0.502407438153744</v>
      </c>
      <c r="U41" s="31">
        <f>IFERROR(VLOOKUP(B:B,'[26]2'!$A:$F,5,FALSE),"0")</f>
        <v>0.401428004760016</v>
      </c>
      <c r="V41" s="31">
        <f>IFERROR(VLOOKUP(B:B,'[26]3'!$A:$F,5,FALSE),"0")</f>
        <v>0.435020960980329</v>
      </c>
      <c r="W41" s="31">
        <f>IFERROR(VLOOKUP(B:B,'[26]4'!$A:$F,5,FALSE),"0")</f>
        <v>0.394585796282018</v>
      </c>
      <c r="X41" s="31">
        <f>IFERROR(VLOOKUP(B:B,'[26]5'!$A:$F,5,FALSE),"0")</f>
        <v>0.449522052658058</v>
      </c>
      <c r="Y41" s="31">
        <f>IFERROR(VLOOKUP(B:B,'[26]6'!$A:$F,5,FALSE),"0")</f>
        <v>0.431872509960159</v>
      </c>
      <c r="Z41" s="25"/>
      <c r="AA41" s="31">
        <v>0.504505904288378</v>
      </c>
      <c r="AB41" s="31">
        <v>0.570214521452145</v>
      </c>
      <c r="AC41" s="31">
        <v>0.532163333799469</v>
      </c>
      <c r="AD41" s="31">
        <v>0.562051888535738</v>
      </c>
      <c r="AE41" s="31">
        <v>0.532080066976178</v>
      </c>
      <c r="AF41" s="31">
        <v>0.609361629300017</v>
      </c>
      <c r="AG41" s="25"/>
      <c r="AH41" s="34">
        <f t="shared" si="11"/>
        <v>0.177489119339858</v>
      </c>
      <c r="AI41" s="31">
        <f>IFERROR(VLOOKUP(B:B,'[26]1'!$A:$F,6,FALSE),"0")</f>
        <v>0.610493109745974</v>
      </c>
      <c r="AJ41" s="31">
        <f>IFERROR(VLOOKUP(B:B,'[26]2'!$A:$F,6,FALSE),"0")</f>
        <v>0.638040460134867</v>
      </c>
      <c r="AK41" s="31">
        <f>IFERROR(VLOOKUP(B:B,'[26]3'!$A:$F,6,FALSE),"0")</f>
        <v>0.58868107062238</v>
      </c>
      <c r="AL41" s="31">
        <f>IFERROR(VLOOKUP(B:B,'[26]4'!$A:$F,6,FALSE),"0")</f>
        <v>0.655272851880408</v>
      </c>
      <c r="AM41" s="31">
        <f>IFERROR(VLOOKUP(B:B,'[26]5'!$A:$F,6,FALSE),"0")</f>
        <v>0.67658896528593</v>
      </c>
      <c r="AN41" s="31">
        <f>IFERROR(VLOOKUP(B:B,'[26]6'!$A:$F,6,FALSE),"0")</f>
        <v>0.666832669322709</v>
      </c>
      <c r="AO41" s="25"/>
      <c r="AP41" s="31">
        <v>0.639216904909882</v>
      </c>
      <c r="AQ41" s="31">
        <v>0.66476897689769</v>
      </c>
      <c r="AR41" s="31">
        <v>0.658509299398686</v>
      </c>
      <c r="AS41" s="31">
        <v>0.699016926602114</v>
      </c>
      <c r="AT41" s="31">
        <v>0.670903417307253</v>
      </c>
      <c r="AU41" s="31">
        <v>0.718894403559815</v>
      </c>
      <c r="AV41" s="25"/>
      <c r="AW41" s="34">
        <f t="shared" si="12"/>
        <v>0.0520617342371059</v>
      </c>
      <c r="AX41" s="18">
        <f>IFERROR(VLOOKUP(B:B,[27]sheet0!$H:$M,2,FALSE),"0")</f>
        <v>347</v>
      </c>
      <c r="AY41" s="18">
        <f>IFERROR(VLOOKUP(B:B,[28]sheet0!$H:$M,2,FALSE),"0")</f>
        <v>325</v>
      </c>
      <c r="AZ41" s="18">
        <f>IFERROR(VLOOKUP(B:B,[29]sheet0!$H:$M,2,FALSE),"0")</f>
        <v>406</v>
      </c>
      <c r="BA41" s="18">
        <f>IFERROR(VLOOKUP(B:B,[30]sheet0!$H:$M,2,FALSE),"0")</f>
        <v>6380</v>
      </c>
      <c r="BB41" s="18">
        <f>IFERROR(VLOOKUP(B:B,[31]sheet0!$H:$M,2,FALSE),"0")</f>
        <v>6578</v>
      </c>
      <c r="BC41" s="18">
        <f>IFERROR(VLOOKUP(B:B,[32]sheet0!$H:$M,2,FALSE),"0")</f>
        <v>0</v>
      </c>
      <c r="BD41" s="26">
        <f t="shared" si="18"/>
        <v>14036</v>
      </c>
      <c r="BE41" s="36"/>
      <c r="BF41" s="18">
        <f>IFERROR(VLOOKUP(B:B,[19]sheet0!$H:$M,6,FALSE),"0")</f>
        <v>14881</v>
      </c>
      <c r="BG41" s="18">
        <f>IFERROR(VLOOKUP(B:B,[20]sheet0!$H:$N,6,FALSE),"0")</f>
        <v>8229</v>
      </c>
      <c r="BH41" s="18">
        <f>IFERROR(VLOOKUP(B:B,[21]sheet0!$H:$N,6,FALSE),"0")</f>
        <v>9664</v>
      </c>
      <c r="BI41" s="18">
        <f>IFERROR(VLOOKUP(B:B,[22]sheet0!$H:$N,6,FALSE),"0")</f>
        <v>9498</v>
      </c>
      <c r="BJ41" s="18">
        <f>IFERROR(VLOOKUP(B:B,[23]sheet0!$H:$N,6,FALSE),"0")</f>
        <v>9186</v>
      </c>
      <c r="BK41" s="18">
        <f>IFERROR(VLOOKUP(B:B,[24]sheet0!$H:$M,6,FALSE),"0")</f>
        <v>8633</v>
      </c>
      <c r="BL41" s="26">
        <f t="shared" si="25"/>
        <v>60091</v>
      </c>
      <c r="BM41" s="36"/>
      <c r="BN41" s="37">
        <f t="shared" si="19"/>
        <v>46055</v>
      </c>
      <c r="BO41" s="18">
        <f>IFERROR(VLOOKUP(B:B,[27]sheet0!$H:$M,6,FALSE),"0")</f>
        <v>4278</v>
      </c>
      <c r="BP41" s="18">
        <f>IFERROR(VLOOKUP(B:B,[28]sheet0!$H:$M,6,FALSE),"0")</f>
        <v>3186</v>
      </c>
      <c r="BQ41" s="18">
        <f>IFERROR(VLOOKUP(B:B,[29]sheet0!$H:$M,6,FALSE),"0")</f>
        <v>3573</v>
      </c>
      <c r="BR41" s="18">
        <f>IFERROR(VLOOKUP(B:B,[30]sheet0!$H:$M,6,FALSE),"0")</f>
        <v>8755</v>
      </c>
      <c r="BS41" s="18">
        <f>IFERROR(VLOOKUP(B:B,[31]sheet0!$H:$M,6,FALSE),"0")</f>
        <v>9962</v>
      </c>
      <c r="BT41" s="18">
        <f>IFERROR(VLOOKUP(B:B,[32]sheet0!$H:$M,6,FALSE),"0")</f>
        <v>0</v>
      </c>
      <c r="BU41" s="26">
        <f t="shared" si="23"/>
        <v>29754</v>
      </c>
      <c r="BV41" s="36"/>
      <c r="BW41" s="18">
        <f>IFERROR(VLOOKUP(B:B,[19]sheet0!$H:$I,2,FALSE),"0")</f>
        <v>13123</v>
      </c>
      <c r="BX41" s="18">
        <f>IFERROR(VLOOKUP(B:B,[20]sheet0!$H:$I,2,FALSE),"0")</f>
        <v>1440</v>
      </c>
      <c r="BY41" s="18">
        <f>IFERROR(VLOOKUP(B:B,[21]sheet0!$H:$I,2,FALSE),"0")</f>
        <v>1464</v>
      </c>
      <c r="BZ41" s="18">
        <f>IFERROR(VLOOKUP(B:B,[22]sheet0!$H:$I,2,FALSE),"0")</f>
        <v>1168</v>
      </c>
      <c r="CA41" s="18">
        <f>IFERROR(VLOOKUP(B:B,[23]sheet0!$H:$I,2,FALSE),"0")</f>
        <v>1277</v>
      </c>
      <c r="CB41" s="18">
        <f>IFERROR(VLOOKUP(B:B,[24]sheet0!$H:$I,2,FALSE),"0")</f>
        <v>1434</v>
      </c>
      <c r="CC41" s="39">
        <f t="shared" si="20"/>
        <v>19906</v>
      </c>
      <c r="CD41" s="36"/>
      <c r="CE41" s="37">
        <f t="shared" si="21"/>
        <v>-9848</v>
      </c>
    </row>
    <row r="42" ht="18.75" spans="1:83">
      <c r="A42" s="16"/>
      <c r="B42" s="17" t="s">
        <v>55</v>
      </c>
      <c r="C42" s="18">
        <f>IFERROR(VLOOKUP(B:B,'[26]1'!$A:$F,2,FALSE),"0")</f>
        <v>12625</v>
      </c>
      <c r="D42" s="18">
        <f>IFERROR(VLOOKUP(B:B,'[26]2'!$A:$F,2,FALSE),"0")</f>
        <v>9696</v>
      </c>
      <c r="E42" s="19">
        <f>IFERROR(VLOOKUP(B:B,'[26]3'!$A:$F,2,FALSE),"0")</f>
        <v>11297</v>
      </c>
      <c r="F42" s="19">
        <f>IFERROR(VLOOKUP(B:B,'[26]4'!$A:$F,2,FALSE),"0")</f>
        <v>14231</v>
      </c>
      <c r="G42" s="19">
        <f>IFERROR(VLOOKUP(B:B,'[26]5'!$A:$F,2,FALSE),"0")</f>
        <v>15395</v>
      </c>
      <c r="H42" s="19">
        <f>IFERROR(VLOOKUP(B:B,'[26]6'!$A:$F,2,FALSE),"0")</f>
        <v>12401</v>
      </c>
      <c r="I42" s="26">
        <f t="shared" si="24"/>
        <v>75645</v>
      </c>
      <c r="J42" s="25"/>
      <c r="K42" s="19">
        <v>15911</v>
      </c>
      <c r="L42" s="19">
        <v>14368</v>
      </c>
      <c r="M42" s="19">
        <v>16594</v>
      </c>
      <c r="N42" s="19">
        <v>14445</v>
      </c>
      <c r="O42" s="19">
        <v>14368</v>
      </c>
      <c r="P42" s="19">
        <v>15094</v>
      </c>
      <c r="Q42" s="26">
        <v>90780</v>
      </c>
      <c r="R42" s="25"/>
      <c r="S42" s="28">
        <f t="shared" si="10"/>
        <v>15135</v>
      </c>
      <c r="T42" s="31">
        <f>IFERROR(VLOOKUP(B:B,'[26]1'!$A:$F,5,FALSE),"0")</f>
        <v>0.471049504950495</v>
      </c>
      <c r="U42" s="31">
        <f>IFERROR(VLOOKUP(B:B,'[26]2'!$A:$F,5,FALSE),"0")</f>
        <v>0.529393564356436</v>
      </c>
      <c r="V42" s="31">
        <f>IFERROR(VLOOKUP(B:B,'[26]3'!$A:$F,5,FALSE),"0")</f>
        <v>0.40709922988404</v>
      </c>
      <c r="W42" s="31">
        <f>IFERROR(VLOOKUP(B:B,'[26]4'!$A:$F,5,FALSE),"0")</f>
        <v>0.348605157754199</v>
      </c>
      <c r="X42" s="31">
        <f>IFERROR(VLOOKUP(B:B,'[26]5'!$A:$F,5,FALSE),"0")</f>
        <v>0.382331925949984</v>
      </c>
      <c r="Y42" s="31">
        <f>IFERROR(VLOOKUP(B:B,'[26]6'!$A:$F,5,FALSE),"0")</f>
        <v>0.424643173937586</v>
      </c>
      <c r="Z42" s="25"/>
      <c r="AA42" s="31">
        <v>0.480233800515367</v>
      </c>
      <c r="AB42" s="31">
        <v>0.451837416481069</v>
      </c>
      <c r="AC42" s="31">
        <v>0.350548390984693</v>
      </c>
      <c r="AD42" s="31">
        <v>0.425060574593285</v>
      </c>
      <c r="AE42" s="31">
        <v>0.480236171535115</v>
      </c>
      <c r="AF42" s="31">
        <v>0.469656817278389</v>
      </c>
      <c r="AG42" s="25"/>
      <c r="AH42" s="34">
        <f t="shared" si="11"/>
        <v>0.0450136433408033</v>
      </c>
      <c r="AI42" s="31">
        <f>IFERROR(VLOOKUP(B:B,'[26]1'!$A:$F,6,FALSE),"0")</f>
        <v>0.721267326732673</v>
      </c>
      <c r="AJ42" s="31">
        <f>IFERROR(VLOOKUP(B:B,'[26]2'!$A:$F,6,FALSE),"0")</f>
        <v>0.733498349834984</v>
      </c>
      <c r="AK42" s="31">
        <f>IFERROR(VLOOKUP(B:B,'[26]3'!$A:$F,6,FALSE),"0")</f>
        <v>0.693281402142162</v>
      </c>
      <c r="AL42" s="31">
        <f>IFERROR(VLOOKUP(B:B,'[26]4'!$A:$F,6,FALSE),"0")</f>
        <v>0.689129365469749</v>
      </c>
      <c r="AM42" s="31">
        <f>IFERROR(VLOOKUP(B:B,'[26]5'!$A:$F,6,FALSE),"0")</f>
        <v>0.683468658655408</v>
      </c>
      <c r="AN42" s="31">
        <f>IFERROR(VLOOKUP(B:B,'[26]6'!$A:$F,6,FALSE),"0")</f>
        <v>0.687605838238852</v>
      </c>
      <c r="AO42" s="25"/>
      <c r="AP42" s="31">
        <v>0.721450568788888</v>
      </c>
      <c r="AQ42" s="31">
        <v>0.725431514476615</v>
      </c>
      <c r="AR42" s="31">
        <v>0.629745691213692</v>
      </c>
      <c r="AS42" s="31">
        <v>0.714226375908619</v>
      </c>
      <c r="AT42" s="31">
        <v>0.711497824735861</v>
      </c>
      <c r="AU42" s="31">
        <v>0.684112892540082</v>
      </c>
      <c r="AV42" s="25"/>
      <c r="AW42" s="34">
        <f t="shared" si="12"/>
        <v>-0.00349294569876968</v>
      </c>
      <c r="AX42" s="18">
        <f>IFERROR(VLOOKUP(B:B,[27]sheet0!$H:$M,2,FALSE),"0")</f>
        <v>3596</v>
      </c>
      <c r="AY42" s="18">
        <f>IFERROR(VLOOKUP(B:B,[28]sheet0!$H:$M,2,FALSE),"0")</f>
        <v>2566</v>
      </c>
      <c r="AZ42" s="18">
        <f>IFERROR(VLOOKUP(B:B,[29]sheet0!$H:$M,2,FALSE),"0")</f>
        <v>2835</v>
      </c>
      <c r="BA42" s="18">
        <f>IFERROR(VLOOKUP(B:B,[30]sheet0!$H:$M,2,FALSE),"0")</f>
        <v>4671</v>
      </c>
      <c r="BB42" s="18">
        <f>IFERROR(VLOOKUP(B:B,[31]sheet0!$H:$M,2,FALSE),"0")</f>
        <v>4355</v>
      </c>
      <c r="BC42" s="18">
        <f>IFERROR(VLOOKUP(B:B,[32]sheet0!$H:$M,2,FALSE),"0")</f>
        <v>0</v>
      </c>
      <c r="BD42" s="26">
        <f t="shared" si="18"/>
        <v>18023</v>
      </c>
      <c r="BE42" s="36"/>
      <c r="BF42" s="18">
        <f>IFERROR(VLOOKUP(B:B,[19]sheet0!$H:$M,6,FALSE),"0")</f>
        <v>13611</v>
      </c>
      <c r="BG42" s="18">
        <f>IFERROR(VLOOKUP(B:B,[20]sheet0!$H:$N,6,FALSE),"0")</f>
        <v>11392</v>
      </c>
      <c r="BH42" s="18">
        <f>IFERROR(VLOOKUP(B:B,[21]sheet0!$H:$N,6,FALSE),"0")</f>
        <v>11715</v>
      </c>
      <c r="BI42" s="18">
        <f>IFERROR(VLOOKUP(B:B,[22]sheet0!$H:$N,6,FALSE),"0")</f>
        <v>11628</v>
      </c>
      <c r="BJ42" s="18">
        <f>IFERROR(VLOOKUP(B:B,[23]sheet0!$H:$N,6,FALSE),"0")</f>
        <v>13982</v>
      </c>
      <c r="BK42" s="18">
        <f>IFERROR(VLOOKUP(B:B,[24]sheet0!$H:$M,6,FALSE),"0")</f>
        <v>11298</v>
      </c>
      <c r="BL42" s="26">
        <f t="shared" si="25"/>
        <v>73626</v>
      </c>
      <c r="BM42" s="36"/>
      <c r="BN42" s="37">
        <f t="shared" si="19"/>
        <v>55603</v>
      </c>
      <c r="BO42" s="18">
        <f>IFERROR(VLOOKUP(B:B,[27]sheet0!$H:$M,6,FALSE),"0")</f>
        <v>9610</v>
      </c>
      <c r="BP42" s="18">
        <f>IFERROR(VLOOKUP(B:B,[28]sheet0!$H:$M,6,FALSE),"0")</f>
        <v>7338</v>
      </c>
      <c r="BQ42" s="18">
        <f>IFERROR(VLOOKUP(B:B,[29]sheet0!$H:$M,6,FALSE),"0")</f>
        <v>7751</v>
      </c>
      <c r="BR42" s="18">
        <f>IFERROR(VLOOKUP(B:B,[30]sheet0!$H:$M,6,FALSE),"0")</f>
        <v>9996</v>
      </c>
      <c r="BS42" s="18">
        <f>IFERROR(VLOOKUP(B:B,[31]sheet0!$H:$M,6,FALSE),"0")</f>
        <v>11175</v>
      </c>
      <c r="BT42" s="18">
        <f>IFERROR(VLOOKUP(B:B,[32]sheet0!$H:$M,6,FALSE),"0")</f>
        <v>0</v>
      </c>
      <c r="BU42" s="26">
        <f t="shared" si="23"/>
        <v>45870</v>
      </c>
      <c r="BV42" s="36"/>
      <c r="BW42" s="18">
        <f>IFERROR(VLOOKUP(B:B,[19]sheet0!$H:$I,2,FALSE),"0")</f>
        <v>10421</v>
      </c>
      <c r="BX42" s="18">
        <f>IFERROR(VLOOKUP(B:B,[20]sheet0!$H:$I,2,FALSE),"0")</f>
        <v>8007</v>
      </c>
      <c r="BY42" s="18">
        <f>IFERROR(VLOOKUP(B:B,[21]sheet0!$H:$I,2,FALSE),"0")</f>
        <v>7415</v>
      </c>
      <c r="BZ42" s="18">
        <f>IFERROR(VLOOKUP(B:B,[22]sheet0!$H:$I,2,FALSE),"0")</f>
        <v>10667</v>
      </c>
      <c r="CA42" s="18">
        <f>IFERROR(VLOOKUP(B:B,[23]sheet0!$H:$I,2,FALSE),"0")</f>
        <v>10713</v>
      </c>
      <c r="CB42" s="18">
        <f>IFERROR(VLOOKUP(B:B,[24]sheet0!$H:$I,2,FALSE),"0")</f>
        <v>7362</v>
      </c>
      <c r="CC42" s="39">
        <f t="shared" si="20"/>
        <v>54585</v>
      </c>
      <c r="CD42" s="36"/>
      <c r="CE42" s="37">
        <f t="shared" si="21"/>
        <v>8715</v>
      </c>
    </row>
    <row r="43" ht="18.75" spans="1:83">
      <c r="A43" s="16"/>
      <c r="B43" s="17" t="s">
        <v>56</v>
      </c>
      <c r="C43" s="18">
        <f>IFERROR(VLOOKUP(B:B,'[26]1'!$A:$F,2,FALSE),"0")</f>
        <v>10573</v>
      </c>
      <c r="D43" s="18">
        <f>IFERROR(VLOOKUP(B:B,'[26]2'!$A:$F,2,FALSE),"0")</f>
        <v>8402</v>
      </c>
      <c r="E43" s="19">
        <f>IFERROR(VLOOKUP(B:B,'[26]3'!$A:$F,2,FALSE),"0")</f>
        <v>9528</v>
      </c>
      <c r="F43" s="19">
        <f>IFERROR(VLOOKUP(B:B,'[26]4'!$A:$F,2,FALSE),"0")</f>
        <v>11976</v>
      </c>
      <c r="G43" s="19">
        <f>IFERROR(VLOOKUP(B:B,'[26]5'!$A:$F,2,FALSE),"0")</f>
        <v>13662</v>
      </c>
      <c r="H43" s="19">
        <f>IFERROR(VLOOKUP(B:B,'[26]6'!$A:$F,2,FALSE),"0")</f>
        <v>12502</v>
      </c>
      <c r="I43" s="26">
        <f t="shared" si="24"/>
        <v>66643</v>
      </c>
      <c r="J43" s="25"/>
      <c r="K43" s="19">
        <v>11105</v>
      </c>
      <c r="L43" s="19">
        <v>10256</v>
      </c>
      <c r="M43" s="19">
        <v>12610</v>
      </c>
      <c r="N43" s="19">
        <v>13434</v>
      </c>
      <c r="O43" s="19">
        <v>10256</v>
      </c>
      <c r="P43" s="19">
        <v>13737</v>
      </c>
      <c r="Q43" s="26">
        <v>71398</v>
      </c>
      <c r="R43" s="25"/>
      <c r="S43" s="28">
        <f t="shared" si="10"/>
        <v>4755</v>
      </c>
      <c r="T43" s="31">
        <f>IFERROR(VLOOKUP(B:B,'[26]1'!$A:$F,5,FALSE),"0")</f>
        <v>0.406790882436395</v>
      </c>
      <c r="U43" s="31">
        <f>IFERROR(VLOOKUP(B:B,'[26]2'!$A:$F,5,FALSE),"0")</f>
        <v>0.55677219709593</v>
      </c>
      <c r="V43" s="31">
        <f>IFERROR(VLOOKUP(B:B,'[26]3'!$A:$F,5,FALSE),"0")</f>
        <v>0.596137699412259</v>
      </c>
      <c r="W43" s="31">
        <f>IFERROR(VLOOKUP(B:B,'[26]4'!$A:$F,5,FALSE),"0")</f>
        <v>0.610804943219773</v>
      </c>
      <c r="X43" s="31">
        <f>IFERROR(VLOOKUP(B:B,'[26]5'!$A:$F,5,FALSE),"0")</f>
        <v>0.613233787146831</v>
      </c>
      <c r="Y43" s="31">
        <f>IFERROR(VLOOKUP(B:B,'[26]6'!$A:$F,5,FALSE),"0")</f>
        <v>0.620140777475604</v>
      </c>
      <c r="Z43" s="25"/>
      <c r="AA43" s="31">
        <v>0.534714092751013</v>
      </c>
      <c r="AB43" s="31">
        <v>0.585023400936037</v>
      </c>
      <c r="AC43" s="31">
        <v>0.548532910388581</v>
      </c>
      <c r="AD43" s="31">
        <v>0.526127735596248</v>
      </c>
      <c r="AE43" s="31">
        <v>0.527292788992017</v>
      </c>
      <c r="AF43" s="31">
        <v>0.512921307417922</v>
      </c>
      <c r="AG43" s="25"/>
      <c r="AH43" s="34">
        <f t="shared" si="11"/>
        <v>-0.107219470057682</v>
      </c>
      <c r="AI43" s="31">
        <f>IFERROR(VLOOKUP(B:B,'[26]1'!$A:$F,6,FALSE),"0")</f>
        <v>0.689397521989975</v>
      </c>
      <c r="AJ43" s="31">
        <f>IFERROR(VLOOKUP(B:B,'[26]2'!$A:$F,6,FALSE),"0")</f>
        <v>0.732801713877648</v>
      </c>
      <c r="AK43" s="31">
        <f>IFERROR(VLOOKUP(B:B,'[26]3'!$A:$F,6,FALSE),"0")</f>
        <v>0.742443324937028</v>
      </c>
      <c r="AL43" s="31">
        <f>IFERROR(VLOOKUP(B:B,'[26]4'!$A:$F,6,FALSE),"0")</f>
        <v>0.756179024716099</v>
      </c>
      <c r="AM43" s="31">
        <f>IFERROR(VLOOKUP(B:B,'[26]5'!$A:$F,6,FALSE),"0")</f>
        <v>0.750036597862685</v>
      </c>
      <c r="AN43" s="31">
        <f>IFERROR(VLOOKUP(B:B,'[26]6'!$A:$F,6,FALSE),"0")</f>
        <v>0.750119980803072</v>
      </c>
      <c r="AO43" s="25"/>
      <c r="AP43" s="31">
        <v>0.726249437190455</v>
      </c>
      <c r="AQ43" s="31">
        <v>0.763455538221529</v>
      </c>
      <c r="AR43" s="31">
        <v>0.716732751784298</v>
      </c>
      <c r="AS43" s="31">
        <v>0.737829388119696</v>
      </c>
      <c r="AT43" s="31">
        <v>0.726877393392614</v>
      </c>
      <c r="AU43" s="31">
        <v>0.698260173254714</v>
      </c>
      <c r="AV43" s="25"/>
      <c r="AW43" s="34">
        <f t="shared" si="12"/>
        <v>-0.0518598075483575</v>
      </c>
      <c r="AX43" s="18">
        <f>IFERROR(VLOOKUP(B:B,[27]sheet0!$H:$M,2,FALSE),"0")</f>
        <v>1742</v>
      </c>
      <c r="AY43" s="18">
        <f>IFERROR(VLOOKUP(B:B,[28]sheet0!$H:$M,2,FALSE),"0")</f>
        <v>1189</v>
      </c>
      <c r="AZ43" s="18">
        <f>IFERROR(VLOOKUP(B:B,[29]sheet0!$H:$M,2,FALSE),"0")</f>
        <v>1068</v>
      </c>
      <c r="BA43" s="18">
        <f>IFERROR(VLOOKUP(B:B,[30]sheet0!$H:$M,2,FALSE),"0")</f>
        <v>1234</v>
      </c>
      <c r="BB43" s="18">
        <f>IFERROR(VLOOKUP(B:B,[31]sheet0!$H:$M,2,FALSE),"0")</f>
        <v>1523</v>
      </c>
      <c r="BC43" s="18">
        <f>IFERROR(VLOOKUP(B:B,[32]sheet0!$H:$M,2,FALSE),"0")</f>
        <v>0</v>
      </c>
      <c r="BD43" s="26">
        <f t="shared" si="18"/>
        <v>6756</v>
      </c>
      <c r="BE43" s="36"/>
      <c r="BF43" s="18">
        <f>IFERROR(VLOOKUP(B:B,[19]sheet0!$H:$M,6,FALSE),"0")</f>
        <v>9594</v>
      </c>
      <c r="BG43" s="18">
        <f>IFERROR(VLOOKUP(B:B,[20]sheet0!$H:$N,6,FALSE),"0")</f>
        <v>8907</v>
      </c>
      <c r="BH43" s="18">
        <f>IFERROR(VLOOKUP(B:B,[21]sheet0!$H:$N,6,FALSE),"0")</f>
        <v>10488</v>
      </c>
      <c r="BI43" s="18">
        <f>IFERROR(VLOOKUP(B:B,[22]sheet0!$H:$N,6,FALSE),"0")</f>
        <v>11167</v>
      </c>
      <c r="BJ43" s="18">
        <f>IFERROR(VLOOKUP(B:B,[23]sheet0!$H:$N,6,FALSE),"0")</f>
        <v>12335</v>
      </c>
      <c r="BK43" s="18">
        <f>IFERROR(VLOOKUP(B:B,[24]sheet0!$H:$M,6,FALSE),"0")</f>
        <v>10029</v>
      </c>
      <c r="BL43" s="26">
        <f t="shared" si="25"/>
        <v>62520</v>
      </c>
      <c r="BM43" s="36"/>
      <c r="BN43" s="37">
        <f t="shared" si="19"/>
        <v>55764</v>
      </c>
      <c r="BO43" s="18">
        <f>IFERROR(VLOOKUP(B:B,[27]sheet0!$H:$M,6,FALSE),"0")</f>
        <v>7712</v>
      </c>
      <c r="BP43" s="18">
        <f>IFERROR(VLOOKUP(B:B,[28]sheet0!$H:$M,6,FALSE),"0")</f>
        <v>6433</v>
      </c>
      <c r="BQ43" s="18">
        <f>IFERROR(VLOOKUP(B:B,[29]sheet0!$H:$M,6,FALSE),"0")</f>
        <v>7260</v>
      </c>
      <c r="BR43" s="18">
        <f>IFERROR(VLOOKUP(B:B,[30]sheet0!$H:$M,6,FALSE),"0")</f>
        <v>9329</v>
      </c>
      <c r="BS43" s="18">
        <f>IFERROR(VLOOKUP(B:B,[31]sheet0!$H:$M,6,FALSE),"0")</f>
        <v>10519</v>
      </c>
      <c r="BT43" s="18">
        <f>IFERROR(VLOOKUP(B:B,[32]sheet0!$H:$M,6,FALSE),"0")</f>
        <v>0</v>
      </c>
      <c r="BU43" s="26">
        <f t="shared" si="23"/>
        <v>41253</v>
      </c>
      <c r="BV43" s="36"/>
      <c r="BW43" s="18">
        <f>IFERROR(VLOOKUP(B:B,[19]sheet0!$H:$I,2,FALSE),"0")</f>
        <v>2766</v>
      </c>
      <c r="BX43" s="18">
        <f>IFERROR(VLOOKUP(B:B,[20]sheet0!$H:$I,2,FALSE),"0")</f>
        <v>2053</v>
      </c>
      <c r="BY43" s="18">
        <f>IFERROR(VLOOKUP(B:B,[21]sheet0!$H:$I,2,FALSE),"0")</f>
        <v>3453</v>
      </c>
      <c r="BZ43" s="18">
        <f>IFERROR(VLOOKUP(B:B,[22]sheet0!$H:$I,2,FALSE),"0")</f>
        <v>2237</v>
      </c>
      <c r="CA43" s="18">
        <f>IFERROR(VLOOKUP(B:B,[23]sheet0!$H:$I,2,FALSE),"0")</f>
        <v>3111</v>
      </c>
      <c r="CB43" s="18">
        <f>IFERROR(VLOOKUP(B:B,[24]sheet0!$H:$I,2,FALSE),"0")</f>
        <v>3361</v>
      </c>
      <c r="CC43" s="39">
        <f t="shared" si="20"/>
        <v>16981</v>
      </c>
      <c r="CD43" s="36"/>
      <c r="CE43" s="37">
        <f t="shared" si="21"/>
        <v>-24272</v>
      </c>
    </row>
    <row r="44" ht="18.75" spans="1:83">
      <c r="A44" s="16"/>
      <c r="B44" s="17" t="s">
        <v>57</v>
      </c>
      <c r="C44" s="18">
        <f>IFERROR(VLOOKUP(B:B,'[26]1'!$A:$F,2,FALSE),"0")</f>
        <v>7188</v>
      </c>
      <c r="D44" s="18">
        <f>IFERROR(VLOOKUP(B:B,'[26]2'!$A:$F,2,FALSE),"0")</f>
        <v>6056</v>
      </c>
      <c r="E44" s="19">
        <f>IFERROR(VLOOKUP(B:B,'[26]3'!$A:$F,2,FALSE),"0")</f>
        <v>7212</v>
      </c>
      <c r="F44" s="19">
        <f>IFERROR(VLOOKUP(B:B,'[26]4'!$A:$F,2,FALSE),"0")</f>
        <v>8296</v>
      </c>
      <c r="G44" s="19">
        <f>IFERROR(VLOOKUP(B:B,'[26]5'!$A:$F,2,FALSE),"0")</f>
        <v>8911</v>
      </c>
      <c r="H44" s="19">
        <f>IFERROR(VLOOKUP(B:B,'[26]6'!$A:$F,2,FALSE),"0")</f>
        <v>7979</v>
      </c>
      <c r="I44" s="26">
        <f t="shared" si="24"/>
        <v>45642</v>
      </c>
      <c r="J44" s="25"/>
      <c r="K44" s="19">
        <v>13832</v>
      </c>
      <c r="L44" s="19">
        <v>14906</v>
      </c>
      <c r="M44" s="19">
        <v>16771</v>
      </c>
      <c r="N44" s="19">
        <v>15629</v>
      </c>
      <c r="O44" s="19">
        <v>14906</v>
      </c>
      <c r="P44" s="19">
        <v>10173</v>
      </c>
      <c r="Q44" s="26">
        <v>86217</v>
      </c>
      <c r="R44" s="25"/>
      <c r="S44" s="28">
        <f t="shared" si="10"/>
        <v>40575</v>
      </c>
      <c r="T44" s="31">
        <f>IFERROR(VLOOKUP(B:B,'[26]1'!$A:$F,5,FALSE),"0")</f>
        <v>0.472593210907067</v>
      </c>
      <c r="U44" s="31">
        <f>IFERROR(VLOOKUP(B:B,'[26]2'!$A:$F,5,FALSE),"0")</f>
        <v>0.465158520475561</v>
      </c>
      <c r="V44" s="31">
        <f>IFERROR(VLOOKUP(B:B,'[26]3'!$A:$F,5,FALSE),"0")</f>
        <v>0.457432057681642</v>
      </c>
      <c r="W44" s="31">
        <f>IFERROR(VLOOKUP(B:B,'[26]4'!$A:$F,5,FALSE),"0")</f>
        <v>0.320756991321119</v>
      </c>
      <c r="X44" s="31">
        <f>IFERROR(VLOOKUP(B:B,'[26]5'!$A:$F,5,FALSE),"0")</f>
        <v>0.389069689148244</v>
      </c>
      <c r="Y44" s="31">
        <f>IFERROR(VLOOKUP(B:B,'[26]6'!$A:$F,5,FALSE),"0")</f>
        <v>0.438400802105527</v>
      </c>
      <c r="Z44" s="25"/>
      <c r="AA44" s="31">
        <v>0.476142278773858</v>
      </c>
      <c r="AB44" s="31">
        <v>0.496645646048571</v>
      </c>
      <c r="AC44" s="31">
        <v>0.364975254904299</v>
      </c>
      <c r="AD44" s="31">
        <v>0.252031479941135</v>
      </c>
      <c r="AE44" s="31">
        <v>0.387465317447364</v>
      </c>
      <c r="AF44" s="31">
        <v>0.44038140174973</v>
      </c>
      <c r="AG44" s="25"/>
      <c r="AH44" s="34">
        <f t="shared" si="11"/>
        <v>0.001980599644203</v>
      </c>
      <c r="AI44" s="31">
        <f>IFERROR(VLOOKUP(B:B,'[26]1'!$A:$F,6,FALSE),"0")</f>
        <v>0.661658319421258</v>
      </c>
      <c r="AJ44" s="31">
        <f>IFERROR(VLOOKUP(B:B,'[26]2'!$A:$F,6,FALSE),"0")</f>
        <v>0.684114927344782</v>
      </c>
      <c r="AK44" s="31">
        <f>IFERROR(VLOOKUP(B:B,'[26]3'!$A:$F,6,FALSE),"0")</f>
        <v>0.672628951747088</v>
      </c>
      <c r="AL44" s="31">
        <f>IFERROR(VLOOKUP(B:B,'[26]4'!$A:$F,6,FALSE),"0")</f>
        <v>0.645009643201543</v>
      </c>
      <c r="AM44" s="31">
        <f>IFERROR(VLOOKUP(B:B,'[26]5'!$A:$F,6,FALSE),"0")</f>
        <v>0.654023117495231</v>
      </c>
      <c r="AN44" s="31">
        <f>IFERROR(VLOOKUP(B:B,'[26]6'!$A:$F,6,FALSE),"0")</f>
        <v>0.641057776663742</v>
      </c>
      <c r="AO44" s="25"/>
      <c r="AP44" s="31">
        <v>0.703513591671486</v>
      </c>
      <c r="AQ44" s="31">
        <v>0.725278411377969</v>
      </c>
      <c r="AR44" s="31">
        <v>0.646413451791783</v>
      </c>
      <c r="AS44" s="31">
        <v>0.680913686096359</v>
      </c>
      <c r="AT44" s="31">
        <v>0.718867308633915</v>
      </c>
      <c r="AU44" s="31">
        <v>0.704806841639634</v>
      </c>
      <c r="AV44" s="25"/>
      <c r="AW44" s="34">
        <f t="shared" si="12"/>
        <v>0.0637490649758917</v>
      </c>
      <c r="AX44" s="18">
        <f>IFERROR(VLOOKUP(B:B,[27]sheet0!$H:$M,2,FALSE),"0")</f>
        <v>608</v>
      </c>
      <c r="AY44" s="18">
        <f>IFERROR(VLOOKUP(B:B,[28]sheet0!$H:$M,2,FALSE),"0")</f>
        <v>509</v>
      </c>
      <c r="AZ44" s="18">
        <f>IFERROR(VLOOKUP(B:B,[29]sheet0!$H:$M,2,FALSE),"0")</f>
        <v>537</v>
      </c>
      <c r="BA44" s="18">
        <f>IFERROR(VLOOKUP(B:B,[30]sheet0!$H:$M,2,FALSE),"0")</f>
        <v>569</v>
      </c>
      <c r="BB44" s="18">
        <f>IFERROR(VLOOKUP(B:B,[31]sheet0!$H:$M,2,FALSE),"0")</f>
        <v>642</v>
      </c>
      <c r="BC44" s="18">
        <f>IFERROR(VLOOKUP(B:B,[32]sheet0!$H:$M,2,FALSE),"0")</f>
        <v>0</v>
      </c>
      <c r="BD44" s="26">
        <f t="shared" si="18"/>
        <v>2865</v>
      </c>
      <c r="BE44" s="36"/>
      <c r="BF44" s="18">
        <f>IFERROR(VLOOKUP(B:B,[19]sheet0!$H:$M,6,FALSE),"0")</f>
        <v>11256</v>
      </c>
      <c r="BG44" s="18">
        <f>IFERROR(VLOOKUP(B:B,[20]sheet0!$H:$N,6,FALSE),"0")</f>
        <v>11942</v>
      </c>
      <c r="BH44" s="18">
        <f>IFERROR(VLOOKUP(B:B,[21]sheet0!$H:$N,6,FALSE),"0")</f>
        <v>12363</v>
      </c>
      <c r="BI44" s="18">
        <f>IFERROR(VLOOKUP(B:B,[22]sheet0!$H:$N,6,FALSE),"0")</f>
        <v>12536</v>
      </c>
      <c r="BJ44" s="18">
        <f>IFERROR(VLOOKUP(B:B,[23]sheet0!$H:$N,6,FALSE),"0")</f>
        <v>10637</v>
      </c>
      <c r="BK44" s="18">
        <f>IFERROR(VLOOKUP(B:B,[24]sheet0!$H:$M,6,FALSE),"0")</f>
        <v>8990</v>
      </c>
      <c r="BL44" s="26">
        <f t="shared" si="25"/>
        <v>67724</v>
      </c>
      <c r="BM44" s="36"/>
      <c r="BN44" s="37">
        <f t="shared" si="19"/>
        <v>64859</v>
      </c>
      <c r="BO44" s="18">
        <f>IFERROR(VLOOKUP(B:B,[27]sheet0!$H:$M,6,FALSE),"0")</f>
        <v>4798</v>
      </c>
      <c r="BP44" s="18">
        <f>IFERROR(VLOOKUP(B:B,[28]sheet0!$H:$M,6,FALSE),"0")</f>
        <v>4146</v>
      </c>
      <c r="BQ44" s="18">
        <f>IFERROR(VLOOKUP(B:B,[29]sheet0!$H:$M,6,FALSE),"0")</f>
        <v>4837</v>
      </c>
      <c r="BR44" s="18">
        <f>IFERROR(VLOOKUP(B:B,[30]sheet0!$H:$M,6,FALSE),"0")</f>
        <v>5216</v>
      </c>
      <c r="BS44" s="18">
        <f>IFERROR(VLOOKUP(B:B,[31]sheet0!$H:$M,6,FALSE),"0")</f>
        <v>6102</v>
      </c>
      <c r="BT44" s="18">
        <f>IFERROR(VLOOKUP(B:B,[32]sheet0!$H:$M,6,FALSE),"0")</f>
        <v>0</v>
      </c>
      <c r="BU44" s="26">
        <f t="shared" si="23"/>
        <v>25099</v>
      </c>
      <c r="BV44" s="36"/>
      <c r="BW44" s="18">
        <f>IFERROR(VLOOKUP(B:B,[19]sheet0!$H:$I,2,FALSE),"0")</f>
        <v>3736</v>
      </c>
      <c r="BX44" s="18">
        <f>IFERROR(VLOOKUP(B:B,[20]sheet0!$H:$I,2,FALSE),"0")</f>
        <v>3314</v>
      </c>
      <c r="BY44" s="18">
        <f>IFERROR(VLOOKUP(B:B,[21]sheet0!$H:$I,2,FALSE),"0")</f>
        <v>4648</v>
      </c>
      <c r="BZ44" s="18">
        <f>IFERROR(VLOOKUP(B:B,[22]sheet0!$H:$I,2,FALSE),"0")</f>
        <v>5450</v>
      </c>
      <c r="CA44" s="18">
        <f>IFERROR(VLOOKUP(B:B,[23]sheet0!$H:$I,2,FALSE),"0")</f>
        <v>5546</v>
      </c>
      <c r="CB44" s="18">
        <f>IFERROR(VLOOKUP(B:B,[24]sheet0!$H:$I,2,FALSE),"0")</f>
        <v>4368</v>
      </c>
      <c r="CC44" s="39">
        <f t="shared" si="20"/>
        <v>27062</v>
      </c>
      <c r="CD44" s="36"/>
      <c r="CE44" s="37">
        <f t="shared" si="21"/>
        <v>1963</v>
      </c>
    </row>
    <row r="45" ht="18.75" spans="1:83">
      <c r="A45" s="16"/>
      <c r="B45" s="17" t="s">
        <v>58</v>
      </c>
      <c r="C45" s="18">
        <f>IFERROR(VLOOKUP(B:B,'[26]1'!$A:$F,2,FALSE),"0")</f>
        <v>7314</v>
      </c>
      <c r="D45" s="18">
        <f>IFERROR(VLOOKUP(B:B,'[26]2'!$A:$F,2,FALSE),"0")</f>
        <v>6055</v>
      </c>
      <c r="E45" s="19">
        <f>IFERROR(VLOOKUP(B:B,'[26]3'!$A:$F,2,FALSE),"0")</f>
        <v>6086</v>
      </c>
      <c r="F45" s="19">
        <f>IFERROR(VLOOKUP(B:B,'[26]4'!$A:$F,2,FALSE),"0")</f>
        <v>80</v>
      </c>
      <c r="G45" s="19" t="str">
        <f>IFERROR(VLOOKUP(B:B,'[26]5'!$A:$F,2,FALSE),"0")</f>
        <v>0</v>
      </c>
      <c r="H45" s="19" t="str">
        <f>IFERROR(VLOOKUP(B:B,'[26]6'!$A:$F,2,FALSE),"0")</f>
        <v>0</v>
      </c>
      <c r="I45" s="26">
        <f t="shared" si="24"/>
        <v>19535</v>
      </c>
      <c r="J45" s="25"/>
      <c r="K45" s="19" t="s">
        <v>71</v>
      </c>
      <c r="L45" s="19" t="s">
        <v>71</v>
      </c>
      <c r="M45" s="19" t="s">
        <v>71</v>
      </c>
      <c r="N45" s="19" t="s">
        <v>71</v>
      </c>
      <c r="O45" s="19" t="s">
        <v>71</v>
      </c>
      <c r="P45" s="19" t="s">
        <v>71</v>
      </c>
      <c r="Q45" s="30">
        <v>0</v>
      </c>
      <c r="R45" s="25"/>
      <c r="S45" s="28">
        <f t="shared" si="10"/>
        <v>-19535</v>
      </c>
      <c r="T45" s="31">
        <f>IFERROR(VLOOKUP(B:B,'[26]1'!$A:$F,5,FALSE),"0")</f>
        <v>0.595433415367788</v>
      </c>
      <c r="U45" s="31">
        <f>IFERROR(VLOOKUP(B:B,'[26]2'!$A:$F,5,FALSE),"0")</f>
        <v>0.60990916597853</v>
      </c>
      <c r="V45" s="31">
        <f>IFERROR(VLOOKUP(B:B,'[26]3'!$A:$F,5,FALSE),"0")</f>
        <v>0.615346697338153</v>
      </c>
      <c r="W45" s="31">
        <f>IFERROR(VLOOKUP(B:B,'[26]4'!$A:$F,5,FALSE),"0")</f>
        <v>0.9375</v>
      </c>
      <c r="X45" s="31" t="str">
        <f>IFERROR(VLOOKUP(B:B,'[26]5'!$A:$F,5,FALSE),"0")</f>
        <v>0</v>
      </c>
      <c r="Y45" s="31" t="str">
        <f>IFERROR(VLOOKUP(B:B,'[26]6'!$A:$F,5,FALSE),"0")</f>
        <v>0</v>
      </c>
      <c r="Z45" s="25"/>
      <c r="AA45" s="31" t="s">
        <v>71</v>
      </c>
      <c r="AB45" s="31" t="s">
        <v>71</v>
      </c>
      <c r="AC45" s="31" t="s">
        <v>71</v>
      </c>
      <c r="AD45" s="31" t="s">
        <v>71</v>
      </c>
      <c r="AE45" s="31" t="s">
        <v>71</v>
      </c>
      <c r="AF45" s="31" t="s">
        <v>71</v>
      </c>
      <c r="AG45" s="25"/>
      <c r="AH45" s="34">
        <f t="shared" si="11"/>
        <v>0</v>
      </c>
      <c r="AI45" s="31">
        <f>IFERROR(VLOOKUP(B:B,'[26]1'!$A:$F,6,FALSE),"0")</f>
        <v>0.680749248017501</v>
      </c>
      <c r="AJ45" s="31">
        <f>IFERROR(VLOOKUP(B:B,'[26]2'!$A:$F,6,FALSE),"0")</f>
        <v>0.717093311312964</v>
      </c>
      <c r="AK45" s="31">
        <f>IFERROR(VLOOKUP(B:B,'[26]3'!$A:$F,6,FALSE),"0")</f>
        <v>0.719520210318764</v>
      </c>
      <c r="AL45" s="31">
        <f>IFERROR(VLOOKUP(B:B,'[26]4'!$A:$F,6,FALSE),"0")</f>
        <v>1</v>
      </c>
      <c r="AM45" s="31" t="str">
        <f>IFERROR(VLOOKUP(B:B,'[26]5'!$A:$F,6,FALSE),"0")</f>
        <v>0</v>
      </c>
      <c r="AN45" s="31" t="str">
        <f>IFERROR(VLOOKUP(B:B,'[26]6'!$A:$F,6,FALSE),"0")</f>
        <v>0</v>
      </c>
      <c r="AO45" s="25"/>
      <c r="AP45" s="31" t="s">
        <v>71</v>
      </c>
      <c r="AQ45" s="31" t="s">
        <v>71</v>
      </c>
      <c r="AR45" s="31" t="s">
        <v>71</v>
      </c>
      <c r="AS45" s="31" t="s">
        <v>71</v>
      </c>
      <c r="AT45" s="31" t="s">
        <v>71</v>
      </c>
      <c r="AU45" s="31" t="s">
        <v>71</v>
      </c>
      <c r="AV45" s="25"/>
      <c r="AW45" s="34">
        <f t="shared" si="12"/>
        <v>0</v>
      </c>
      <c r="AX45" s="18">
        <f>IFERROR(VLOOKUP(B:B,[27]sheet0!$H:$M,2,FALSE),"0")</f>
        <v>5398</v>
      </c>
      <c r="AY45" s="18">
        <f>IFERROR(VLOOKUP(B:B,[28]sheet0!$H:$M,2,FALSE),"0")</f>
        <v>2235</v>
      </c>
      <c r="AZ45" s="18">
        <f>IFERROR(VLOOKUP(B:B,[29]sheet0!$H:$M,2,FALSE),"0")</f>
        <v>1809</v>
      </c>
      <c r="BA45" s="18">
        <f>IFERROR(VLOOKUP(B:B,[30]sheet0!$H:$M,2,FALSE),"0")</f>
        <v>219</v>
      </c>
      <c r="BB45" s="18">
        <f>IFERROR(VLOOKUP(B:B,[31]sheet0!$H:$M,2,FALSE),"0")</f>
        <v>3</v>
      </c>
      <c r="BC45" s="18">
        <f>IFERROR(VLOOKUP(B:B,[32]sheet0!$H:$M,2,FALSE),"0")</f>
        <v>1</v>
      </c>
      <c r="BD45" s="26">
        <f t="shared" si="18"/>
        <v>9665</v>
      </c>
      <c r="BE45" s="36"/>
      <c r="BF45" s="18" t="str">
        <f>IFERROR(VLOOKUP(B:B,[19]sheet0!$H:$M,6,FALSE),"0")</f>
        <v>0</v>
      </c>
      <c r="BG45" s="18">
        <f>IFERROR(VLOOKUP(B:B,[20]sheet0!$H:$N,6,FALSE),"0")</f>
        <v>0</v>
      </c>
      <c r="BH45" s="18" t="str">
        <f>IFERROR(VLOOKUP(B:B,[21]sheet0!$H:$N,6,FALSE),"0")</f>
        <v>0</v>
      </c>
      <c r="BI45" s="18">
        <f>IFERROR(VLOOKUP(B:B,[22]sheet0!$H:$N,6,FALSE),"0")</f>
        <v>0</v>
      </c>
      <c r="BJ45" s="18" t="str">
        <f>IFERROR(VLOOKUP(B:B,[23]sheet0!$H:$N,6,FALSE),"0")</f>
        <v>0</v>
      </c>
      <c r="BK45" s="18" t="str">
        <f>IFERROR(VLOOKUP(B:B,[24]sheet0!$H:$M,6,FALSE),"0")</f>
        <v>0</v>
      </c>
      <c r="BL45" s="26">
        <f t="shared" si="25"/>
        <v>0</v>
      </c>
      <c r="BM45" s="36"/>
      <c r="BN45" s="37">
        <f t="shared" si="19"/>
        <v>-9665</v>
      </c>
      <c r="BO45" s="18">
        <f>IFERROR(VLOOKUP(B:B,[27]sheet0!$H:$M,6,FALSE),"0")</f>
        <v>7851</v>
      </c>
      <c r="BP45" s="18">
        <f>IFERROR(VLOOKUP(B:B,[28]sheet0!$H:$M,6,FALSE),"0")</f>
        <v>4859</v>
      </c>
      <c r="BQ45" s="18">
        <f>IFERROR(VLOOKUP(B:B,[29]sheet0!$H:$M,6,FALSE),"0")</f>
        <v>4782</v>
      </c>
      <c r="BR45" s="18">
        <f>IFERROR(VLOOKUP(B:B,[30]sheet0!$H:$M,6,FALSE),"0")</f>
        <v>173</v>
      </c>
      <c r="BS45" s="18">
        <f>IFERROR(VLOOKUP(B:B,[31]sheet0!$H:$M,6,FALSE),"0")</f>
        <v>0</v>
      </c>
      <c r="BT45" s="18">
        <f>IFERROR(VLOOKUP(B:B,[32]sheet0!$H:$M,6,FALSE),"0")</f>
        <v>0</v>
      </c>
      <c r="BU45" s="26">
        <f t="shared" si="23"/>
        <v>17665</v>
      </c>
      <c r="BV45" s="36"/>
      <c r="BW45" s="18">
        <v>0</v>
      </c>
      <c r="BX45" s="18">
        <v>0</v>
      </c>
      <c r="BY45" s="18">
        <v>0</v>
      </c>
      <c r="BZ45" s="18">
        <v>0</v>
      </c>
      <c r="CA45" s="18">
        <v>0</v>
      </c>
      <c r="CB45" s="18">
        <v>0</v>
      </c>
      <c r="CC45" s="39">
        <f t="shared" si="20"/>
        <v>0</v>
      </c>
      <c r="CD45" s="36"/>
      <c r="CE45" s="37">
        <f t="shared" si="21"/>
        <v>-17665</v>
      </c>
    </row>
    <row r="46" ht="18.75" spans="1:83">
      <c r="A46" s="16"/>
      <c r="B46" s="17" t="s">
        <v>59</v>
      </c>
      <c r="C46" s="18">
        <f>IFERROR(VLOOKUP(B:B,'[26]1'!$A:$F,2,FALSE),"0")</f>
        <v>277</v>
      </c>
      <c r="D46" s="18">
        <f>IFERROR(VLOOKUP(B:B,'[26]2'!$A:$F,2,FALSE),"0")</f>
        <v>90</v>
      </c>
      <c r="E46" s="19" t="str">
        <f>IFERROR(VLOOKUP(B:B,'[26]3'!$A:$F,2,FALSE),"0")</f>
        <v>0</v>
      </c>
      <c r="F46" s="19" t="str">
        <f>IFERROR(VLOOKUP(B:B,'[26]4'!$A:$F,2,FALSE),"0")</f>
        <v>0</v>
      </c>
      <c r="G46" s="19" t="str">
        <f>IFERROR(VLOOKUP(B:B,'[26]5'!$A:$F,2,FALSE),"0")</f>
        <v>0</v>
      </c>
      <c r="H46" s="19" t="str">
        <f>IFERROR(VLOOKUP(B:B,'[26]6'!$A:$F,2,FALSE),"0")</f>
        <v>0</v>
      </c>
      <c r="I46" s="26">
        <f t="shared" si="24"/>
        <v>367</v>
      </c>
      <c r="J46" s="25"/>
      <c r="K46" s="19" t="s">
        <v>71</v>
      </c>
      <c r="L46" s="19" t="s">
        <v>71</v>
      </c>
      <c r="M46" s="19" t="s">
        <v>71</v>
      </c>
      <c r="N46" s="19" t="s">
        <v>71</v>
      </c>
      <c r="O46" s="19" t="s">
        <v>71</v>
      </c>
      <c r="P46" s="19" t="s">
        <v>71</v>
      </c>
      <c r="Q46" s="30">
        <v>0</v>
      </c>
      <c r="R46" s="25"/>
      <c r="S46" s="28">
        <f t="shared" si="10"/>
        <v>-367</v>
      </c>
      <c r="T46" s="31">
        <f>IFERROR(VLOOKUP(B:B,'[26]1'!$A:$F,5,FALSE),"0")</f>
        <v>0.0685920577617329</v>
      </c>
      <c r="U46" s="31">
        <f>IFERROR(VLOOKUP(B:B,'[26]2'!$A:$F,5,FALSE),"0")</f>
        <v>0</v>
      </c>
      <c r="V46" s="31" t="str">
        <f>IFERROR(VLOOKUP(B:B,'[26]3'!$A:$F,5,FALSE),"0")</f>
        <v>0</v>
      </c>
      <c r="W46" s="31" t="str">
        <f>IFERROR(VLOOKUP(B:B,'[26]4'!$A:$F,5,FALSE),"0")</f>
        <v>0</v>
      </c>
      <c r="X46" s="31" t="str">
        <f>IFERROR(VLOOKUP(B:B,'[26]5'!$A:$F,5,FALSE),"0")</f>
        <v>0</v>
      </c>
      <c r="Y46" s="31" t="str">
        <f>IFERROR(VLOOKUP(B:B,'[26]6'!$A:$F,5,FALSE),"0")</f>
        <v>0</v>
      </c>
      <c r="Z46" s="25"/>
      <c r="AA46" s="31" t="s">
        <v>71</v>
      </c>
      <c r="AB46" s="31" t="s">
        <v>71</v>
      </c>
      <c r="AC46" s="31" t="s">
        <v>71</v>
      </c>
      <c r="AD46" s="31" t="s">
        <v>71</v>
      </c>
      <c r="AE46" s="31" t="s">
        <v>71</v>
      </c>
      <c r="AF46" s="31" t="s">
        <v>71</v>
      </c>
      <c r="AG46" s="25"/>
      <c r="AH46" s="34">
        <f t="shared" si="11"/>
        <v>0</v>
      </c>
      <c r="AI46" s="31">
        <f>IFERROR(VLOOKUP(B:B,'[26]1'!$A:$F,6,FALSE),"0")</f>
        <v>0.909747292418773</v>
      </c>
      <c r="AJ46" s="31">
        <f>IFERROR(VLOOKUP(B:B,'[26]2'!$A:$F,6,FALSE),"0")</f>
        <v>0</v>
      </c>
      <c r="AK46" s="31" t="str">
        <f>IFERROR(VLOOKUP(B:B,'[26]3'!$A:$F,6,FALSE),"0")</f>
        <v>0</v>
      </c>
      <c r="AL46" s="31" t="str">
        <f>IFERROR(VLOOKUP(B:B,'[26]4'!$A:$F,6,FALSE),"0")</f>
        <v>0</v>
      </c>
      <c r="AM46" s="31" t="str">
        <f>IFERROR(VLOOKUP(B:B,'[26]5'!$A:$F,6,FALSE),"0")</f>
        <v>0</v>
      </c>
      <c r="AN46" s="31" t="str">
        <f>IFERROR(VLOOKUP(B:B,'[26]6'!$A:$F,6,FALSE),"0")</f>
        <v>0</v>
      </c>
      <c r="AO46" s="25"/>
      <c r="AP46" s="31" t="s">
        <v>71</v>
      </c>
      <c r="AQ46" s="31" t="s">
        <v>71</v>
      </c>
      <c r="AR46" s="31" t="s">
        <v>71</v>
      </c>
      <c r="AS46" s="31" t="s">
        <v>71</v>
      </c>
      <c r="AT46" s="31" t="s">
        <v>71</v>
      </c>
      <c r="AU46" s="31" t="s">
        <v>71</v>
      </c>
      <c r="AV46" s="25"/>
      <c r="AW46" s="34">
        <f t="shared" si="12"/>
        <v>0</v>
      </c>
      <c r="AX46" s="18">
        <f>IFERROR(VLOOKUP(B:B,[27]sheet0!$H:$M,2,FALSE),"0")</f>
        <v>0</v>
      </c>
      <c r="AY46" s="18">
        <f>IFERROR(VLOOKUP(B:B,[28]sheet0!$H:$M,2,FALSE),"0")</f>
        <v>0</v>
      </c>
      <c r="AZ46" s="18" t="str">
        <f>IFERROR(VLOOKUP(B:B,[29]sheet0!$H:$M,2,FALSE),"0")</f>
        <v>0</v>
      </c>
      <c r="BA46" s="18" t="str">
        <f>IFERROR(VLOOKUP(B:B,[30]sheet0!$H:$M,2,FALSE),"0")</f>
        <v>0</v>
      </c>
      <c r="BB46" s="18" t="str">
        <f>IFERROR(VLOOKUP(B:B,[31]sheet0!$H:$M,2,FALSE),"0")</f>
        <v>0</v>
      </c>
      <c r="BC46" s="18" t="str">
        <f>IFERROR(VLOOKUP(B:B,[32]sheet0!$H:$M,2,FALSE),"0")</f>
        <v>0</v>
      </c>
      <c r="BD46" s="26">
        <f t="shared" si="18"/>
        <v>0</v>
      </c>
      <c r="BE46" s="36"/>
      <c r="BF46" s="18" t="str">
        <f>IFERROR(VLOOKUP(B:B,[19]sheet0!$H:$M,6,FALSE),"0")</f>
        <v>0</v>
      </c>
      <c r="BG46" s="18" t="str">
        <f>IFERROR(VLOOKUP(B:B,[20]sheet0!$H:$N,6,FALSE),"0")</f>
        <v>0</v>
      </c>
      <c r="BH46" s="18" t="str">
        <f>IFERROR(VLOOKUP(B:B,[21]sheet0!$H:$N,6,FALSE),"0")</f>
        <v>0</v>
      </c>
      <c r="BI46" s="18" t="str">
        <f>IFERROR(VLOOKUP(B:B,[22]sheet0!$H:$N,6,FALSE),"0")</f>
        <v>0</v>
      </c>
      <c r="BJ46" s="18" t="str">
        <f>IFERROR(VLOOKUP(B:B,[23]sheet0!$H:$N,6,FALSE),"0")</f>
        <v>0</v>
      </c>
      <c r="BK46" s="18" t="str">
        <f>IFERROR(VLOOKUP(B:B,[24]sheet0!$H:$M,6,FALSE),"0")</f>
        <v>0</v>
      </c>
      <c r="BL46" s="26">
        <f t="shared" si="25"/>
        <v>0</v>
      </c>
      <c r="BM46" s="36"/>
      <c r="BN46" s="37">
        <f t="shared" si="19"/>
        <v>0</v>
      </c>
      <c r="BO46" s="18">
        <f>IFERROR(VLOOKUP(B:B,[27]sheet0!$H:$M,6,FALSE),"0")</f>
        <v>127</v>
      </c>
      <c r="BP46" s="18">
        <f>IFERROR(VLOOKUP(B:B,[28]sheet0!$H:$M,6,FALSE),"0")</f>
        <v>126</v>
      </c>
      <c r="BQ46" s="18" t="str">
        <f>IFERROR(VLOOKUP(B:B,[29]sheet0!$H:$M,6,FALSE),"0")</f>
        <v>0</v>
      </c>
      <c r="BR46" s="18" t="str">
        <f>IFERROR(VLOOKUP(B:B,[30]sheet0!$H:$M,6,FALSE),"0")</f>
        <v>0</v>
      </c>
      <c r="BS46" s="18" t="str">
        <f>IFERROR(VLOOKUP(B:B,[31]sheet0!$H:$M,6,FALSE),"0")</f>
        <v>0</v>
      </c>
      <c r="BT46" s="18" t="str">
        <f>IFERROR(VLOOKUP(B:B,[32]sheet0!$H:$M,6,FALSE),"0")</f>
        <v>0</v>
      </c>
      <c r="BU46" s="26">
        <f t="shared" si="23"/>
        <v>253</v>
      </c>
      <c r="BV46" s="36"/>
      <c r="BW46" s="18" t="str">
        <f>IFERROR(VLOOKUP(B:B,[19]sheet0!$H:$I,2,FALSE),"0")</f>
        <v>0</v>
      </c>
      <c r="BX46" s="18" t="str">
        <f>IFERROR(VLOOKUP(B:B,[20]sheet0!$H:$I,2,FALSE),"0")</f>
        <v>0</v>
      </c>
      <c r="BY46" s="18" t="str">
        <f>IFERROR(VLOOKUP(B:B,[21]sheet0!$H:$I,2,FALSE),"0")</f>
        <v>0</v>
      </c>
      <c r="BZ46" s="18" t="str">
        <f>IFERROR(VLOOKUP(B:B,[22]sheet0!$H:$I,2,FALSE),"0")</f>
        <v>0</v>
      </c>
      <c r="CA46" s="18" t="str">
        <f>IFERROR(VLOOKUP(B:B,[23]sheet0!$H:$I,2,FALSE),"0")</f>
        <v>0</v>
      </c>
      <c r="CB46" s="18" t="str">
        <f>IFERROR(VLOOKUP(B:B,[24]sheet0!$H:$I,2,FALSE),"0")</f>
        <v>0</v>
      </c>
      <c r="CC46" s="39">
        <f t="shared" si="20"/>
        <v>0</v>
      </c>
      <c r="CD46" s="36"/>
      <c r="CE46" s="37">
        <f t="shared" si="21"/>
        <v>-253</v>
      </c>
    </row>
    <row r="47" ht="18.75" spans="1:83">
      <c r="A47" s="16"/>
      <c r="B47" s="17" t="s">
        <v>60</v>
      </c>
      <c r="C47" s="18">
        <f>IFERROR(VLOOKUP(B:B,'[26]1'!$A:$F,2,FALSE),"0")</f>
        <v>6858</v>
      </c>
      <c r="D47" s="18">
        <f>IFERROR(VLOOKUP(B:B,'[26]2'!$A:$F,2,FALSE),"0")</f>
        <v>5868</v>
      </c>
      <c r="E47" s="19">
        <f>IFERROR(VLOOKUP(B:B,'[26]3'!$A:$F,2,FALSE),"0")</f>
        <v>6303</v>
      </c>
      <c r="F47" s="19">
        <f>IFERROR(VLOOKUP(B:B,'[26]4'!$A:$F,2,FALSE),"0")</f>
        <v>6944</v>
      </c>
      <c r="G47" s="19">
        <f>IFERROR(VLOOKUP(B:B,'[26]5'!$A:$F,2,FALSE),"0")</f>
        <v>7591</v>
      </c>
      <c r="H47" s="19">
        <f>IFERROR(VLOOKUP(B:B,'[26]6'!$A:$F,2,FALSE),"0")</f>
        <v>6758</v>
      </c>
      <c r="I47" s="26">
        <f t="shared" si="24"/>
        <v>40322</v>
      </c>
      <c r="J47" s="25"/>
      <c r="K47" s="19">
        <v>9653</v>
      </c>
      <c r="L47" s="19">
        <v>9367</v>
      </c>
      <c r="M47" s="19">
        <v>10618</v>
      </c>
      <c r="N47" s="19">
        <v>10817</v>
      </c>
      <c r="O47" s="19">
        <v>9367</v>
      </c>
      <c r="P47" s="19">
        <v>9409</v>
      </c>
      <c r="Q47" s="26">
        <v>59231</v>
      </c>
      <c r="R47" s="25"/>
      <c r="S47" s="28">
        <f t="shared" si="10"/>
        <v>18909</v>
      </c>
      <c r="T47" s="31">
        <f>IFERROR(VLOOKUP(B:B,'[26]1'!$A:$F,5,FALSE),"0")</f>
        <v>0.575532225138524</v>
      </c>
      <c r="U47" s="31">
        <f>IFERROR(VLOOKUP(B:B,'[26]2'!$A:$F,5,FALSE),"0")</f>
        <v>0.593728698023177</v>
      </c>
      <c r="V47" s="31">
        <f>IFERROR(VLOOKUP(B:B,'[26]3'!$A:$F,5,FALSE),"0")</f>
        <v>0.601618277010947</v>
      </c>
      <c r="W47" s="31">
        <f>IFERROR(VLOOKUP(B:B,'[26]4'!$A:$F,5,FALSE),"0")</f>
        <v>0.630328341013825</v>
      </c>
      <c r="X47" s="31">
        <f>IFERROR(VLOOKUP(B:B,'[26]5'!$A:$F,5,FALSE),"0")</f>
        <v>0.624950599394019</v>
      </c>
      <c r="Y47" s="31">
        <f>IFERROR(VLOOKUP(B:B,'[26]6'!$A:$F,5,FALSE),"0")</f>
        <v>0.611867416395383</v>
      </c>
      <c r="Z47" s="25"/>
      <c r="AA47" s="31">
        <v>0.56251942401326</v>
      </c>
      <c r="AB47" s="31">
        <v>0.559624212661471</v>
      </c>
      <c r="AC47" s="31">
        <v>0.462893200226031</v>
      </c>
      <c r="AD47" s="31">
        <v>0.570398446889156</v>
      </c>
      <c r="AE47" s="31">
        <v>0.573680283529192</v>
      </c>
      <c r="AF47" s="31">
        <v>0.537464130088213</v>
      </c>
      <c r="AG47" s="25"/>
      <c r="AH47" s="34">
        <f t="shared" si="11"/>
        <v>-0.0744032863071702</v>
      </c>
      <c r="AI47" s="31">
        <f>IFERROR(VLOOKUP(B:B,'[26]1'!$A:$F,6,FALSE),"0")</f>
        <v>0.667541557305337</v>
      </c>
      <c r="AJ47" s="31">
        <f>IFERROR(VLOOKUP(B:B,'[26]2'!$A:$F,6,FALSE),"0")</f>
        <v>0.677232447171097</v>
      </c>
      <c r="AK47" s="31">
        <f>IFERROR(VLOOKUP(B:B,'[26]3'!$A:$F,6,FALSE),"0")</f>
        <v>0.678089798508647</v>
      </c>
      <c r="AL47" s="31">
        <f>IFERROR(VLOOKUP(B:B,'[26]4'!$A:$F,6,FALSE),"0")</f>
        <v>0.709101382488479</v>
      </c>
      <c r="AM47" s="31">
        <f>IFERROR(VLOOKUP(B:B,'[26]5'!$A:$F,6,FALSE),"0")</f>
        <v>0.708602292188118</v>
      </c>
      <c r="AN47" s="31">
        <f>IFERROR(VLOOKUP(B:B,'[26]6'!$A:$F,6,FALSE),"0")</f>
        <v>0.705090263391536</v>
      </c>
      <c r="AO47" s="25"/>
      <c r="AP47" s="31">
        <v>0.677923961462758</v>
      </c>
      <c r="AQ47" s="31">
        <v>0.694993060745169</v>
      </c>
      <c r="AR47" s="31">
        <v>0.669805989828593</v>
      </c>
      <c r="AS47" s="31">
        <v>0.733937320883794</v>
      </c>
      <c r="AT47" s="31">
        <v>0.714885282596531</v>
      </c>
      <c r="AU47" s="31">
        <v>0.716122861090445</v>
      </c>
      <c r="AV47" s="25"/>
      <c r="AW47" s="34">
        <f t="shared" si="12"/>
        <v>0.0110325976989091</v>
      </c>
      <c r="AX47" s="18">
        <f>IFERROR(VLOOKUP(B:B,[27]sheet0!$H:$M,2,FALSE),"0")</f>
        <v>5523</v>
      </c>
      <c r="AY47" s="18">
        <f>IFERROR(VLOOKUP(B:B,[28]sheet0!$H:$M,2,FALSE),"0")</f>
        <v>5918</v>
      </c>
      <c r="AZ47" s="18">
        <f>IFERROR(VLOOKUP(B:B,[29]sheet0!$H:$M,2,FALSE),"0")</f>
        <v>5721</v>
      </c>
      <c r="BA47" s="18">
        <f>IFERROR(VLOOKUP(B:B,[30]sheet0!$H:$M,2,FALSE),"0")</f>
        <v>5879</v>
      </c>
      <c r="BB47" s="18">
        <f>IFERROR(VLOOKUP(B:B,[31]sheet0!$H:$M,2,FALSE),"0")</f>
        <v>6993</v>
      </c>
      <c r="BC47" s="18">
        <f>IFERROR(VLOOKUP(B:B,[32]sheet0!$H:$M,2,FALSE),"0")</f>
        <v>0</v>
      </c>
      <c r="BD47" s="26">
        <f t="shared" si="18"/>
        <v>30034</v>
      </c>
      <c r="BE47" s="36"/>
      <c r="BF47" s="18">
        <f>IFERROR(VLOOKUP(B:B,[19]sheet0!$H:$M,6,FALSE),"0")</f>
        <v>9714</v>
      </c>
      <c r="BG47" s="18">
        <f>IFERROR(VLOOKUP(B:B,[20]sheet0!$H:$N,6,FALSE),"0")</f>
        <v>8447</v>
      </c>
      <c r="BH47" s="18">
        <f>IFERROR(VLOOKUP(B:B,[21]sheet0!$H:$N,6,FALSE),"0")</f>
        <v>9473</v>
      </c>
      <c r="BI47" s="18">
        <f>IFERROR(VLOOKUP(B:B,[22]sheet0!$H:$N,6,FALSE),"0")</f>
        <v>11264</v>
      </c>
      <c r="BJ47" s="18">
        <f>IFERROR(VLOOKUP(B:B,[23]sheet0!$H:$N,6,FALSE),"0")</f>
        <v>11719</v>
      </c>
      <c r="BK47" s="18">
        <f>IFERROR(VLOOKUP(B:B,[24]sheet0!$H:$M,6,FALSE),"0")</f>
        <v>10105</v>
      </c>
      <c r="BL47" s="26">
        <f t="shared" si="25"/>
        <v>60722</v>
      </c>
      <c r="BM47" s="36"/>
      <c r="BN47" s="37">
        <f t="shared" si="19"/>
        <v>30688</v>
      </c>
      <c r="BO47" s="18">
        <f>IFERROR(VLOOKUP(B:B,[27]sheet0!$H:$M,6,FALSE),"0")</f>
        <v>6113</v>
      </c>
      <c r="BP47" s="18">
        <f>IFERROR(VLOOKUP(B:B,[28]sheet0!$H:$M,6,FALSE),"0")</f>
        <v>6734</v>
      </c>
      <c r="BQ47" s="18">
        <f>IFERROR(VLOOKUP(B:B,[29]sheet0!$H:$M,6,FALSE),"0")</f>
        <v>6773</v>
      </c>
      <c r="BR47" s="18">
        <f>IFERROR(VLOOKUP(B:B,[30]sheet0!$H:$M,6,FALSE),"0")</f>
        <v>7661</v>
      </c>
      <c r="BS47" s="18">
        <f>IFERROR(VLOOKUP(B:B,[31]sheet0!$H:$M,6,FALSE),"0")</f>
        <v>7945</v>
      </c>
      <c r="BT47" s="18">
        <f>IFERROR(VLOOKUP(B:B,[32]sheet0!$H:$M,6,FALSE),"0")</f>
        <v>0</v>
      </c>
      <c r="BU47" s="26">
        <f t="shared" si="23"/>
        <v>35226</v>
      </c>
      <c r="BV47" s="36"/>
      <c r="BW47" s="18">
        <f>IFERROR(VLOOKUP(B:B,[19]sheet0!$H:$I,2,FALSE),"0")</f>
        <v>7026</v>
      </c>
      <c r="BX47" s="18">
        <f>IFERROR(VLOOKUP(B:B,[20]sheet0!$H:$I,2,FALSE),"0")</f>
        <v>5609</v>
      </c>
      <c r="BY47" s="18">
        <f>IFERROR(VLOOKUP(B:B,[21]sheet0!$H:$I,2,FALSE),"0")</f>
        <v>7092</v>
      </c>
      <c r="BZ47" s="18">
        <f>IFERROR(VLOOKUP(B:B,[22]sheet0!$H:$I,2,FALSE),"0")</f>
        <v>6576</v>
      </c>
      <c r="CA47" s="18">
        <f>IFERROR(VLOOKUP(B:B,[23]sheet0!$H:$I,2,FALSE),"0")</f>
        <v>9597</v>
      </c>
      <c r="CB47" s="18">
        <f>IFERROR(VLOOKUP(B:B,[24]sheet0!$H:$I,2,FALSE),"0")</f>
        <v>7414</v>
      </c>
      <c r="CC47" s="39">
        <f t="shared" si="20"/>
        <v>43314</v>
      </c>
      <c r="CD47" s="36"/>
      <c r="CE47" s="37">
        <f t="shared" si="21"/>
        <v>8088</v>
      </c>
    </row>
    <row r="48" ht="18.75" spans="1:83">
      <c r="A48" s="16"/>
      <c r="B48" s="17" t="s">
        <v>61</v>
      </c>
      <c r="C48" s="18">
        <f>IFERROR(VLOOKUP(B:B,'[26]1'!$A:$F,2,FALSE),"0")</f>
        <v>6650</v>
      </c>
      <c r="D48" s="18">
        <f>IFERROR(VLOOKUP(B:B,'[26]2'!$A:$F,2,FALSE),"0")</f>
        <v>5909</v>
      </c>
      <c r="E48" s="19">
        <f>IFERROR(VLOOKUP(B:B,'[26]3'!$A:$F,2,FALSE),"0")</f>
        <v>5996</v>
      </c>
      <c r="F48" s="19">
        <f>IFERROR(VLOOKUP(B:B,'[26]4'!$A:$F,2,FALSE),"0")</f>
        <v>2791</v>
      </c>
      <c r="G48" s="19" t="str">
        <f>IFERROR(VLOOKUP(B:B,'[26]5'!$A:$F,2,FALSE),"0")</f>
        <v>0</v>
      </c>
      <c r="H48" s="19" t="str">
        <f>IFERROR(VLOOKUP(B:B,'[26]6'!$A:$F,2,FALSE),"0")</f>
        <v>0</v>
      </c>
      <c r="I48" s="26">
        <f t="shared" si="24"/>
        <v>21346</v>
      </c>
      <c r="J48" s="25"/>
      <c r="K48" s="19" t="s">
        <v>71</v>
      </c>
      <c r="L48" s="19" t="s">
        <v>71</v>
      </c>
      <c r="M48" s="19" t="s">
        <v>71</v>
      </c>
      <c r="N48" s="19" t="s">
        <v>71</v>
      </c>
      <c r="O48" s="19" t="s">
        <v>71</v>
      </c>
      <c r="P48" s="19" t="s">
        <v>71</v>
      </c>
      <c r="Q48" s="30">
        <v>0</v>
      </c>
      <c r="R48" s="25"/>
      <c r="S48" s="28">
        <f t="shared" si="10"/>
        <v>-21346</v>
      </c>
      <c r="T48" s="31">
        <f>IFERROR(VLOOKUP(B:B,'[26]1'!$A:$F,5,FALSE),"0")</f>
        <v>0.531428571428571</v>
      </c>
      <c r="U48" s="31">
        <f>IFERROR(VLOOKUP(B:B,'[26]2'!$A:$F,5,FALSE),"0")</f>
        <v>0.562024031138941</v>
      </c>
      <c r="V48" s="31">
        <f>IFERROR(VLOOKUP(B:B,'[26]3'!$A:$F,5,FALSE),"0")</f>
        <v>0.553869246164109</v>
      </c>
      <c r="W48" s="31">
        <f>IFERROR(VLOOKUP(B:B,'[26]4'!$A:$F,5,FALSE),"0")</f>
        <v>0.571479756359728</v>
      </c>
      <c r="X48" s="31" t="str">
        <f>IFERROR(VLOOKUP(B:B,'[26]5'!$A:$F,5,FALSE),"0")</f>
        <v>0</v>
      </c>
      <c r="Y48" s="31" t="str">
        <f>IFERROR(VLOOKUP(B:B,'[26]6'!$A:$F,5,FALSE),"0")</f>
        <v>0</v>
      </c>
      <c r="Z48" s="25"/>
      <c r="AA48" s="31" t="s">
        <v>71</v>
      </c>
      <c r="AB48" s="31" t="s">
        <v>71</v>
      </c>
      <c r="AC48" s="31" t="s">
        <v>71</v>
      </c>
      <c r="AD48" s="31" t="s">
        <v>71</v>
      </c>
      <c r="AE48" s="31" t="s">
        <v>71</v>
      </c>
      <c r="AF48" s="31" t="s">
        <v>71</v>
      </c>
      <c r="AG48" s="25"/>
      <c r="AH48" s="34">
        <f t="shared" si="11"/>
        <v>0</v>
      </c>
      <c r="AI48" s="31">
        <f>IFERROR(VLOOKUP(B:B,'[26]1'!$A:$F,6,FALSE),"0")</f>
        <v>0.619248120300752</v>
      </c>
      <c r="AJ48" s="31">
        <f>IFERROR(VLOOKUP(B:B,'[26]2'!$A:$F,6,FALSE),"0")</f>
        <v>0.659502453883906</v>
      </c>
      <c r="AK48" s="31">
        <f>IFERROR(VLOOKUP(B:B,'[26]3'!$A:$F,6,FALSE),"0")</f>
        <v>0.647931954636424</v>
      </c>
      <c r="AL48" s="31">
        <f>IFERROR(VLOOKUP(B:B,'[26]4'!$A:$F,6,FALSE),"0")</f>
        <v>0.647438194195629</v>
      </c>
      <c r="AM48" s="31" t="str">
        <f>IFERROR(VLOOKUP(B:B,'[26]5'!$A:$F,6,FALSE),"0")</f>
        <v>0</v>
      </c>
      <c r="AN48" s="31" t="str">
        <f>IFERROR(VLOOKUP(B:B,'[26]6'!$A:$F,6,FALSE),"0")</f>
        <v>0</v>
      </c>
      <c r="AO48" s="25"/>
      <c r="AP48" s="31" t="s">
        <v>71</v>
      </c>
      <c r="AQ48" s="31" t="s">
        <v>71</v>
      </c>
      <c r="AR48" s="31" t="s">
        <v>71</v>
      </c>
      <c r="AS48" s="31" t="s">
        <v>71</v>
      </c>
      <c r="AT48" s="31" t="s">
        <v>71</v>
      </c>
      <c r="AU48" s="31" t="s">
        <v>71</v>
      </c>
      <c r="AV48" s="25"/>
      <c r="AW48" s="34">
        <f t="shared" si="12"/>
        <v>0</v>
      </c>
      <c r="AX48" s="18">
        <f>IFERROR(VLOOKUP(B:B,[27]sheet0!$H:$M,2,FALSE),"0")</f>
        <v>888</v>
      </c>
      <c r="AY48" s="18">
        <f>IFERROR(VLOOKUP(B:B,[28]sheet0!$H:$M,2,FALSE),"0")</f>
        <v>922</v>
      </c>
      <c r="AZ48" s="18">
        <f>IFERROR(VLOOKUP(B:B,[29]sheet0!$H:$M,2,FALSE),"0")</f>
        <v>776</v>
      </c>
      <c r="BA48" s="18">
        <f>IFERROR(VLOOKUP(B:B,[30]sheet0!$H:$M,2,FALSE),"0")</f>
        <v>638</v>
      </c>
      <c r="BB48" s="18">
        <f>IFERROR(VLOOKUP(B:B,[31]sheet0!$H:$M,2,FALSE),"0")</f>
        <v>0</v>
      </c>
      <c r="BC48" s="18" t="str">
        <f>IFERROR(VLOOKUP(B:B,[32]sheet0!$H:$M,2,FALSE),"0")</f>
        <v>0</v>
      </c>
      <c r="BD48" s="26">
        <f t="shared" si="18"/>
        <v>3224</v>
      </c>
      <c r="BE48" s="36"/>
      <c r="BF48" s="18" t="str">
        <f>IFERROR(VLOOKUP(B:B,[19]sheet0!$H:$M,6,FALSE),"0")</f>
        <v>0</v>
      </c>
      <c r="BG48" s="18">
        <f>IFERROR(VLOOKUP(B:B,[20]sheet0!$H:$N,6,FALSE),"0")</f>
        <v>0</v>
      </c>
      <c r="BH48" s="18" t="str">
        <f>IFERROR(VLOOKUP(B:B,[21]sheet0!$H:$N,6,FALSE),"0")</f>
        <v>0</v>
      </c>
      <c r="BI48" s="18" t="str">
        <f>IFERROR(VLOOKUP(B:B,[22]sheet0!$H:$N,6,FALSE),"0")</f>
        <v>0</v>
      </c>
      <c r="BJ48" s="18" t="str">
        <f>IFERROR(VLOOKUP(B:B,[23]sheet0!$H:$N,6,FALSE),"0")</f>
        <v>0</v>
      </c>
      <c r="BK48" s="18">
        <f>IFERROR(VLOOKUP(B:B,[24]sheet0!$H:$M,6,FALSE),"0")</f>
        <v>0</v>
      </c>
      <c r="BL48" s="26">
        <f t="shared" si="25"/>
        <v>0</v>
      </c>
      <c r="BM48" s="36"/>
      <c r="BN48" s="37">
        <f t="shared" si="19"/>
        <v>-3224</v>
      </c>
      <c r="BO48" s="18">
        <f>IFERROR(VLOOKUP(B:B,[27]sheet0!$H:$M,6,FALSE),"0")</f>
        <v>4475</v>
      </c>
      <c r="BP48" s="18">
        <f>IFERROR(VLOOKUP(B:B,[28]sheet0!$H:$M,6,FALSE),"0")</f>
        <v>4159</v>
      </c>
      <c r="BQ48" s="18">
        <f>IFERROR(VLOOKUP(B:B,[29]sheet0!$H:$M,6,FALSE),"0")</f>
        <v>4086</v>
      </c>
      <c r="BR48" s="18">
        <f>IFERROR(VLOOKUP(B:B,[30]sheet0!$H:$M,6,FALSE),"0")</f>
        <v>2227</v>
      </c>
      <c r="BS48" s="18">
        <f>IFERROR(VLOOKUP(B:B,[31]sheet0!$H:$M,6,FALSE),"0")</f>
        <v>2</v>
      </c>
      <c r="BT48" s="18" t="str">
        <f>IFERROR(VLOOKUP(B:B,[32]sheet0!$H:$M,6,FALSE),"0")</f>
        <v>0</v>
      </c>
      <c r="BU48" s="26">
        <f t="shared" si="23"/>
        <v>14949</v>
      </c>
      <c r="BV48" s="36"/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39">
        <f t="shared" si="20"/>
        <v>0</v>
      </c>
      <c r="CD48" s="36"/>
      <c r="CE48" s="37">
        <f t="shared" si="21"/>
        <v>-14949</v>
      </c>
    </row>
    <row r="49" ht="18.75" spans="1:83">
      <c r="A49" s="16"/>
      <c r="B49" s="17" t="s">
        <v>74</v>
      </c>
      <c r="C49" s="18" t="str">
        <f>IFERROR(VLOOKUP(B:B,'[26]1'!$A:$F,2,FALSE),"0")</f>
        <v>0</v>
      </c>
      <c r="D49" s="18" t="str">
        <f>IFERROR(VLOOKUP(B:B,'[26]2'!$A:$F,2,FALSE),"0")</f>
        <v>0</v>
      </c>
      <c r="E49" s="19" t="str">
        <f>IFERROR(VLOOKUP(B:B,'[26]3'!$A:$F,2,FALSE),"0")</f>
        <v>0</v>
      </c>
      <c r="F49" s="19" t="str">
        <f>IFERROR(VLOOKUP(B:B,'[26]4'!$A:$F,2,FALSE),"0")</f>
        <v>0</v>
      </c>
      <c r="G49" s="19" t="str">
        <f>IFERROR(VLOOKUP(B:B,'[26]5'!$A:$F,2,FALSE),"0")</f>
        <v>0</v>
      </c>
      <c r="H49" s="19" t="str">
        <f>IFERROR(VLOOKUP(B:B,'[26]6'!$A:$F,2,FALSE),"0")</f>
        <v>0</v>
      </c>
      <c r="I49" s="26">
        <f t="shared" si="24"/>
        <v>0</v>
      </c>
      <c r="J49" s="25"/>
      <c r="K49" s="19" t="s">
        <v>71</v>
      </c>
      <c r="L49" s="19" t="s">
        <v>71</v>
      </c>
      <c r="M49" s="19" t="s">
        <v>71</v>
      </c>
      <c r="N49" s="19">
        <v>8</v>
      </c>
      <c r="O49" s="19" t="s">
        <v>71</v>
      </c>
      <c r="P49" s="19">
        <v>7025</v>
      </c>
      <c r="Q49" s="26">
        <v>7033</v>
      </c>
      <c r="R49" s="25"/>
      <c r="S49" s="28">
        <f t="shared" si="10"/>
        <v>7033</v>
      </c>
      <c r="T49" s="31" t="str">
        <f>IFERROR(VLOOKUP(B:B,'[26]1'!$A:$F,5,FALSE),"0")</f>
        <v>0</v>
      </c>
      <c r="U49" s="31" t="str">
        <f>IFERROR(VLOOKUP(B:B,'[26]2'!$A:$F,5,FALSE),"0")</f>
        <v>0</v>
      </c>
      <c r="V49" s="31" t="str">
        <f>IFERROR(VLOOKUP(B:B,'[26]3'!$A:$F,5,FALSE),"0")</f>
        <v>0</v>
      </c>
      <c r="W49" s="31" t="str">
        <f>IFERROR(VLOOKUP(B:B,'[26]4'!$A:$F,5,FALSE),"0")</f>
        <v>0</v>
      </c>
      <c r="X49" s="31" t="str">
        <f>IFERROR(VLOOKUP(B:B,'[26]5'!$A:$F,5,FALSE),"0")</f>
        <v>0</v>
      </c>
      <c r="Y49" s="31" t="str">
        <f>IFERROR(VLOOKUP(B:B,'[26]6'!$A:$F,5,FALSE),"0")</f>
        <v>0</v>
      </c>
      <c r="Z49" s="25"/>
      <c r="AA49" s="31" t="s">
        <v>71</v>
      </c>
      <c r="AB49" s="31" t="s">
        <v>71</v>
      </c>
      <c r="AC49" s="31" t="s">
        <v>71</v>
      </c>
      <c r="AD49" s="31">
        <v>0</v>
      </c>
      <c r="AE49" s="31">
        <v>0.573565573770492</v>
      </c>
      <c r="AF49" s="31">
        <v>0.571245551601424</v>
      </c>
      <c r="AG49" s="25"/>
      <c r="AH49" s="34">
        <f t="shared" si="11"/>
        <v>0.571245551601424</v>
      </c>
      <c r="AI49" s="31" t="str">
        <f>IFERROR(VLOOKUP(B:B,'[26]1'!$A:$F,6,FALSE),"0")</f>
        <v>0</v>
      </c>
      <c r="AJ49" s="31" t="str">
        <f>IFERROR(VLOOKUP(B:B,'[26]2'!$A:$F,6,FALSE),"0")</f>
        <v>0</v>
      </c>
      <c r="AK49" s="31" t="str">
        <f>IFERROR(VLOOKUP(B:B,'[26]3'!$A:$F,6,FALSE),"0")</f>
        <v>0</v>
      </c>
      <c r="AL49" s="31" t="str">
        <f>IFERROR(VLOOKUP(B:B,'[26]4'!$A:$F,6,FALSE),"0")</f>
        <v>0</v>
      </c>
      <c r="AM49" s="31" t="str">
        <f>IFERROR(VLOOKUP(B:B,'[26]5'!$A:$F,6,FALSE),"0")</f>
        <v>0</v>
      </c>
      <c r="AN49" s="31" t="str">
        <f>IFERROR(VLOOKUP(B:B,'[26]6'!$A:$F,6,FALSE),"0")</f>
        <v>0</v>
      </c>
      <c r="AO49" s="25"/>
      <c r="AP49" s="31"/>
      <c r="AQ49" s="31"/>
      <c r="AR49" s="31"/>
      <c r="AS49" s="31"/>
      <c r="AT49" s="31">
        <v>0.757377049180328</v>
      </c>
      <c r="AU49" s="31">
        <v>0.753594306049822</v>
      </c>
      <c r="AV49" s="25"/>
      <c r="AW49" s="34">
        <f t="shared" si="12"/>
        <v>0.753594306049822</v>
      </c>
      <c r="AX49" s="18" t="str">
        <f>IFERROR(VLOOKUP(B:B,[27]sheet0!$H:$M,2,FALSE),"0")</f>
        <v>0</v>
      </c>
      <c r="AY49" s="18" t="str">
        <f>IFERROR(VLOOKUP(B:B,[28]sheet0!$H:$M,2,FALSE),"0")</f>
        <v>0</v>
      </c>
      <c r="AZ49" s="18" t="str">
        <f>IFERROR(VLOOKUP(B:B,[29]sheet0!$H:$M,2,FALSE),"0")</f>
        <v>0</v>
      </c>
      <c r="BA49" s="18" t="str">
        <f>IFERROR(VLOOKUP(B:B,[30]sheet0!$H:$M,2,FALSE),"0")</f>
        <v>0</v>
      </c>
      <c r="BB49" s="18" t="str">
        <f>IFERROR(VLOOKUP(B:B,[31]sheet0!$H:$M,2,FALSE),"0")</f>
        <v>0</v>
      </c>
      <c r="BC49" s="18" t="str">
        <f>IFERROR(VLOOKUP(B:B,[32]sheet0!$H:$M,2,FALSE),"0")</f>
        <v>0</v>
      </c>
      <c r="BD49" s="26">
        <f t="shared" si="18"/>
        <v>0</v>
      </c>
      <c r="BE49" s="36"/>
      <c r="BF49" s="18" t="str">
        <f>IFERROR(VLOOKUP(B:B,[19]sheet0!$H:$M,6,FALSE),"0")</f>
        <v>0</v>
      </c>
      <c r="BG49" s="18" t="str">
        <f>IFERROR(VLOOKUP(B:B,[20]sheet0!$H:$N,6,FALSE),"0")</f>
        <v>0</v>
      </c>
      <c r="BH49" s="18" t="str">
        <f>IFERROR(VLOOKUP(B:B,[21]sheet0!$H:$N,6,FALSE),"0")</f>
        <v>0</v>
      </c>
      <c r="BI49" s="18" t="str">
        <f>IFERROR(VLOOKUP(B:B,[22]sheet0!$H:$N,6,FALSE),"0")</f>
        <v>0</v>
      </c>
      <c r="BJ49" s="18">
        <f>IFERROR(VLOOKUP(B:B,[23]sheet0!$H:$N,6,FALSE),"0")</f>
        <v>3894</v>
      </c>
      <c r="BK49" s="18">
        <f>IFERROR(VLOOKUP(B:B,[24]sheet0!$H:$M,6,FALSE),"0")</f>
        <v>5553</v>
      </c>
      <c r="BL49" s="26">
        <f t="shared" si="25"/>
        <v>9447</v>
      </c>
      <c r="BM49" s="36"/>
      <c r="BN49" s="37">
        <f t="shared" si="19"/>
        <v>9447</v>
      </c>
      <c r="BO49" s="18" t="str">
        <f>IFERROR(VLOOKUP(B:B,[27]sheet0!$H:$M,6,FALSE),"0")</f>
        <v>0</v>
      </c>
      <c r="BP49" s="18" t="str">
        <f>IFERROR(VLOOKUP(B:B,[28]sheet0!$H:$M,6,FALSE),"0")</f>
        <v>0</v>
      </c>
      <c r="BQ49" s="18" t="str">
        <f>IFERROR(VLOOKUP(B:B,[29]sheet0!$H:$M,6,FALSE),"0")</f>
        <v>0</v>
      </c>
      <c r="BR49" s="18" t="str">
        <f>IFERROR(VLOOKUP(B:B,[30]sheet0!$H:$M,6,FALSE),"0")</f>
        <v>0</v>
      </c>
      <c r="BS49" s="18" t="str">
        <f>IFERROR(VLOOKUP(B:B,[31]sheet0!$H:$M,6,FALSE),"0")</f>
        <v>0</v>
      </c>
      <c r="BT49" s="18" t="str">
        <f>IFERROR(VLOOKUP(B:B,[32]sheet0!$H:$M,6,FALSE),"0")</f>
        <v>0</v>
      </c>
      <c r="BU49" s="26">
        <f t="shared" si="23"/>
        <v>0</v>
      </c>
      <c r="BV49" s="36"/>
      <c r="BW49" s="18" t="str">
        <f>IFERROR(VLOOKUP(B:B,[19]sheet0!$H:$I,2,FALSE),"0")</f>
        <v>0</v>
      </c>
      <c r="BX49" s="18" t="str">
        <f>IFERROR(VLOOKUP(B:B,[20]sheet0!$H:$I,2,FALSE),"0")</f>
        <v>0</v>
      </c>
      <c r="BY49" s="18" t="str">
        <f>IFERROR(VLOOKUP(B:B,[21]sheet0!$H:$I,2,FALSE),"0")</f>
        <v>0</v>
      </c>
      <c r="BZ49" s="18" t="str">
        <f>IFERROR(VLOOKUP(B:B,[22]sheet0!$H:$I,2,FALSE),"0")</f>
        <v>0</v>
      </c>
      <c r="CA49" s="18">
        <f>IFERROR(VLOOKUP(B:B,[23]sheet0!$H:$I,2,FALSE),"0")</f>
        <v>454</v>
      </c>
      <c r="CB49" s="18">
        <f>IFERROR(VLOOKUP(B:B,[24]sheet0!$H:$I,2,FALSE),"0")</f>
        <v>674</v>
      </c>
      <c r="CC49" s="39">
        <f t="shared" si="20"/>
        <v>1128</v>
      </c>
      <c r="CD49" s="36"/>
      <c r="CE49" s="37">
        <f t="shared" si="21"/>
        <v>1128</v>
      </c>
    </row>
    <row r="50" ht="18.75" spans="1:83">
      <c r="A50" s="16"/>
      <c r="B50" s="17" t="s">
        <v>62</v>
      </c>
      <c r="C50" s="18">
        <f>IFERROR(VLOOKUP(B:B,'[26]1'!$A:$F,2,FALSE),"0")</f>
        <v>8292</v>
      </c>
      <c r="D50" s="18">
        <f>IFERROR(VLOOKUP(B:B,'[26]2'!$A:$F,2,FALSE),"0")</f>
        <v>7122</v>
      </c>
      <c r="E50" s="19">
        <f>IFERROR(VLOOKUP(B:B,'[26]3'!$A:$F,2,FALSE),"0")</f>
        <v>8289</v>
      </c>
      <c r="F50" s="19">
        <f>IFERROR(VLOOKUP(B:B,'[26]4'!$A:$F,2,FALSE),"0")</f>
        <v>8881</v>
      </c>
      <c r="G50" s="19">
        <f>IFERROR(VLOOKUP(B:B,'[26]5'!$A:$F,2,FALSE),"0")</f>
        <v>8861</v>
      </c>
      <c r="H50" s="19">
        <f>IFERROR(VLOOKUP(B:B,'[26]6'!$A:$F,2,FALSE),"0")</f>
        <v>7538</v>
      </c>
      <c r="I50" s="26">
        <f t="shared" si="24"/>
        <v>48983</v>
      </c>
      <c r="J50" s="25"/>
      <c r="K50" s="19">
        <v>15734</v>
      </c>
      <c r="L50" s="19">
        <v>15281</v>
      </c>
      <c r="M50" s="19">
        <v>17958</v>
      </c>
      <c r="N50" s="19">
        <v>16605</v>
      </c>
      <c r="O50" s="19">
        <v>15281</v>
      </c>
      <c r="P50" s="19">
        <v>14471</v>
      </c>
      <c r="Q50" s="26">
        <v>95330</v>
      </c>
      <c r="R50" s="25"/>
      <c r="S50" s="28">
        <f t="shared" si="10"/>
        <v>46347</v>
      </c>
      <c r="T50" s="31">
        <f>IFERROR(VLOOKUP(B:B,'[26]1'!$A:$F,5,FALSE),"0")</f>
        <v>0.479739507959479</v>
      </c>
      <c r="U50" s="31">
        <f>IFERROR(VLOOKUP(B:B,'[26]2'!$A:$F,5,FALSE),"0")</f>
        <v>0.514602639707947</v>
      </c>
      <c r="V50" s="31">
        <f>IFERROR(VLOOKUP(B:B,'[26]3'!$A:$F,5,FALSE),"0")</f>
        <v>0.508746531547834</v>
      </c>
      <c r="W50" s="31">
        <f>IFERROR(VLOOKUP(B:B,'[26]4'!$A:$F,5,FALSE),"0")</f>
        <v>0.545096272942236</v>
      </c>
      <c r="X50" s="31">
        <f>IFERROR(VLOOKUP(B:B,'[26]5'!$A:$F,5,FALSE),"0")</f>
        <v>0.508971899334161</v>
      </c>
      <c r="Y50" s="31">
        <f>IFERROR(VLOOKUP(B:B,'[26]6'!$A:$F,5,FALSE),"0")</f>
        <v>0.45688511541523</v>
      </c>
      <c r="Z50" s="25"/>
      <c r="AA50" s="31">
        <v>0.453349434346002</v>
      </c>
      <c r="AB50" s="31">
        <v>0.507231202146456</v>
      </c>
      <c r="AC50" s="31">
        <v>0.468760441029068</v>
      </c>
      <c r="AD50" s="31">
        <v>0.50328214393255</v>
      </c>
      <c r="AE50" s="31">
        <v>0.480166051660517</v>
      </c>
      <c r="AF50" s="31">
        <v>0.473153202957639</v>
      </c>
      <c r="AG50" s="25"/>
      <c r="AH50" s="34">
        <f t="shared" si="11"/>
        <v>0.0162680875424095</v>
      </c>
      <c r="AI50" s="31">
        <f>IFERROR(VLOOKUP(B:B,'[26]1'!$A:$F,6,FALSE),"0")</f>
        <v>0.612518089725036</v>
      </c>
      <c r="AJ50" s="31">
        <f>IFERROR(VLOOKUP(B:B,'[26]2'!$A:$F,6,FALSE),"0")</f>
        <v>0.662454366750913</v>
      </c>
      <c r="AK50" s="31">
        <f>IFERROR(VLOOKUP(B:B,'[26]3'!$A:$F,6,FALSE),"0")</f>
        <v>0.647002050910846</v>
      </c>
      <c r="AL50" s="31">
        <f>IFERROR(VLOOKUP(B:B,'[26]4'!$A:$F,6,FALSE),"0")</f>
        <v>0.670419997748001</v>
      </c>
      <c r="AM50" s="31">
        <f>IFERROR(VLOOKUP(B:B,'[26]5'!$A:$F,6,FALSE),"0")</f>
        <v>0.647556709175037</v>
      </c>
      <c r="AN50" s="31">
        <f>IFERROR(VLOOKUP(B:B,'[26]6'!$A:$F,6,FALSE),"0")</f>
        <v>0.579596710002653</v>
      </c>
      <c r="AO50" s="25"/>
      <c r="AP50" s="31">
        <v>0.59851277488242</v>
      </c>
      <c r="AQ50" s="31">
        <v>0.633989922125515</v>
      </c>
      <c r="AR50" s="31">
        <v>0.596280209377436</v>
      </c>
      <c r="AS50" s="31">
        <v>0.641613971695272</v>
      </c>
      <c r="AT50" s="31">
        <v>0.616178505535055</v>
      </c>
      <c r="AU50" s="31">
        <v>0.623730219058807</v>
      </c>
      <c r="AV50" s="25"/>
      <c r="AW50" s="34">
        <f t="shared" si="12"/>
        <v>0.0441335090561538</v>
      </c>
      <c r="AX50" s="18">
        <f>IFERROR(VLOOKUP(B:B,[27]sheet0!$H:$M,2,FALSE),"0")</f>
        <v>10380</v>
      </c>
      <c r="AY50" s="18">
        <f>IFERROR(VLOOKUP(B:B,[28]sheet0!$H:$M,2,FALSE),"0")</f>
        <v>11584</v>
      </c>
      <c r="AZ50" s="18">
        <f>IFERROR(VLOOKUP(B:B,[29]sheet0!$H:$M,2,FALSE),"0")</f>
        <v>8558</v>
      </c>
      <c r="BA50" s="18">
        <f>IFERROR(VLOOKUP(B:B,[30]sheet0!$H:$M,2,FALSE),"0")</f>
        <v>4564</v>
      </c>
      <c r="BB50" s="18">
        <f>IFERROR(VLOOKUP(B:B,[31]sheet0!$H:$M,2,FALSE),"0")</f>
        <v>4305</v>
      </c>
      <c r="BC50" s="18">
        <f>IFERROR(VLOOKUP(B:B,[32]sheet0!$H:$M,2,FALSE),"0")</f>
        <v>0</v>
      </c>
      <c r="BD50" s="26">
        <f t="shared" si="18"/>
        <v>39391</v>
      </c>
      <c r="BE50" s="36"/>
      <c r="BF50" s="18">
        <f>IFERROR(VLOOKUP(B:B,[19]sheet0!$H:$M,6,FALSE),"0")</f>
        <v>12326</v>
      </c>
      <c r="BG50" s="18">
        <f>IFERROR(VLOOKUP(B:B,[20]sheet0!$H:$N,6,FALSE),"0")</f>
        <v>11900</v>
      </c>
      <c r="BH50" s="18">
        <f>IFERROR(VLOOKUP(B:B,[21]sheet0!$H:$N,6,FALSE),"0")</f>
        <v>11964</v>
      </c>
      <c r="BI50" s="18">
        <f>IFERROR(VLOOKUP(B:B,[22]sheet0!$H:$N,6,FALSE),"0")</f>
        <v>12109</v>
      </c>
      <c r="BJ50" s="18">
        <f>IFERROR(VLOOKUP(B:B,[23]sheet0!$H:$N,6,FALSE),"0")</f>
        <v>12680</v>
      </c>
      <c r="BK50" s="18">
        <f>IFERROR(VLOOKUP(B:B,[24]sheet0!$H:$M,6,FALSE),"0")</f>
        <v>11061</v>
      </c>
      <c r="BL50" s="26">
        <f t="shared" si="25"/>
        <v>72040</v>
      </c>
      <c r="BM50" s="36"/>
      <c r="BN50" s="37">
        <f t="shared" si="19"/>
        <v>32649</v>
      </c>
      <c r="BO50" s="18">
        <f>IFERROR(VLOOKUP(B:B,[27]sheet0!$H:$M,6,FALSE),"0")</f>
        <v>9306</v>
      </c>
      <c r="BP50" s="18">
        <f>IFERROR(VLOOKUP(B:B,[28]sheet0!$H:$M,6,FALSE),"0")</f>
        <v>8701</v>
      </c>
      <c r="BQ50" s="18">
        <f>IFERROR(VLOOKUP(B:B,[29]sheet0!$H:$M,6,FALSE),"0")</f>
        <v>9147</v>
      </c>
      <c r="BR50" s="18">
        <f>IFERROR(VLOOKUP(B:B,[30]sheet0!$H:$M,6,FALSE),"0")</f>
        <v>7933</v>
      </c>
      <c r="BS50" s="18">
        <f>IFERROR(VLOOKUP(B:B,[31]sheet0!$H:$M,6,FALSE),"0")</f>
        <v>7327</v>
      </c>
      <c r="BT50" s="18">
        <f>IFERROR(VLOOKUP(B:B,[32]sheet0!$H:$M,6,FALSE),"0")</f>
        <v>0</v>
      </c>
      <c r="BU50" s="26">
        <f t="shared" si="23"/>
        <v>42414</v>
      </c>
      <c r="BV50" s="36"/>
      <c r="BW50" s="18">
        <f>IFERROR(VLOOKUP(B:B,[19]sheet0!$H:$I,2,FALSE),"0")</f>
        <v>7582</v>
      </c>
      <c r="BX50" s="18">
        <f>IFERROR(VLOOKUP(B:B,[20]sheet0!$H:$I,2,FALSE),"0")</f>
        <v>5580</v>
      </c>
      <c r="BY50" s="18">
        <f>IFERROR(VLOOKUP(B:B,[21]sheet0!$H:$I,2,FALSE),"0")</f>
        <v>3576</v>
      </c>
      <c r="BZ50" s="18">
        <f>IFERROR(VLOOKUP(B:B,[22]sheet0!$H:$I,2,FALSE),"0")</f>
        <v>4820</v>
      </c>
      <c r="CA50" s="18">
        <f>IFERROR(VLOOKUP(B:B,[23]sheet0!$H:$I,2,FALSE),"0")</f>
        <v>5878</v>
      </c>
      <c r="CB50" s="18">
        <f>IFERROR(VLOOKUP(B:B,[24]sheet0!$H:$I,2,FALSE),"0")</f>
        <v>4708</v>
      </c>
      <c r="CC50" s="39">
        <f t="shared" si="20"/>
        <v>32144</v>
      </c>
      <c r="CD50" s="36"/>
      <c r="CE50" s="37">
        <f t="shared" si="21"/>
        <v>-10270</v>
      </c>
    </row>
    <row r="51" ht="18.75" spans="1:83">
      <c r="A51" s="16"/>
      <c r="B51" s="17" t="s">
        <v>48</v>
      </c>
      <c r="C51" s="18">
        <f>IFERROR(VLOOKUP(B:B,'[26]1'!$A:$F,2,FALSE),"0")</f>
        <v>287</v>
      </c>
      <c r="D51" s="18">
        <f>IFERROR(VLOOKUP(B:B,'[26]2'!$A:$F,2,FALSE),"0")</f>
        <v>504</v>
      </c>
      <c r="E51" s="19">
        <f>IFERROR(VLOOKUP(B:B,'[26]3'!$A:$F,2,FALSE),"0")</f>
        <v>293</v>
      </c>
      <c r="F51" s="19">
        <f>IFERROR(VLOOKUP(B:B,'[26]4'!$A:$F,2,FALSE),"0")</f>
        <v>213</v>
      </c>
      <c r="G51" s="19">
        <f>IFERROR(VLOOKUP(B:B,'[26]5'!$A:$F,2,FALSE),"0")</f>
        <v>1106</v>
      </c>
      <c r="H51" s="19">
        <f>IFERROR(VLOOKUP(B:B,'[26]6'!$A:$F,2,FALSE),"0")</f>
        <v>968</v>
      </c>
      <c r="I51" s="26">
        <f t="shared" si="24"/>
        <v>3371</v>
      </c>
      <c r="J51" s="25"/>
      <c r="K51" s="19" t="str">
        <f>IFERROR(VLOOKUP(B:B,'[25]1'!A:F,2,FALSE),"0")</f>
        <v>0</v>
      </c>
      <c r="L51" s="19" t="str">
        <f>IFERROR(VLOOKUP(B:B,'[25]2'!A:F,2,FALSE),"0")</f>
        <v>0</v>
      </c>
      <c r="M51" s="19" t="str">
        <f>IFERROR(VLOOKUP(B:B,'[25]3'!A:F,2,FALSE),"0")</f>
        <v>0</v>
      </c>
      <c r="N51" s="19" t="str">
        <f>IFERROR(VLOOKUP(B:B,'[25]4'!A:F,2,FALSE),"0")</f>
        <v>0</v>
      </c>
      <c r="O51" s="19" t="str">
        <f>IFERROR(VLOOKUP(B:B,'[25]2'!A:F,2,FALSE),"0")</f>
        <v>0</v>
      </c>
      <c r="P51" s="19" t="str">
        <f>IFERROR(VLOOKUP(B:B,'[25]6'!A:F,2,FALSE),"0")</f>
        <v>0</v>
      </c>
      <c r="Q51" s="26">
        <f>SUM(K51:P51)</f>
        <v>0</v>
      </c>
      <c r="R51" s="25"/>
      <c r="S51" s="28">
        <f t="shared" si="10"/>
        <v>-3371</v>
      </c>
      <c r="T51" s="31">
        <f>IFERROR(VLOOKUP(B:B,'[26]1'!$A:$F,5,FALSE),"0")</f>
        <v>0.86411149825784</v>
      </c>
      <c r="U51" s="31">
        <f>IFERROR(VLOOKUP(B:B,'[26]2'!$A:$F,5,FALSE),"0")</f>
        <v>0.886904761904762</v>
      </c>
      <c r="V51" s="31">
        <f>IFERROR(VLOOKUP(B:B,'[26]3'!$A:$F,5,FALSE),"0")</f>
        <v>0.955631399317406</v>
      </c>
      <c r="W51" s="31">
        <f>IFERROR(VLOOKUP(B:B,'[26]4'!$A:$F,5,FALSE),"0")</f>
        <v>0.849765258215962</v>
      </c>
      <c r="X51" s="31">
        <f>IFERROR(VLOOKUP(B:B,'[26]5'!$A:$F,5,FALSE),"0")</f>
        <v>0.600361663652803</v>
      </c>
      <c r="Y51" s="31">
        <f>IFERROR(VLOOKUP(B:B,'[26]6'!$A:$F,5,FALSE),"0")</f>
        <v>0.50103305785124</v>
      </c>
      <c r="Z51" s="25"/>
      <c r="AA51" s="31" t="str">
        <f>IFERROR(VLOOKUP(B:B,'[25]1'!A:F,5,FALSE),"0")</f>
        <v>0</v>
      </c>
      <c r="AB51" s="31" t="str">
        <f>IFERROR(VLOOKUP(B:B,'[25]2'!A:F,5,FALSE),"0")</f>
        <v>0</v>
      </c>
      <c r="AC51" s="31" t="str">
        <f>IFERROR(VLOOKUP(B:B,'[25]3'!A:F,5,FALSE),"0")</f>
        <v>0</v>
      </c>
      <c r="AD51" s="31" t="str">
        <f>IFERROR(VLOOKUP(B:B,'[25]4'!A:F,5,FALSE),"0")</f>
        <v>0</v>
      </c>
      <c r="AE51" s="31" t="str">
        <f>IFERROR(VLOOKUP(B:B,'[25]5'!A:F,5,FALSE),"0")</f>
        <v>0</v>
      </c>
      <c r="AF51" s="31" t="str">
        <f>IFERROR(VLOOKUP(B:B,'[25]6'!A:F,5,FALSE),"0")</f>
        <v>0</v>
      </c>
      <c r="AG51" s="25"/>
      <c r="AH51" s="34">
        <f t="shared" si="11"/>
        <v>-0.50103305785124</v>
      </c>
      <c r="AI51" s="31">
        <f>IFERROR(VLOOKUP(B:B,'[26]1'!$A:$F,6,FALSE),"0")</f>
        <v>0.912891986062718</v>
      </c>
      <c r="AJ51" s="31">
        <f>IFERROR(VLOOKUP(B:B,'[26]2'!$A:$F,6,FALSE),"0")</f>
        <v>0.970238095238095</v>
      </c>
      <c r="AK51" s="31">
        <f>IFERROR(VLOOKUP(B:B,'[26]3'!$A:$F,6,FALSE),"0")</f>
        <v>1</v>
      </c>
      <c r="AL51" s="31">
        <f>IFERROR(VLOOKUP(B:B,'[26]4'!$A:$F,6,FALSE),"0")</f>
        <v>0.967136150234742</v>
      </c>
      <c r="AM51" s="31">
        <f>IFERROR(VLOOKUP(B:B,'[26]5'!$A:$F,6,FALSE),"0")</f>
        <v>0.992766726943942</v>
      </c>
      <c r="AN51" s="31">
        <f>IFERROR(VLOOKUP(B:B,'[26]6'!$A:$F,6,FALSE),"0")</f>
        <v>0.983471074380165</v>
      </c>
      <c r="AO51" s="25"/>
      <c r="AP51" s="31" t="s">
        <v>71</v>
      </c>
      <c r="AQ51" s="31" t="s">
        <v>71</v>
      </c>
      <c r="AR51" s="31" t="s">
        <v>71</v>
      </c>
      <c r="AS51" s="31" t="s">
        <v>71</v>
      </c>
      <c r="AT51" s="31" t="s">
        <v>71</v>
      </c>
      <c r="AU51" s="31" t="s">
        <v>71</v>
      </c>
      <c r="AV51" s="25"/>
      <c r="AW51" s="34">
        <f t="shared" si="12"/>
        <v>-0.983471074380165</v>
      </c>
      <c r="AX51" s="18">
        <f>IFERROR(VLOOKUP(B:B,[27]sheet0!$H:$M,2,FALSE),"0")</f>
        <v>73699</v>
      </c>
      <c r="AY51" s="18">
        <f>IFERROR(VLOOKUP(B:B,[28]sheet0!$H:$M,2,FALSE),"0")</f>
        <v>76262</v>
      </c>
      <c r="AZ51" s="18">
        <f>IFERROR(VLOOKUP(B:B,[29]sheet0!$H:$M,2,FALSE),"0")</f>
        <v>97093</v>
      </c>
      <c r="BA51" s="18">
        <f>IFERROR(VLOOKUP(B:B,[30]sheet0!$H:$M,2,FALSE),"0")</f>
        <v>136285</v>
      </c>
      <c r="BB51" s="18">
        <f>IFERROR(VLOOKUP(B:B,[31]sheet0!$H:$M,2,FALSE),"0")</f>
        <v>150955</v>
      </c>
      <c r="BC51" s="18">
        <f>IFERROR(VLOOKUP(B:B,[32]sheet0!$H:$M,2,FALSE),"0")</f>
        <v>0</v>
      </c>
      <c r="BD51" s="26"/>
      <c r="BE51" s="36"/>
      <c r="BF51" s="18">
        <f>IFERROR(VLOOKUP(B:B,[19]sheet0!$H:$M,6,FALSE),"0")</f>
        <v>90721</v>
      </c>
      <c r="BG51" s="18">
        <f>IFERROR(VLOOKUP(B:B,[20]sheet0!$H:$N,6,FALSE),"0")</f>
        <v>79475</v>
      </c>
      <c r="BH51" s="18">
        <f>IFERROR(VLOOKUP(B:B,[21]sheet0!$H:$N,6,FALSE),"0")</f>
        <v>81708</v>
      </c>
      <c r="BI51" s="18">
        <f>IFERROR(VLOOKUP(B:B,[22]sheet0!$H:$N,6,FALSE),"0")</f>
        <v>103591</v>
      </c>
      <c r="BJ51" s="18">
        <f>IFERROR(VLOOKUP(B:B,[23]sheet0!$H:$N,6,FALSE),"0")</f>
        <v>95538</v>
      </c>
      <c r="BK51" s="18">
        <f>IFERROR(VLOOKUP(B:B,[24]sheet0!$H:$M,6,FALSE),"0")</f>
        <v>83076</v>
      </c>
      <c r="BL51" s="26">
        <f t="shared" si="25"/>
        <v>534109</v>
      </c>
      <c r="BM51" s="36"/>
      <c r="BN51" s="37">
        <f t="shared" si="19"/>
        <v>534109</v>
      </c>
      <c r="BO51" s="18">
        <f>IFERROR(VLOOKUP(B:B,[27]sheet0!$H:$M,6,FALSE),"0")</f>
        <v>28645</v>
      </c>
      <c r="BP51" s="18">
        <f>IFERROR(VLOOKUP(B:B,[28]sheet0!$H:$M,6,FALSE),"0")</f>
        <v>25488</v>
      </c>
      <c r="BQ51" s="18">
        <f>IFERROR(VLOOKUP(B:B,[29]sheet0!$H:$M,6,FALSE),"0")</f>
        <v>30798</v>
      </c>
      <c r="BR51" s="18">
        <f>IFERROR(VLOOKUP(B:B,[30]sheet0!$H:$M,6,FALSE),"0")</f>
        <v>42304</v>
      </c>
      <c r="BS51" s="18">
        <f>IFERROR(VLOOKUP(B:B,[31]sheet0!$H:$M,6,FALSE),"0")</f>
        <v>50780</v>
      </c>
      <c r="BT51" s="18">
        <f>IFERROR(VLOOKUP(B:B,[32]sheet0!$H:$M,6,FALSE),"0")</f>
        <v>0</v>
      </c>
      <c r="BU51" s="26">
        <f t="shared" si="23"/>
        <v>178015</v>
      </c>
      <c r="BV51" s="36"/>
      <c r="BW51" s="18">
        <f>IFERROR(VLOOKUP(B:B,[19]sheet0!$H:$I,2,FALSE),"0")</f>
        <v>253595</v>
      </c>
      <c r="BX51" s="18">
        <f>IFERROR(VLOOKUP(B:B,[20]sheet0!$H:$I,2,FALSE),"0")</f>
        <v>258186</v>
      </c>
      <c r="BY51" s="18">
        <f>IFERROR(VLOOKUP(B:B,[21]sheet0!$H:$I,2,FALSE),"0")</f>
        <v>243913</v>
      </c>
      <c r="BZ51" s="18">
        <f>IFERROR(VLOOKUP(B:B,[22]sheet0!$H:$I,2,FALSE),"0")</f>
        <v>333466</v>
      </c>
      <c r="CA51" s="18">
        <f>IFERROR(VLOOKUP(B:B,[23]sheet0!$H:$I,2,FALSE),"0")</f>
        <v>314160</v>
      </c>
      <c r="CB51" s="18">
        <f>IFERROR(VLOOKUP(B:B,[24]sheet0!$H:$I,2,FALSE),"0")</f>
        <v>290128</v>
      </c>
      <c r="CC51" s="39">
        <f t="shared" si="20"/>
        <v>1693448</v>
      </c>
      <c r="CD51" s="36"/>
      <c r="CE51" s="37">
        <f t="shared" si="21"/>
        <v>1515433</v>
      </c>
    </row>
    <row r="52" ht="18.75" spans="1:83">
      <c r="A52" s="16"/>
      <c r="B52" s="17" t="s">
        <v>63</v>
      </c>
      <c r="C52" s="18">
        <f>IFERROR(VLOOKUP(B:B,'[26]1'!$A:$F,2,FALSE),"0")</f>
        <v>7614</v>
      </c>
      <c r="D52" s="18">
        <f>IFERROR(VLOOKUP(B:B,'[26]2'!$A:$F,2,FALSE),"0")</f>
        <v>6611</v>
      </c>
      <c r="E52" s="19">
        <f>IFERROR(VLOOKUP(B:B,'[26]3'!$A:$F,2,FALSE),"0")</f>
        <v>6442</v>
      </c>
      <c r="F52" s="19">
        <f>IFERROR(VLOOKUP(B:B,'[26]4'!$A:$F,2,FALSE),"0")</f>
        <v>7539</v>
      </c>
      <c r="G52" s="19">
        <f>IFERROR(VLOOKUP(B:B,'[26]5'!$A:$F,2,FALSE),"0")</f>
        <v>8151</v>
      </c>
      <c r="H52" s="19">
        <f>IFERROR(VLOOKUP(B:B,'[26]6'!$A:$F,2,FALSE),"0")</f>
        <v>7455</v>
      </c>
      <c r="I52" s="26">
        <f>SUM(C52:H52)</f>
        <v>43812</v>
      </c>
      <c r="J52" s="25"/>
      <c r="K52" s="19">
        <v>8011</v>
      </c>
      <c r="L52" s="19">
        <v>7897</v>
      </c>
      <c r="M52" s="19">
        <v>8546</v>
      </c>
      <c r="N52" s="19">
        <v>9199</v>
      </c>
      <c r="O52" s="19">
        <v>7897</v>
      </c>
      <c r="P52" s="19">
        <v>7997</v>
      </c>
      <c r="Q52" s="26">
        <v>49547</v>
      </c>
      <c r="R52" s="25"/>
      <c r="S52" s="28">
        <f t="shared" si="10"/>
        <v>5735</v>
      </c>
      <c r="T52" s="31">
        <f>IFERROR(VLOOKUP(B:B,'[26]1'!$A:$F,5,FALSE),"0")</f>
        <v>0.597714736012608</v>
      </c>
      <c r="U52" s="31">
        <f>IFERROR(VLOOKUP(B:B,'[26]2'!$A:$F,5,FALSE),"0")</f>
        <v>0.626229012252307</v>
      </c>
      <c r="V52" s="31">
        <f>IFERROR(VLOOKUP(B:B,'[26]3'!$A:$F,5,FALSE),"0")</f>
        <v>0.620149022042844</v>
      </c>
      <c r="W52" s="31">
        <f>IFERROR(VLOOKUP(B:B,'[26]4'!$A:$F,5,FALSE),"0")</f>
        <v>0.633638413582703</v>
      </c>
      <c r="X52" s="31">
        <f>IFERROR(VLOOKUP(B:B,'[26]5'!$A:$F,5,FALSE),"0")</f>
        <v>0.619065145380935</v>
      </c>
      <c r="Y52" s="31">
        <f>IFERROR(VLOOKUP(B:B,'[26]6'!$A:$F,5,FALSE),"0")</f>
        <v>0.657276995305164</v>
      </c>
      <c r="Z52" s="25"/>
      <c r="AA52" s="31">
        <v>0.636125327674448</v>
      </c>
      <c r="AB52" s="31">
        <v>0.618082816259339</v>
      </c>
      <c r="AC52" s="31">
        <v>0.621460332319214</v>
      </c>
      <c r="AD52" s="31">
        <v>0.647570388085661</v>
      </c>
      <c r="AE52" s="31">
        <v>0.641115772763352</v>
      </c>
      <c r="AF52" s="31">
        <v>0.627235213204952</v>
      </c>
      <c r="AG52" s="25"/>
      <c r="AH52" s="34">
        <f t="shared" si="11"/>
        <v>-0.0300417821002124</v>
      </c>
      <c r="AI52" s="31">
        <f>IFERROR(VLOOKUP(B:B,'[26]1'!$A:$F,6,FALSE),"0")</f>
        <v>0.716443393748358</v>
      </c>
      <c r="AJ52" s="31">
        <f>IFERROR(VLOOKUP(B:B,'[26]2'!$A:$F,6,FALSE),"0")</f>
        <v>0.734835879594615</v>
      </c>
      <c r="AK52" s="31">
        <f>IFERROR(VLOOKUP(B:B,'[26]3'!$A:$F,6,FALSE),"0")</f>
        <v>0.719186588016144</v>
      </c>
      <c r="AL52" s="31">
        <f>IFERROR(VLOOKUP(B:B,'[26]4'!$A:$F,6,FALSE),"0")</f>
        <v>0.73564133174161</v>
      </c>
      <c r="AM52" s="31">
        <f>IFERROR(VLOOKUP(B:B,'[26]5'!$A:$F,6,FALSE),"0")</f>
        <v>0.731075941602257</v>
      </c>
      <c r="AN52" s="31">
        <f>IFERROR(VLOOKUP(B:B,'[26]6'!$A:$F,6,FALSE),"0")</f>
        <v>0.759892689470154</v>
      </c>
      <c r="AO52" s="25"/>
      <c r="AP52" s="31">
        <v>0.742853576332543</v>
      </c>
      <c r="AQ52" s="31">
        <v>0.752944156008611</v>
      </c>
      <c r="AR52" s="31">
        <v>0.741984554177393</v>
      </c>
      <c r="AS52" s="31">
        <v>0.782802478530275</v>
      </c>
      <c r="AT52" s="31">
        <v>0.759496541558</v>
      </c>
      <c r="AU52" s="31">
        <v>0.767662873577592</v>
      </c>
      <c r="AV52" s="25"/>
      <c r="AW52" s="34">
        <f t="shared" si="12"/>
        <v>0.00777018410743779</v>
      </c>
      <c r="AX52" s="18">
        <f>IFERROR(VLOOKUP(B:B,[27]sheet0!$H:$M,2,FALSE),"0")</f>
        <v>1678</v>
      </c>
      <c r="AY52" s="18">
        <f>IFERROR(VLOOKUP(B:B,[28]sheet0!$H:$M,2,FALSE),"0")</f>
        <v>2125</v>
      </c>
      <c r="AZ52" s="18">
        <f>IFERROR(VLOOKUP(B:B,[29]sheet0!$H:$M,2,FALSE),"0")</f>
        <v>1485</v>
      </c>
      <c r="BA52" s="18">
        <f>IFERROR(VLOOKUP(B:B,[30]sheet0!$H:$M,2,FALSE),"0")</f>
        <v>1431</v>
      </c>
      <c r="BB52" s="18">
        <f>IFERROR(VLOOKUP(B:B,[31]sheet0!$H:$M,2,FALSE),"0")</f>
        <v>2158</v>
      </c>
      <c r="BC52" s="18">
        <f>IFERROR(VLOOKUP(B:B,[32]sheet0!$H:$M,2,FALSE),"0")</f>
        <v>0</v>
      </c>
      <c r="BD52" s="26">
        <f>SUM(AX52:BC52)</f>
        <v>8877</v>
      </c>
      <c r="BE52" s="36"/>
      <c r="BF52" s="18">
        <f>IFERROR(VLOOKUP(B:B,[19]sheet0!$H:$M,6,FALSE),"0")</f>
        <v>6030</v>
      </c>
      <c r="BG52" s="18">
        <f>IFERROR(VLOOKUP(B:B,[20]sheet0!$H:$N,6,FALSE),"0")</f>
        <v>6075</v>
      </c>
      <c r="BH52" s="18">
        <f>IFERROR(VLOOKUP(B:B,[21]sheet0!$H:$N,6,FALSE),"0")</f>
        <v>6515</v>
      </c>
      <c r="BI52" s="18">
        <f>IFERROR(VLOOKUP(B:B,[22]sheet0!$H:$N,6,FALSE),"0")</f>
        <v>7447</v>
      </c>
      <c r="BJ52" s="18">
        <f>IFERROR(VLOOKUP(B:B,[23]sheet0!$H:$N,6,FALSE),"0")</f>
        <v>7059</v>
      </c>
      <c r="BK52" s="18">
        <f>IFERROR(VLOOKUP(B:B,[24]sheet0!$H:$M,6,FALSE),"0")</f>
        <v>6433</v>
      </c>
      <c r="BL52" s="26">
        <f t="shared" si="25"/>
        <v>39559</v>
      </c>
      <c r="BM52" s="36"/>
      <c r="BN52" s="37">
        <f t="shared" si="19"/>
        <v>30682</v>
      </c>
      <c r="BO52" s="18">
        <f>IFERROR(VLOOKUP(B:B,[27]sheet0!$H:$M,6,FALSE),"0")</f>
        <v>5949</v>
      </c>
      <c r="BP52" s="18">
        <f>IFERROR(VLOOKUP(B:B,[28]sheet0!$H:$M,6,FALSE),"0")</f>
        <v>5351</v>
      </c>
      <c r="BQ52" s="18">
        <f>IFERROR(VLOOKUP(B:B,[29]sheet0!$H:$M,6,FALSE),"0")</f>
        <v>4934</v>
      </c>
      <c r="BR52" s="18">
        <f>IFERROR(VLOOKUP(B:B,[30]sheet0!$H:$M,6,FALSE),"0")</f>
        <v>6024</v>
      </c>
      <c r="BS52" s="18">
        <f>IFERROR(VLOOKUP(B:B,[31]sheet0!$H:$M,6,FALSE),"0")</f>
        <v>6435</v>
      </c>
      <c r="BT52" s="18">
        <f>IFERROR(VLOOKUP(B:B,[32]sheet0!$H:$M,6,FALSE),"0")</f>
        <v>0</v>
      </c>
      <c r="BU52" s="26">
        <f t="shared" si="23"/>
        <v>28693</v>
      </c>
      <c r="BV52" s="36"/>
      <c r="BW52" s="18">
        <f>IFERROR(VLOOKUP(B:B,[19]sheet0!$H:$I,2,FALSE),"0")</f>
        <v>1047</v>
      </c>
      <c r="BX52" s="18">
        <f>IFERROR(VLOOKUP(B:B,[20]sheet0!$H:$I,2,FALSE),"0")</f>
        <v>1792</v>
      </c>
      <c r="BY52" s="18">
        <f>IFERROR(VLOOKUP(B:B,[21]sheet0!$H:$I,2,FALSE),"0")</f>
        <v>1298</v>
      </c>
      <c r="BZ52" s="18">
        <f>IFERROR(VLOOKUP(B:B,[22]sheet0!$H:$I,2,FALSE),"0")</f>
        <v>1479</v>
      </c>
      <c r="CA52" s="18">
        <f>IFERROR(VLOOKUP(B:B,[23]sheet0!$H:$I,2,FALSE),"0")</f>
        <v>1524</v>
      </c>
      <c r="CB52" s="18">
        <f>IFERROR(VLOOKUP(B:B,[24]sheet0!$H:$I,2,FALSE),"0")</f>
        <v>1435</v>
      </c>
      <c r="CC52" s="39">
        <f t="shared" si="20"/>
        <v>8575</v>
      </c>
      <c r="CD52" s="36"/>
      <c r="CE52" s="37">
        <f t="shared" si="21"/>
        <v>-20118</v>
      </c>
    </row>
  </sheetData>
  <mergeCells count="35">
    <mergeCell ref="C1:CE1"/>
    <mergeCell ref="C2:J2"/>
    <mergeCell ref="K2:R2"/>
    <mergeCell ref="T2:Z2"/>
    <mergeCell ref="AA2:AG2"/>
    <mergeCell ref="AI2:AO2"/>
    <mergeCell ref="AP2:AV2"/>
    <mergeCell ref="AX2:BE2"/>
    <mergeCell ref="BF2:BM2"/>
    <mergeCell ref="BO2:BV2"/>
    <mergeCell ref="BW2:CD2"/>
    <mergeCell ref="A6:A27"/>
    <mergeCell ref="A29:A52"/>
    <mergeCell ref="I3:I4"/>
    <mergeCell ref="J3:J4"/>
    <mergeCell ref="Q3:Q4"/>
    <mergeCell ref="R3:R4"/>
    <mergeCell ref="S2:S4"/>
    <mergeCell ref="Z3:Z4"/>
    <mergeCell ref="AG3:AG4"/>
    <mergeCell ref="AH2:AH4"/>
    <mergeCell ref="AO3:AO4"/>
    <mergeCell ref="AV3:AV4"/>
    <mergeCell ref="AW2:AW4"/>
    <mergeCell ref="BD3:BD4"/>
    <mergeCell ref="BE3:BE4"/>
    <mergeCell ref="BL3:BL4"/>
    <mergeCell ref="BM3:BM4"/>
    <mergeCell ref="BN2:BN4"/>
    <mergeCell ref="BU3:BU4"/>
    <mergeCell ref="BV3:BV4"/>
    <mergeCell ref="CC3:CC4"/>
    <mergeCell ref="CD3:CD4"/>
    <mergeCell ref="CE2:CE4"/>
    <mergeCell ref="A2:B4"/>
  </mergeCells>
  <conditionalFormatting sqref="B26">
    <cfRule type="duplicateValues" dxfId="0" priority="9"/>
    <cfRule type="duplicateValues" dxfId="0" priority="8"/>
    <cfRule type="duplicateValues" dxfId="0" priority="7"/>
  </conditionalFormatting>
  <conditionalFormatting sqref="S2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{70399ae7-ce19-45e9-995c-d713cb51f0c1}</x14:id>
        </ext>
      </extLst>
    </cfRule>
  </conditionalFormatting>
  <conditionalFormatting sqref="BN2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C26">
    <cfRule type="colorScale" priority="12">
      <colorScale>
        <cfvo type="min"/>
        <cfvo type="max"/>
        <color rgb="FFFCFCFF"/>
        <color rgb="FF63BE7B"/>
      </colorScale>
    </cfRule>
  </conditionalFormatting>
  <conditionalFormatting sqref="CE2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">
    <cfRule type="duplicateValues" dxfId="0" priority="59"/>
    <cfRule type="duplicateValues" dxfId="0" priority="60"/>
  </conditionalFormatting>
  <conditionalFormatting sqref="B36">
    <cfRule type="duplicateValues" dxfId="0" priority="75"/>
  </conditionalFormatting>
  <conditionalFormatting sqref="B37">
    <cfRule type="duplicateValues" dxfId="0" priority="74"/>
  </conditionalFormatting>
  <conditionalFormatting sqref="B38">
    <cfRule type="duplicateValues" dxfId="0" priority="73"/>
  </conditionalFormatting>
  <conditionalFormatting sqref="B39">
    <cfRule type="duplicateValues" dxfId="0" priority="72"/>
  </conditionalFormatting>
  <conditionalFormatting sqref="B40">
    <cfRule type="duplicateValues" dxfId="0" priority="71"/>
  </conditionalFormatting>
  <conditionalFormatting sqref="B41">
    <cfRule type="duplicateValues" dxfId="0" priority="70"/>
  </conditionalFormatting>
  <conditionalFormatting sqref="B42">
    <cfRule type="duplicateValues" dxfId="0" priority="69"/>
  </conditionalFormatting>
  <conditionalFormatting sqref="B43">
    <cfRule type="duplicateValues" dxfId="0" priority="68"/>
  </conditionalFormatting>
  <conditionalFormatting sqref="B44">
    <cfRule type="duplicateValues" dxfId="0" priority="67"/>
  </conditionalFormatting>
  <conditionalFormatting sqref="B47">
    <cfRule type="duplicateValues" dxfId="0" priority="65"/>
  </conditionalFormatting>
  <conditionalFormatting sqref="B50">
    <cfRule type="duplicateValues" dxfId="0" priority="63"/>
  </conditionalFormatting>
  <conditionalFormatting sqref="B51">
    <cfRule type="duplicateValues" dxfId="0" priority="6"/>
    <cfRule type="duplicateValues" dxfId="0" priority="5"/>
    <cfRule type="duplicateValues" dxfId="0" priority="4"/>
  </conditionalFormatting>
  <conditionalFormatting sqref="B52">
    <cfRule type="duplicateValues" dxfId="0" priority="62"/>
  </conditionalFormatting>
  <conditionalFormatting sqref="B45:B46">
    <cfRule type="duplicateValues" dxfId="0" priority="66"/>
  </conditionalFormatting>
  <conditionalFormatting sqref="B48:B49">
    <cfRule type="duplicateValues" dxfId="0" priority="64"/>
  </conditionalFormatting>
  <conditionalFormatting sqref="AH5:AH5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7">
      <colorScale>
        <cfvo type="min"/>
        <cfvo type="max"/>
        <color rgb="FF63BE7B"/>
        <color rgb="FFFCFCFF"/>
      </colorScale>
    </cfRule>
  </conditionalFormatting>
  <conditionalFormatting sqref="AH5:AH5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H5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AW5:AW5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5:AW5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E5:CE52">
    <cfRule type="colorScale" priority="1">
      <colorScale>
        <cfvo type="min"/>
        <cfvo type="max"/>
        <color rgb="FFFCFCFF"/>
        <color rgb="FF63BE7B"/>
      </colorScale>
    </cfRule>
  </conditionalFormatting>
  <conditionalFormatting sqref="B5:B25 B28:B35 B53:B1048576">
    <cfRule type="duplicateValues" dxfId="0" priority="77"/>
  </conditionalFormatting>
  <conditionalFormatting sqref="B5:B25 B27:B50 B52:B1048576">
    <cfRule type="duplicateValues" dxfId="0" priority="58"/>
  </conditionalFormatting>
  <conditionalFormatting sqref="B5:B25 B28:B50 B52:B1048576">
    <cfRule type="duplicateValues" dxfId="0" priority="61"/>
  </conditionalFormatting>
  <conditionalFormatting sqref="BN5:BN25 BN27:BN5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E5:CE25 CE27:CE5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C6:CC25 CC27 CC29:CC52">
    <cfRule type="colorScale" priority="27">
      <colorScale>
        <cfvo type="min"/>
        <cfvo type="max"/>
        <color rgb="FFFCFCFF"/>
        <color rgb="FF63BE7B"/>
      </colorScale>
    </cfRule>
  </conditionalFormatting>
  <conditionalFormatting sqref="S7:S9 S11 S13:S15 S17 S19:S25 S27:S29 S49:S50 S52 S31:S32 S47 S40:S44 S34:S3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{44a2335c-6de9-4817-a5b3-d30658409cfc}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399ae7-ce19-45e9-995c-d713cb51f0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S26</xm:sqref>
        </x14:conditionalFormatting>
        <x14:conditionalFormatting xmlns:xm="http://schemas.microsoft.com/office/excel/2006/main">
          <x14:cfRule type="dataBar" id="{44a2335c-6de9-4817-a5b3-d30658409c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S7:S9 S11 S13:S15 S17 S19:S25 S27:S29 S49:S50 S52 S31:S32 S47 S40:S44 S34:S35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data'!AA5:AF5</xm:f>
              <xm:sqref>AG5</xm:sqref>
            </x14:sparkline>
            <x14:sparkline>
              <xm:f>'派件数据 Delivery data'!AA6:AF6</xm:f>
              <xm:sqref>AG6</xm:sqref>
            </x14:sparkline>
            <x14:sparkline>
              <xm:f>'派件数据 Delivery data'!AA7:AF7</xm:f>
              <xm:sqref>AG7</xm:sqref>
            </x14:sparkline>
            <x14:sparkline>
              <xm:f>'派件数据 Delivery data'!AA8:AF8</xm:f>
              <xm:sqref>AG8</xm:sqref>
            </x14:sparkline>
            <x14:sparkline>
              <xm:f>'派件数据 Delivery data'!AA9:AF9</xm:f>
              <xm:sqref>AG9</xm:sqref>
            </x14:sparkline>
            <x14:sparkline>
              <xm:f>'派件数据 Delivery data'!AA10:AF10</xm:f>
              <xm:sqref>AG10</xm:sqref>
            </x14:sparkline>
            <x14:sparkline>
              <xm:f>'派件数据 Delivery data'!AA11:AF11</xm:f>
              <xm:sqref>AG11</xm:sqref>
            </x14:sparkline>
            <x14:sparkline>
              <xm:f>'派件数据 Delivery data'!AA12:AF12</xm:f>
              <xm:sqref>AG12</xm:sqref>
            </x14:sparkline>
            <x14:sparkline>
              <xm:f>'派件数据 Delivery data'!AA13:AF13</xm:f>
              <xm:sqref>AG13</xm:sqref>
            </x14:sparkline>
            <x14:sparkline>
              <xm:f>'派件数据 Delivery data'!AA14:AF14</xm:f>
              <xm:sqref>AG14</xm:sqref>
            </x14:sparkline>
            <x14:sparkline>
              <xm:f>'派件数据 Delivery data'!AA15:AF15</xm:f>
              <xm:sqref>AG15</xm:sqref>
            </x14:sparkline>
            <x14:sparkline>
              <xm:f>'派件数据 Delivery data'!AA16:AF16</xm:f>
              <xm:sqref>AG16</xm:sqref>
            </x14:sparkline>
            <x14:sparkline>
              <xm:f>'派件数据 Delivery data'!AA17:AF17</xm:f>
              <xm:sqref>AG17</xm:sqref>
            </x14:sparkline>
            <x14:sparkline>
              <xm:f>'派件数据 Delivery data'!AA18:AF18</xm:f>
              <xm:sqref>AG18</xm:sqref>
            </x14:sparkline>
            <x14:sparkline>
              <xm:f>'派件数据 Delivery data'!AA19:AF19</xm:f>
              <xm:sqref>AG19</xm:sqref>
            </x14:sparkline>
            <x14:sparkline>
              <xm:f>'派件数据 Delivery data'!AA20:AF20</xm:f>
              <xm:sqref>AG20</xm:sqref>
            </x14:sparkline>
            <x14:sparkline>
              <xm:f>'派件数据 Delivery data'!AA21:AF21</xm:f>
              <xm:sqref>AG21</xm:sqref>
            </x14:sparkline>
            <x14:sparkline>
              <xm:f>'派件数据 Delivery data'!AA22:AF22</xm:f>
              <xm:sqref>AG22</xm:sqref>
            </x14:sparkline>
            <x14:sparkline>
              <xm:f>'派件数据 Delivery data'!AA23:AF23</xm:f>
              <xm:sqref>AG23</xm:sqref>
            </x14:sparkline>
            <x14:sparkline>
              <xm:f>'派件数据 Delivery data'!AA24:AF24</xm:f>
              <xm:sqref>AG24</xm:sqref>
            </x14:sparkline>
            <x14:sparkline>
              <xm:f>'派件数据 Delivery data'!AA25:AF25</xm:f>
              <xm:sqref>AG25</xm:sqref>
            </x14:sparkline>
            <x14:sparkline>
              <xm:f>'派件数据 Delivery data'!AA27:AF27</xm:f>
              <xm:sqref>AG27</xm:sqref>
            </x14:sparkline>
            <x14:sparkline>
              <xm:f>'派件数据 Delivery data'!AA28:AF28</xm:f>
              <xm:sqref>AG28</xm:sqref>
            </x14:sparkline>
            <x14:sparkline>
              <xm:f>'派件数据 Delivery data'!AA29:AF29</xm:f>
              <xm:sqref>AG29</xm:sqref>
            </x14:sparkline>
            <x14:sparkline>
              <xm:f>'派件数据 Delivery data'!AA30:AF30</xm:f>
              <xm:sqref>AG30</xm:sqref>
            </x14:sparkline>
            <x14:sparkline>
              <xm:f>'派件数据 Delivery data'!AA31:AF31</xm:f>
              <xm:sqref>AG31</xm:sqref>
            </x14:sparkline>
            <x14:sparkline>
              <xm:f>'派件数据 Delivery data'!AA32:AF32</xm:f>
              <xm:sqref>AG32</xm:sqref>
            </x14:sparkline>
            <x14:sparkline>
              <xm:f>'派件数据 Delivery data'!AA33:AF33</xm:f>
              <xm:sqref>AG33</xm:sqref>
            </x14:sparkline>
            <x14:sparkline>
              <xm:f>'派件数据 Delivery data'!AA34:AF34</xm:f>
              <xm:sqref>AG34</xm:sqref>
            </x14:sparkline>
            <x14:sparkline>
              <xm:f>'派件数据 Delivery data'!AA35:AF35</xm:f>
              <xm:sqref>AG35</xm:sqref>
            </x14:sparkline>
            <x14:sparkline>
              <xm:f>'派件数据 Delivery data'!AA36:AF36</xm:f>
              <xm:sqref>AG36</xm:sqref>
            </x14:sparkline>
            <x14:sparkline>
              <xm:f>'派件数据 Delivery data'!AA37:AF37</xm:f>
              <xm:sqref>AG37</xm:sqref>
            </x14:sparkline>
            <x14:sparkline>
              <xm:f>'派件数据 Delivery data'!AA38:AF38</xm:f>
              <xm:sqref>AG38</xm:sqref>
            </x14:sparkline>
            <x14:sparkline>
              <xm:f>'派件数据 Delivery data'!AA39:AF39</xm:f>
              <xm:sqref>AG39</xm:sqref>
            </x14:sparkline>
            <x14:sparkline>
              <xm:f>'派件数据 Delivery data'!AA40:AF40</xm:f>
              <xm:sqref>AG40</xm:sqref>
            </x14:sparkline>
            <x14:sparkline>
              <xm:f>'派件数据 Delivery data'!AA41:AF41</xm:f>
              <xm:sqref>AG41</xm:sqref>
            </x14:sparkline>
            <x14:sparkline>
              <xm:f>'派件数据 Delivery data'!AA42:AF42</xm:f>
              <xm:sqref>AG42</xm:sqref>
            </x14:sparkline>
            <x14:sparkline>
              <xm:f>'派件数据 Delivery data'!AA43:AF43</xm:f>
              <xm:sqref>AG43</xm:sqref>
            </x14:sparkline>
            <x14:sparkline>
              <xm:f>'派件数据 Delivery data'!AA44:AF44</xm:f>
              <xm:sqref>AG44</xm:sqref>
            </x14:sparkline>
            <x14:sparkline>
              <xm:f>'派件数据 Delivery data'!AA45:AF45</xm:f>
              <xm:sqref>AG45</xm:sqref>
            </x14:sparkline>
            <x14:sparkline>
              <xm:f>'派件数据 Delivery data'!AA46:AF46</xm:f>
              <xm:sqref>AG46</xm:sqref>
            </x14:sparkline>
            <x14:sparkline>
              <xm:f>'派件数据 Delivery data'!AA47:AF47</xm:f>
              <xm:sqref>AG47</xm:sqref>
            </x14:sparkline>
            <x14:sparkline>
              <xm:f>'派件数据 Delivery data'!AA48:AF48</xm:f>
              <xm:sqref>AG48</xm:sqref>
            </x14:sparkline>
            <x14:sparkline>
              <xm:f>'派件数据 Delivery data'!AA49:AF49</xm:f>
              <xm:sqref>AG49</xm:sqref>
            </x14:sparkline>
            <x14:sparkline>
              <xm:f>'派件数据 Delivery data'!AA50:AF50</xm:f>
              <xm:sqref>AG50</xm:sqref>
            </x14:sparkline>
            <x14:sparkline>
              <xm:f>'派件数据 Delivery data'!AA52:AF52</xm:f>
              <xm:sqref>AG52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data'!T5:Y5</xm:f>
              <xm:sqref>Z5</xm:sqref>
            </x14:sparkline>
            <x14:sparkline>
              <xm:f>'派件数据 Delivery data'!T6:Y6</xm:f>
              <xm:sqref>Z6</xm:sqref>
            </x14:sparkline>
            <x14:sparkline>
              <xm:f>'派件数据 Delivery data'!T7:Y7</xm:f>
              <xm:sqref>Z7</xm:sqref>
            </x14:sparkline>
            <x14:sparkline>
              <xm:f>'派件数据 Delivery data'!T8:Y8</xm:f>
              <xm:sqref>Z8</xm:sqref>
            </x14:sparkline>
            <x14:sparkline>
              <xm:f>'派件数据 Delivery data'!T9:Y9</xm:f>
              <xm:sqref>Z9</xm:sqref>
            </x14:sparkline>
            <x14:sparkline>
              <xm:f>'派件数据 Delivery data'!T10:Y10</xm:f>
              <xm:sqref>Z10</xm:sqref>
            </x14:sparkline>
            <x14:sparkline>
              <xm:f>'派件数据 Delivery data'!T11:Y11</xm:f>
              <xm:sqref>Z11</xm:sqref>
            </x14:sparkline>
            <x14:sparkline>
              <xm:f>'派件数据 Delivery data'!T12:Y12</xm:f>
              <xm:sqref>Z12</xm:sqref>
            </x14:sparkline>
            <x14:sparkline>
              <xm:f>'派件数据 Delivery data'!T13:Y13</xm:f>
              <xm:sqref>Z13</xm:sqref>
            </x14:sparkline>
            <x14:sparkline>
              <xm:f>'派件数据 Delivery data'!T14:Y14</xm:f>
              <xm:sqref>Z14</xm:sqref>
            </x14:sparkline>
            <x14:sparkline>
              <xm:f>'派件数据 Delivery data'!T15:Y15</xm:f>
              <xm:sqref>Z15</xm:sqref>
            </x14:sparkline>
            <x14:sparkline>
              <xm:f>'派件数据 Delivery data'!T16:Y16</xm:f>
              <xm:sqref>Z16</xm:sqref>
            </x14:sparkline>
            <x14:sparkline>
              <xm:f>'派件数据 Delivery data'!T17:Y17</xm:f>
              <xm:sqref>Z17</xm:sqref>
            </x14:sparkline>
            <x14:sparkline>
              <xm:f>'派件数据 Delivery data'!T18:Y18</xm:f>
              <xm:sqref>Z18</xm:sqref>
            </x14:sparkline>
            <x14:sparkline>
              <xm:f>'派件数据 Delivery data'!T19:Y19</xm:f>
              <xm:sqref>Z19</xm:sqref>
            </x14:sparkline>
            <x14:sparkline>
              <xm:f>'派件数据 Delivery data'!T20:Y20</xm:f>
              <xm:sqref>Z20</xm:sqref>
            </x14:sparkline>
            <x14:sparkline>
              <xm:f>'派件数据 Delivery data'!T21:Y21</xm:f>
              <xm:sqref>Z21</xm:sqref>
            </x14:sparkline>
            <x14:sparkline>
              <xm:f>'派件数据 Delivery data'!T22:Y22</xm:f>
              <xm:sqref>Z22</xm:sqref>
            </x14:sparkline>
            <x14:sparkline>
              <xm:f>'派件数据 Delivery data'!T23:Y23</xm:f>
              <xm:sqref>Z23</xm:sqref>
            </x14:sparkline>
            <x14:sparkline>
              <xm:f>'派件数据 Delivery data'!T24:Y24</xm:f>
              <xm:sqref>Z24</xm:sqref>
            </x14:sparkline>
            <x14:sparkline>
              <xm:f>'派件数据 Delivery data'!T25:Y25</xm:f>
              <xm:sqref>Z25</xm:sqref>
            </x14:sparkline>
            <x14:sparkline>
              <xm:f>'派件数据 Delivery data'!T27:Y27</xm:f>
              <xm:sqref>Z27</xm:sqref>
            </x14:sparkline>
            <x14:sparkline>
              <xm:f>'派件数据 Delivery data'!T28:Y28</xm:f>
              <xm:sqref>Z28</xm:sqref>
            </x14:sparkline>
            <x14:sparkline>
              <xm:f>'派件数据 Delivery data'!T29:Y29</xm:f>
              <xm:sqref>Z29</xm:sqref>
            </x14:sparkline>
            <x14:sparkline>
              <xm:f>'派件数据 Delivery data'!T30:Y30</xm:f>
              <xm:sqref>Z30</xm:sqref>
            </x14:sparkline>
            <x14:sparkline>
              <xm:f>'派件数据 Delivery data'!T31:Y31</xm:f>
              <xm:sqref>Z31</xm:sqref>
            </x14:sparkline>
            <x14:sparkline>
              <xm:f>'派件数据 Delivery data'!T32:Y32</xm:f>
              <xm:sqref>Z32</xm:sqref>
            </x14:sparkline>
            <x14:sparkline>
              <xm:f>'派件数据 Delivery data'!T33:Y33</xm:f>
              <xm:sqref>Z33</xm:sqref>
            </x14:sparkline>
            <x14:sparkline>
              <xm:f>'派件数据 Delivery data'!T34:Y34</xm:f>
              <xm:sqref>Z34</xm:sqref>
            </x14:sparkline>
            <x14:sparkline>
              <xm:f>'派件数据 Delivery data'!T35:Y35</xm:f>
              <xm:sqref>Z35</xm:sqref>
            </x14:sparkline>
            <x14:sparkline>
              <xm:f>'派件数据 Delivery data'!T36:Y36</xm:f>
              <xm:sqref>Z36</xm:sqref>
            </x14:sparkline>
            <x14:sparkline>
              <xm:f>'派件数据 Delivery data'!T37:Y37</xm:f>
              <xm:sqref>Z37</xm:sqref>
            </x14:sparkline>
            <x14:sparkline>
              <xm:f>'派件数据 Delivery data'!T38:Y38</xm:f>
              <xm:sqref>Z38</xm:sqref>
            </x14:sparkline>
            <x14:sparkline>
              <xm:f>'派件数据 Delivery data'!T39:Y39</xm:f>
              <xm:sqref>Z39</xm:sqref>
            </x14:sparkline>
            <x14:sparkline>
              <xm:f>'派件数据 Delivery data'!T40:Y40</xm:f>
              <xm:sqref>Z40</xm:sqref>
            </x14:sparkline>
            <x14:sparkline>
              <xm:f>'派件数据 Delivery data'!T41:Y41</xm:f>
              <xm:sqref>Z41</xm:sqref>
            </x14:sparkline>
            <x14:sparkline>
              <xm:f>'派件数据 Delivery data'!T42:Y42</xm:f>
              <xm:sqref>Z42</xm:sqref>
            </x14:sparkline>
            <x14:sparkline>
              <xm:f>'派件数据 Delivery data'!T43:Y43</xm:f>
              <xm:sqref>Z43</xm:sqref>
            </x14:sparkline>
            <x14:sparkline>
              <xm:f>'派件数据 Delivery data'!T44:Y44</xm:f>
              <xm:sqref>Z44</xm:sqref>
            </x14:sparkline>
            <x14:sparkline>
              <xm:f>'派件数据 Delivery data'!T45:Y45</xm:f>
              <xm:sqref>Z45</xm:sqref>
            </x14:sparkline>
            <x14:sparkline>
              <xm:f>'派件数据 Delivery data'!T46:Y46</xm:f>
              <xm:sqref>Z46</xm:sqref>
            </x14:sparkline>
            <x14:sparkline>
              <xm:f>'派件数据 Delivery data'!T47:Y47</xm:f>
              <xm:sqref>Z47</xm:sqref>
            </x14:sparkline>
            <x14:sparkline>
              <xm:f>'派件数据 Delivery data'!T48:Y48</xm:f>
              <xm:sqref>Z48</xm:sqref>
            </x14:sparkline>
            <x14:sparkline>
              <xm:f>'派件数据 Delivery data'!T49:Y49</xm:f>
              <xm:sqref>Z49</xm:sqref>
            </x14:sparkline>
            <x14:sparkline>
              <xm:f>'派件数据 Delivery data'!T50:Y50</xm:f>
              <xm:sqref>Z50</xm:sqref>
            </x14:sparkline>
            <x14:sparkline>
              <xm:f>'派件数据 Delivery data'!T52:Y52</xm:f>
              <xm:sqref>Z52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data'!K5:P5</xm:f>
              <xm:sqref>R5</xm:sqref>
            </x14:sparkline>
            <x14:sparkline>
              <xm:f>'派件数据 Delivery data'!K6:P6</xm:f>
              <xm:sqref>R6</xm:sqref>
            </x14:sparkline>
            <x14:sparkline>
              <xm:f>'派件数据 Delivery data'!K7:P7</xm:f>
              <xm:sqref>R7</xm:sqref>
            </x14:sparkline>
            <x14:sparkline>
              <xm:f>'派件数据 Delivery data'!K8:P8</xm:f>
              <xm:sqref>R8</xm:sqref>
            </x14:sparkline>
            <x14:sparkline>
              <xm:f>'派件数据 Delivery data'!K9:P9</xm:f>
              <xm:sqref>R9</xm:sqref>
            </x14:sparkline>
            <x14:sparkline>
              <xm:f>'派件数据 Delivery data'!K10:P10</xm:f>
              <xm:sqref>R10</xm:sqref>
            </x14:sparkline>
            <x14:sparkline>
              <xm:f>'派件数据 Delivery data'!K11:P11</xm:f>
              <xm:sqref>R11</xm:sqref>
            </x14:sparkline>
            <x14:sparkline>
              <xm:f>'派件数据 Delivery data'!K12:P12</xm:f>
              <xm:sqref>R12</xm:sqref>
            </x14:sparkline>
            <x14:sparkline>
              <xm:f>'派件数据 Delivery data'!K13:P13</xm:f>
              <xm:sqref>R13</xm:sqref>
            </x14:sparkline>
            <x14:sparkline>
              <xm:f>'派件数据 Delivery data'!K14:P14</xm:f>
              <xm:sqref>R14</xm:sqref>
            </x14:sparkline>
            <x14:sparkline>
              <xm:f>'派件数据 Delivery data'!K15:P15</xm:f>
              <xm:sqref>R15</xm:sqref>
            </x14:sparkline>
            <x14:sparkline>
              <xm:f>'派件数据 Delivery data'!K16:P16</xm:f>
              <xm:sqref>R16</xm:sqref>
            </x14:sparkline>
            <x14:sparkline>
              <xm:f>'派件数据 Delivery data'!K17:P17</xm:f>
              <xm:sqref>R17</xm:sqref>
            </x14:sparkline>
            <x14:sparkline>
              <xm:f>'派件数据 Delivery data'!K18:P18</xm:f>
              <xm:sqref>R18</xm:sqref>
            </x14:sparkline>
            <x14:sparkline>
              <xm:f>'派件数据 Delivery data'!K19:P19</xm:f>
              <xm:sqref>R19</xm:sqref>
            </x14:sparkline>
            <x14:sparkline>
              <xm:f>'派件数据 Delivery data'!K20:P20</xm:f>
              <xm:sqref>R20</xm:sqref>
            </x14:sparkline>
            <x14:sparkline>
              <xm:f>'派件数据 Delivery data'!K21:P21</xm:f>
              <xm:sqref>R21</xm:sqref>
            </x14:sparkline>
            <x14:sparkline>
              <xm:f>'派件数据 Delivery data'!K22:P22</xm:f>
              <xm:sqref>R22</xm:sqref>
            </x14:sparkline>
            <x14:sparkline>
              <xm:f>'派件数据 Delivery data'!K23:P23</xm:f>
              <xm:sqref>R23</xm:sqref>
            </x14:sparkline>
            <x14:sparkline>
              <xm:f>'派件数据 Delivery data'!K24:P24</xm:f>
              <xm:sqref>R24</xm:sqref>
            </x14:sparkline>
            <x14:sparkline>
              <xm:f>'派件数据 Delivery data'!K25:P25</xm:f>
              <xm:sqref>R25</xm:sqref>
            </x14:sparkline>
            <x14:sparkline>
              <xm:f>'派件数据 Delivery data'!K27:P27</xm:f>
              <xm:sqref>R27</xm:sqref>
            </x14:sparkline>
            <x14:sparkline>
              <xm:f>'派件数据 Delivery data'!K28:P28</xm:f>
              <xm:sqref>R28</xm:sqref>
            </x14:sparkline>
            <x14:sparkline>
              <xm:f>'派件数据 Delivery data'!K29:P29</xm:f>
              <xm:sqref>R29</xm:sqref>
            </x14:sparkline>
            <x14:sparkline>
              <xm:f>'派件数据 Delivery data'!K30:P30</xm:f>
              <xm:sqref>R30</xm:sqref>
            </x14:sparkline>
            <x14:sparkline>
              <xm:f>'派件数据 Delivery data'!K31:P31</xm:f>
              <xm:sqref>R31</xm:sqref>
            </x14:sparkline>
            <x14:sparkline>
              <xm:f>'派件数据 Delivery data'!K32:P32</xm:f>
              <xm:sqref>R32</xm:sqref>
            </x14:sparkline>
            <x14:sparkline>
              <xm:f>'派件数据 Delivery data'!K33:P33</xm:f>
              <xm:sqref>R33</xm:sqref>
            </x14:sparkline>
            <x14:sparkline>
              <xm:f>'派件数据 Delivery data'!K34:P34</xm:f>
              <xm:sqref>R34</xm:sqref>
            </x14:sparkline>
            <x14:sparkline>
              <xm:f>'派件数据 Delivery data'!K35:P35</xm:f>
              <xm:sqref>R35</xm:sqref>
            </x14:sparkline>
            <x14:sparkline>
              <xm:f>'派件数据 Delivery data'!K36:P36</xm:f>
              <xm:sqref>R36</xm:sqref>
            </x14:sparkline>
            <x14:sparkline>
              <xm:f>'派件数据 Delivery data'!K37:P37</xm:f>
              <xm:sqref>R37</xm:sqref>
            </x14:sparkline>
            <x14:sparkline>
              <xm:f>'派件数据 Delivery data'!K38:P38</xm:f>
              <xm:sqref>R38</xm:sqref>
            </x14:sparkline>
            <x14:sparkline>
              <xm:f>'派件数据 Delivery data'!K39:P39</xm:f>
              <xm:sqref>R39</xm:sqref>
            </x14:sparkline>
            <x14:sparkline>
              <xm:f>'派件数据 Delivery data'!K40:P40</xm:f>
              <xm:sqref>R40</xm:sqref>
            </x14:sparkline>
            <x14:sparkline>
              <xm:f>'派件数据 Delivery data'!K41:P41</xm:f>
              <xm:sqref>R41</xm:sqref>
            </x14:sparkline>
            <x14:sparkline>
              <xm:f>'派件数据 Delivery data'!K42:P42</xm:f>
              <xm:sqref>R42</xm:sqref>
            </x14:sparkline>
            <x14:sparkline>
              <xm:f>'派件数据 Delivery data'!K43:P43</xm:f>
              <xm:sqref>R43</xm:sqref>
            </x14:sparkline>
            <x14:sparkline>
              <xm:f>'派件数据 Delivery data'!K44:P44</xm:f>
              <xm:sqref>R44</xm:sqref>
            </x14:sparkline>
            <x14:sparkline>
              <xm:f>'派件数据 Delivery data'!K45:P45</xm:f>
              <xm:sqref>R45</xm:sqref>
            </x14:sparkline>
            <x14:sparkline>
              <xm:f>'派件数据 Delivery data'!K46:P46</xm:f>
              <xm:sqref>R46</xm:sqref>
            </x14:sparkline>
            <x14:sparkline>
              <xm:f>'派件数据 Delivery data'!K47:P47</xm:f>
              <xm:sqref>R47</xm:sqref>
            </x14:sparkline>
            <x14:sparkline>
              <xm:f>'派件数据 Delivery data'!K48:P48</xm:f>
              <xm:sqref>R48</xm:sqref>
            </x14:sparkline>
            <x14:sparkline>
              <xm:f>'派件数据 Delivery data'!K49:P49</xm:f>
              <xm:sqref>R49</xm:sqref>
            </x14:sparkline>
            <x14:sparkline>
              <xm:f>'派件数据 Delivery data'!K50:P50</xm:f>
              <xm:sqref>R50</xm:sqref>
            </x14:sparkline>
            <x14:sparkline>
              <xm:f>'派件数据 Delivery data'!K52:P52</xm:f>
              <xm:sqref>R52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data'!D5:I5</xm:f>
              <xm:sqref>J5</xm:sqref>
            </x14:sparkline>
            <x14:sparkline>
              <xm:f>'派件数据 Delivery data'!D6:I6</xm:f>
              <xm:sqref>J6</xm:sqref>
            </x14:sparkline>
            <x14:sparkline>
              <xm:f>'派件数据 Delivery data'!D7:I7</xm:f>
              <xm:sqref>J7</xm:sqref>
            </x14:sparkline>
            <x14:sparkline>
              <xm:f>'派件数据 Delivery data'!D8:I8</xm:f>
              <xm:sqref>J8</xm:sqref>
            </x14:sparkline>
            <x14:sparkline>
              <xm:f>'派件数据 Delivery data'!D9:I9</xm:f>
              <xm:sqref>J9</xm:sqref>
            </x14:sparkline>
            <x14:sparkline>
              <xm:f>'派件数据 Delivery data'!D10:I10</xm:f>
              <xm:sqref>J10</xm:sqref>
            </x14:sparkline>
            <x14:sparkline>
              <xm:f>'派件数据 Delivery data'!D11:I11</xm:f>
              <xm:sqref>J11</xm:sqref>
            </x14:sparkline>
            <x14:sparkline>
              <xm:f>'派件数据 Delivery data'!D12:I12</xm:f>
              <xm:sqref>J12</xm:sqref>
            </x14:sparkline>
            <x14:sparkline>
              <xm:f>'派件数据 Delivery data'!D13:I13</xm:f>
              <xm:sqref>J13</xm:sqref>
            </x14:sparkline>
            <x14:sparkline>
              <xm:f>'派件数据 Delivery data'!D14:I14</xm:f>
              <xm:sqref>J14</xm:sqref>
            </x14:sparkline>
            <x14:sparkline>
              <xm:f>'派件数据 Delivery data'!D15:I15</xm:f>
              <xm:sqref>J15</xm:sqref>
            </x14:sparkline>
            <x14:sparkline>
              <xm:f>'派件数据 Delivery data'!D16:I16</xm:f>
              <xm:sqref>J16</xm:sqref>
            </x14:sparkline>
            <x14:sparkline>
              <xm:f>'派件数据 Delivery data'!D17:I17</xm:f>
              <xm:sqref>J17</xm:sqref>
            </x14:sparkline>
            <x14:sparkline>
              <xm:f>'派件数据 Delivery data'!D18:I18</xm:f>
              <xm:sqref>J18</xm:sqref>
            </x14:sparkline>
            <x14:sparkline>
              <xm:f>'派件数据 Delivery data'!D19:I19</xm:f>
              <xm:sqref>J19</xm:sqref>
            </x14:sparkline>
            <x14:sparkline>
              <xm:f>'派件数据 Delivery data'!D20:I20</xm:f>
              <xm:sqref>J20</xm:sqref>
            </x14:sparkline>
            <x14:sparkline>
              <xm:f>'派件数据 Delivery data'!D21:I21</xm:f>
              <xm:sqref>J21</xm:sqref>
            </x14:sparkline>
            <x14:sparkline>
              <xm:f>'派件数据 Delivery data'!D22:I22</xm:f>
              <xm:sqref>J22</xm:sqref>
            </x14:sparkline>
            <x14:sparkline>
              <xm:f>'派件数据 Delivery data'!D23:I23</xm:f>
              <xm:sqref>J23</xm:sqref>
            </x14:sparkline>
            <x14:sparkline>
              <xm:f>'派件数据 Delivery data'!D24:I24</xm:f>
              <xm:sqref>J24</xm:sqref>
            </x14:sparkline>
            <x14:sparkline>
              <xm:f>'派件数据 Delivery data'!D25:I25</xm:f>
              <xm:sqref>J25</xm:sqref>
            </x14:sparkline>
            <x14:sparkline>
              <xm:f>'派件数据 Delivery data'!D27:I27</xm:f>
              <xm:sqref>J27</xm:sqref>
            </x14:sparkline>
            <x14:sparkline>
              <xm:f>'派件数据 Delivery data'!D28:I28</xm:f>
              <xm:sqref>J28</xm:sqref>
            </x14:sparkline>
            <x14:sparkline>
              <xm:f>'派件数据 Delivery data'!D29:I29</xm:f>
              <xm:sqref>J29</xm:sqref>
            </x14:sparkline>
            <x14:sparkline>
              <xm:f>'派件数据 Delivery data'!D30:I30</xm:f>
              <xm:sqref>J30</xm:sqref>
            </x14:sparkline>
            <x14:sparkline>
              <xm:f>'派件数据 Delivery data'!D31:I31</xm:f>
              <xm:sqref>J31</xm:sqref>
            </x14:sparkline>
            <x14:sparkline>
              <xm:f>'派件数据 Delivery data'!D32:I32</xm:f>
              <xm:sqref>J32</xm:sqref>
            </x14:sparkline>
            <x14:sparkline>
              <xm:f>'派件数据 Delivery data'!D33:I33</xm:f>
              <xm:sqref>J33</xm:sqref>
            </x14:sparkline>
            <x14:sparkline>
              <xm:f>'派件数据 Delivery data'!D34:I34</xm:f>
              <xm:sqref>J34</xm:sqref>
            </x14:sparkline>
            <x14:sparkline>
              <xm:f>'派件数据 Delivery data'!D35:I35</xm:f>
              <xm:sqref>J35</xm:sqref>
            </x14:sparkline>
            <x14:sparkline>
              <xm:f>'派件数据 Delivery data'!D36:I36</xm:f>
              <xm:sqref>J36</xm:sqref>
            </x14:sparkline>
            <x14:sparkline>
              <xm:f>'派件数据 Delivery data'!D37:I37</xm:f>
              <xm:sqref>J37</xm:sqref>
            </x14:sparkline>
            <x14:sparkline>
              <xm:f>'派件数据 Delivery data'!D38:I38</xm:f>
              <xm:sqref>J38</xm:sqref>
            </x14:sparkline>
            <x14:sparkline>
              <xm:f>'派件数据 Delivery data'!D39:I39</xm:f>
              <xm:sqref>J39</xm:sqref>
            </x14:sparkline>
            <x14:sparkline>
              <xm:f>'派件数据 Delivery data'!D40:I40</xm:f>
              <xm:sqref>J40</xm:sqref>
            </x14:sparkline>
            <x14:sparkline>
              <xm:f>'派件数据 Delivery data'!D41:I41</xm:f>
              <xm:sqref>J41</xm:sqref>
            </x14:sparkline>
            <x14:sparkline>
              <xm:f>'派件数据 Delivery data'!D42:I42</xm:f>
              <xm:sqref>J42</xm:sqref>
            </x14:sparkline>
            <x14:sparkline>
              <xm:f>'派件数据 Delivery data'!D43:I43</xm:f>
              <xm:sqref>J43</xm:sqref>
            </x14:sparkline>
            <x14:sparkline>
              <xm:f>'派件数据 Delivery data'!D44:I44</xm:f>
              <xm:sqref>J44</xm:sqref>
            </x14:sparkline>
            <x14:sparkline>
              <xm:f>'派件数据 Delivery data'!D45:I45</xm:f>
              <xm:sqref>J45</xm:sqref>
            </x14:sparkline>
            <x14:sparkline>
              <xm:f>'派件数据 Delivery data'!D46:I46</xm:f>
              <xm:sqref>J46</xm:sqref>
            </x14:sparkline>
            <x14:sparkline>
              <xm:f>'派件数据 Delivery data'!D47:I47</xm:f>
              <xm:sqref>J47</xm:sqref>
            </x14:sparkline>
            <x14:sparkline>
              <xm:f>'派件数据 Delivery data'!D48:I48</xm:f>
              <xm:sqref>J48</xm:sqref>
            </x14:sparkline>
            <x14:sparkline>
              <xm:f>'派件数据 Delivery data'!D49:I49</xm:f>
              <xm:sqref>J49</xm:sqref>
            </x14:sparkline>
            <x14:sparkline>
              <xm:f>'派件数据 Delivery data'!D50:I50</xm:f>
              <xm:sqref>J50</xm:sqref>
            </x14:sparkline>
            <x14:sparkline>
              <xm:f>'派件数据 Delivery data'!D52:I52</xm:f>
              <xm:sqref>J52</xm:sqref>
            </x14:sparkline>
            <x14:sparkline>
              <xm:f>'派件数据 Delivery data'!D51:I51</xm:f>
              <xm:sqref>J51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data'!AI5:AN5</xm:f>
              <xm:sqref>AO5</xm:sqref>
            </x14:sparkline>
            <x14:sparkline>
              <xm:f>'派件数据 Delivery data'!AI6:AN6</xm:f>
              <xm:sqref>AO6</xm:sqref>
            </x14:sparkline>
            <x14:sparkline>
              <xm:f>'派件数据 Delivery data'!AI7:AN7</xm:f>
              <xm:sqref>AO7</xm:sqref>
            </x14:sparkline>
            <x14:sparkline>
              <xm:f>'派件数据 Delivery data'!AI8:AN8</xm:f>
              <xm:sqref>AO8</xm:sqref>
            </x14:sparkline>
            <x14:sparkline>
              <xm:f>'派件数据 Delivery data'!AI9:AN9</xm:f>
              <xm:sqref>AO9</xm:sqref>
            </x14:sparkline>
            <x14:sparkline>
              <xm:f>'派件数据 Delivery data'!AI10:AN10</xm:f>
              <xm:sqref>AO10</xm:sqref>
            </x14:sparkline>
            <x14:sparkline>
              <xm:f>'派件数据 Delivery data'!AI11:AN11</xm:f>
              <xm:sqref>AO11</xm:sqref>
            </x14:sparkline>
            <x14:sparkline>
              <xm:f>'派件数据 Delivery data'!AI12:AN12</xm:f>
              <xm:sqref>AO12</xm:sqref>
            </x14:sparkline>
            <x14:sparkline>
              <xm:f>'派件数据 Delivery data'!AI13:AN13</xm:f>
              <xm:sqref>AO13</xm:sqref>
            </x14:sparkline>
            <x14:sparkline>
              <xm:f>'派件数据 Delivery data'!AI14:AN14</xm:f>
              <xm:sqref>AO14</xm:sqref>
            </x14:sparkline>
            <x14:sparkline>
              <xm:f>'派件数据 Delivery data'!AI15:AN15</xm:f>
              <xm:sqref>AO15</xm:sqref>
            </x14:sparkline>
            <x14:sparkline>
              <xm:f>'派件数据 Delivery data'!AI16:AN16</xm:f>
              <xm:sqref>AO16</xm:sqref>
            </x14:sparkline>
            <x14:sparkline>
              <xm:f>'派件数据 Delivery data'!AI17:AN17</xm:f>
              <xm:sqref>AO17</xm:sqref>
            </x14:sparkline>
            <x14:sparkline>
              <xm:f>'派件数据 Delivery data'!AI18:AN18</xm:f>
              <xm:sqref>AO18</xm:sqref>
            </x14:sparkline>
            <x14:sparkline>
              <xm:f>'派件数据 Delivery data'!AI19:AN19</xm:f>
              <xm:sqref>AO19</xm:sqref>
            </x14:sparkline>
            <x14:sparkline>
              <xm:f>'派件数据 Delivery data'!AI20:AN20</xm:f>
              <xm:sqref>AO20</xm:sqref>
            </x14:sparkline>
            <x14:sparkline>
              <xm:f>'派件数据 Delivery data'!AI21:AN21</xm:f>
              <xm:sqref>AO21</xm:sqref>
            </x14:sparkline>
            <x14:sparkline>
              <xm:f>'派件数据 Delivery data'!AI22:AN22</xm:f>
              <xm:sqref>AO22</xm:sqref>
            </x14:sparkline>
            <x14:sparkline>
              <xm:f>'派件数据 Delivery data'!AI23:AN23</xm:f>
              <xm:sqref>AO23</xm:sqref>
            </x14:sparkline>
            <x14:sparkline>
              <xm:f>'派件数据 Delivery data'!AI24:AN24</xm:f>
              <xm:sqref>AO24</xm:sqref>
            </x14:sparkline>
            <x14:sparkline>
              <xm:f>'派件数据 Delivery data'!AI25:AN25</xm:f>
              <xm:sqref>AO25</xm:sqref>
            </x14:sparkline>
            <x14:sparkline>
              <xm:f>'派件数据 Delivery data'!AI27:AN27</xm:f>
              <xm:sqref>AO27</xm:sqref>
            </x14:sparkline>
            <x14:sparkline>
              <xm:f>'派件数据 Delivery data'!AI28:AN28</xm:f>
              <xm:sqref>AO28</xm:sqref>
            </x14:sparkline>
            <x14:sparkline>
              <xm:f>'派件数据 Delivery data'!AI29:AN29</xm:f>
              <xm:sqref>AO29</xm:sqref>
            </x14:sparkline>
            <x14:sparkline>
              <xm:f>'派件数据 Delivery data'!AI30:AN30</xm:f>
              <xm:sqref>AO30</xm:sqref>
            </x14:sparkline>
            <x14:sparkline>
              <xm:f>'派件数据 Delivery data'!AI31:AN31</xm:f>
              <xm:sqref>AO31</xm:sqref>
            </x14:sparkline>
            <x14:sparkline>
              <xm:f>'派件数据 Delivery data'!AI32:AN32</xm:f>
              <xm:sqref>AO32</xm:sqref>
            </x14:sparkline>
            <x14:sparkline>
              <xm:f>'派件数据 Delivery data'!AI33:AN33</xm:f>
              <xm:sqref>AO33</xm:sqref>
            </x14:sparkline>
            <x14:sparkline>
              <xm:f>'派件数据 Delivery data'!AI34:AN34</xm:f>
              <xm:sqref>AO34</xm:sqref>
            </x14:sparkline>
            <x14:sparkline>
              <xm:f>'派件数据 Delivery data'!AI35:AN35</xm:f>
              <xm:sqref>AO35</xm:sqref>
            </x14:sparkline>
            <x14:sparkline>
              <xm:f>'派件数据 Delivery data'!AI36:AN36</xm:f>
              <xm:sqref>AO36</xm:sqref>
            </x14:sparkline>
            <x14:sparkline>
              <xm:f>'派件数据 Delivery data'!AI37:AN37</xm:f>
              <xm:sqref>AO37</xm:sqref>
            </x14:sparkline>
            <x14:sparkline>
              <xm:f>'派件数据 Delivery data'!AI38:AN38</xm:f>
              <xm:sqref>AO38</xm:sqref>
            </x14:sparkline>
            <x14:sparkline>
              <xm:f>'派件数据 Delivery data'!AI39:AN39</xm:f>
              <xm:sqref>AO39</xm:sqref>
            </x14:sparkline>
            <x14:sparkline>
              <xm:f>'派件数据 Delivery data'!AI40:AN40</xm:f>
              <xm:sqref>AO40</xm:sqref>
            </x14:sparkline>
            <x14:sparkline>
              <xm:f>'派件数据 Delivery data'!AI41:AN41</xm:f>
              <xm:sqref>AO41</xm:sqref>
            </x14:sparkline>
            <x14:sparkline>
              <xm:f>'派件数据 Delivery data'!AI42:AN42</xm:f>
              <xm:sqref>AO42</xm:sqref>
            </x14:sparkline>
            <x14:sparkline>
              <xm:f>'派件数据 Delivery data'!AI43:AN43</xm:f>
              <xm:sqref>AO43</xm:sqref>
            </x14:sparkline>
            <x14:sparkline>
              <xm:f>'派件数据 Delivery data'!AI44:AN44</xm:f>
              <xm:sqref>AO44</xm:sqref>
            </x14:sparkline>
            <x14:sparkline>
              <xm:f>'派件数据 Delivery data'!AI45:AN45</xm:f>
              <xm:sqref>AO45</xm:sqref>
            </x14:sparkline>
            <x14:sparkline>
              <xm:f>'派件数据 Delivery data'!AI46:AN46</xm:f>
              <xm:sqref>AO46</xm:sqref>
            </x14:sparkline>
            <x14:sparkline>
              <xm:f>'派件数据 Delivery data'!AI47:AN47</xm:f>
              <xm:sqref>AO47</xm:sqref>
            </x14:sparkline>
            <x14:sparkline>
              <xm:f>'派件数据 Delivery data'!AI48:AN48</xm:f>
              <xm:sqref>AO48</xm:sqref>
            </x14:sparkline>
            <x14:sparkline>
              <xm:f>'派件数据 Delivery data'!AI49:AN49</xm:f>
              <xm:sqref>AO49</xm:sqref>
            </x14:sparkline>
            <x14:sparkline>
              <xm:f>'派件数据 Delivery data'!AI50:AN50</xm:f>
              <xm:sqref>AO50</xm:sqref>
            </x14:sparkline>
            <x14:sparkline>
              <xm:f>'派件数据 Delivery data'!AI52:AN52</xm:f>
              <xm:sqref>AO52</xm:sqref>
            </x14:sparkline>
            <x14:sparkline>
              <xm:f>'派件数据 Delivery data'!AI51:AN51</xm:f>
              <xm:sqref>AO51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data'!AP5:AU5</xm:f>
              <xm:sqref>AV5</xm:sqref>
            </x14:sparkline>
            <x14:sparkline>
              <xm:f>'派件数据 Delivery data'!AP6:AU6</xm:f>
              <xm:sqref>AV6</xm:sqref>
            </x14:sparkline>
            <x14:sparkline>
              <xm:f>'派件数据 Delivery data'!AP7:AU7</xm:f>
              <xm:sqref>AV7</xm:sqref>
            </x14:sparkline>
            <x14:sparkline>
              <xm:f>'派件数据 Delivery data'!AP8:AU8</xm:f>
              <xm:sqref>AV8</xm:sqref>
            </x14:sparkline>
            <x14:sparkline>
              <xm:f>'派件数据 Delivery data'!AP9:AU9</xm:f>
              <xm:sqref>AV9</xm:sqref>
            </x14:sparkline>
            <x14:sparkline>
              <xm:f>'派件数据 Delivery data'!AP10:AU10</xm:f>
              <xm:sqref>AV10</xm:sqref>
            </x14:sparkline>
            <x14:sparkline>
              <xm:f>'派件数据 Delivery data'!AP11:AU11</xm:f>
              <xm:sqref>AV11</xm:sqref>
            </x14:sparkline>
            <x14:sparkline>
              <xm:f>'派件数据 Delivery data'!AP12:AU12</xm:f>
              <xm:sqref>AV12</xm:sqref>
            </x14:sparkline>
            <x14:sparkline>
              <xm:f>'派件数据 Delivery data'!AP13:AU13</xm:f>
              <xm:sqref>AV13</xm:sqref>
            </x14:sparkline>
            <x14:sparkline>
              <xm:f>'派件数据 Delivery data'!AP14:AU14</xm:f>
              <xm:sqref>AV14</xm:sqref>
            </x14:sparkline>
            <x14:sparkline>
              <xm:f>'派件数据 Delivery data'!AP15:AU15</xm:f>
              <xm:sqref>AV15</xm:sqref>
            </x14:sparkline>
            <x14:sparkline>
              <xm:f>'派件数据 Delivery data'!AP16:AU16</xm:f>
              <xm:sqref>AV16</xm:sqref>
            </x14:sparkline>
            <x14:sparkline>
              <xm:f>'派件数据 Delivery data'!AP17:AU17</xm:f>
              <xm:sqref>AV17</xm:sqref>
            </x14:sparkline>
            <x14:sparkline>
              <xm:f>'派件数据 Delivery data'!AP18:AU18</xm:f>
              <xm:sqref>AV18</xm:sqref>
            </x14:sparkline>
            <x14:sparkline>
              <xm:f>'派件数据 Delivery data'!AP19:AU19</xm:f>
              <xm:sqref>AV19</xm:sqref>
            </x14:sparkline>
            <x14:sparkline>
              <xm:f>'派件数据 Delivery data'!AP20:AU20</xm:f>
              <xm:sqref>AV20</xm:sqref>
            </x14:sparkline>
            <x14:sparkline>
              <xm:f>'派件数据 Delivery data'!AP21:AU21</xm:f>
              <xm:sqref>AV21</xm:sqref>
            </x14:sparkline>
            <x14:sparkline>
              <xm:f>'派件数据 Delivery data'!AP22:AU22</xm:f>
              <xm:sqref>AV22</xm:sqref>
            </x14:sparkline>
            <x14:sparkline>
              <xm:f>'派件数据 Delivery data'!AP23:AU23</xm:f>
              <xm:sqref>AV23</xm:sqref>
            </x14:sparkline>
            <x14:sparkline>
              <xm:f>'派件数据 Delivery data'!AP24:AU24</xm:f>
              <xm:sqref>AV24</xm:sqref>
            </x14:sparkline>
            <x14:sparkline>
              <xm:f>'派件数据 Delivery data'!AP25:AU25</xm:f>
              <xm:sqref>AV25</xm:sqref>
            </x14:sparkline>
            <x14:sparkline>
              <xm:f>'派件数据 Delivery data'!AP27:AU27</xm:f>
              <xm:sqref>AV27</xm:sqref>
            </x14:sparkline>
            <x14:sparkline>
              <xm:f>'派件数据 Delivery data'!AP28:AU28</xm:f>
              <xm:sqref>AV28</xm:sqref>
            </x14:sparkline>
            <x14:sparkline>
              <xm:f>'派件数据 Delivery data'!AP29:AU29</xm:f>
              <xm:sqref>AV29</xm:sqref>
            </x14:sparkline>
            <x14:sparkline>
              <xm:f>'派件数据 Delivery data'!AP30:AU30</xm:f>
              <xm:sqref>AV30</xm:sqref>
            </x14:sparkline>
            <x14:sparkline>
              <xm:f>'派件数据 Delivery data'!AP31:AU31</xm:f>
              <xm:sqref>AV31</xm:sqref>
            </x14:sparkline>
            <x14:sparkline>
              <xm:f>'派件数据 Delivery data'!AP32:AU32</xm:f>
              <xm:sqref>AV32</xm:sqref>
            </x14:sparkline>
            <x14:sparkline>
              <xm:f>'派件数据 Delivery data'!AP33:AU33</xm:f>
              <xm:sqref>AV33</xm:sqref>
            </x14:sparkline>
            <x14:sparkline>
              <xm:f>'派件数据 Delivery data'!AP34:AU34</xm:f>
              <xm:sqref>AV34</xm:sqref>
            </x14:sparkline>
            <x14:sparkline>
              <xm:f>'派件数据 Delivery data'!AP35:AU35</xm:f>
              <xm:sqref>AV35</xm:sqref>
            </x14:sparkline>
            <x14:sparkline>
              <xm:f>'派件数据 Delivery data'!AP36:AU36</xm:f>
              <xm:sqref>AV36</xm:sqref>
            </x14:sparkline>
            <x14:sparkline>
              <xm:f>'派件数据 Delivery data'!AP37:AU37</xm:f>
              <xm:sqref>AV37</xm:sqref>
            </x14:sparkline>
            <x14:sparkline>
              <xm:f>'派件数据 Delivery data'!AP38:AU38</xm:f>
              <xm:sqref>AV38</xm:sqref>
            </x14:sparkline>
            <x14:sparkline>
              <xm:f>'派件数据 Delivery data'!AP39:AU39</xm:f>
              <xm:sqref>AV39</xm:sqref>
            </x14:sparkline>
            <x14:sparkline>
              <xm:f>'派件数据 Delivery data'!AP40:AU40</xm:f>
              <xm:sqref>AV40</xm:sqref>
            </x14:sparkline>
            <x14:sparkline>
              <xm:f>'派件数据 Delivery data'!AP41:AU41</xm:f>
              <xm:sqref>AV41</xm:sqref>
            </x14:sparkline>
            <x14:sparkline>
              <xm:f>'派件数据 Delivery data'!AP42:AU42</xm:f>
              <xm:sqref>AV42</xm:sqref>
            </x14:sparkline>
            <x14:sparkline>
              <xm:f>'派件数据 Delivery data'!AP43:AU43</xm:f>
              <xm:sqref>AV43</xm:sqref>
            </x14:sparkline>
            <x14:sparkline>
              <xm:f>'派件数据 Delivery data'!AP44:AU44</xm:f>
              <xm:sqref>AV44</xm:sqref>
            </x14:sparkline>
            <x14:sparkline>
              <xm:f>'派件数据 Delivery data'!AP45:AU45</xm:f>
              <xm:sqref>AV45</xm:sqref>
            </x14:sparkline>
            <x14:sparkline>
              <xm:f>'派件数据 Delivery data'!AP46:AU46</xm:f>
              <xm:sqref>AV46</xm:sqref>
            </x14:sparkline>
            <x14:sparkline>
              <xm:f>'派件数据 Delivery data'!AP47:AU47</xm:f>
              <xm:sqref>AV47</xm:sqref>
            </x14:sparkline>
            <x14:sparkline>
              <xm:f>'派件数据 Delivery data'!AP48:AU48</xm:f>
              <xm:sqref>AV48</xm:sqref>
            </x14:sparkline>
            <x14:sparkline>
              <xm:f>'派件数据 Delivery data'!AP49:AU49</xm:f>
              <xm:sqref>AV49</xm:sqref>
            </x14:sparkline>
            <x14:sparkline>
              <xm:f>'派件数据 Delivery data'!AP50:AU50</xm:f>
              <xm:sqref>AV50</xm:sqref>
            </x14:sparkline>
            <x14:sparkline>
              <xm:f>'派件数据 Delivery data'!AP52:AU52</xm:f>
              <xm:sqref>AV52</xm:sqref>
            </x14:sparkline>
            <x14:sparkline>
              <xm:f>'派件数据 Delivery data'!AP51:AU51</xm:f>
              <xm:sqref>AV51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data'!BO5:BT5</xm:f>
              <xm:sqref>BV5</xm:sqref>
            </x14:sparkline>
            <x14:sparkline>
              <xm:f>'派件数据 Delivery data'!BO6:BT6</xm:f>
              <xm:sqref>BV6</xm:sqref>
            </x14:sparkline>
            <x14:sparkline>
              <xm:f>'派件数据 Delivery data'!BO7:BT7</xm:f>
              <xm:sqref>BV7</xm:sqref>
            </x14:sparkline>
            <x14:sparkline>
              <xm:f>'派件数据 Delivery data'!BO8:BT8</xm:f>
              <xm:sqref>BV8</xm:sqref>
            </x14:sparkline>
            <x14:sparkline>
              <xm:f>'派件数据 Delivery data'!BO9:BT9</xm:f>
              <xm:sqref>BV9</xm:sqref>
            </x14:sparkline>
            <x14:sparkline>
              <xm:f>'派件数据 Delivery data'!BO10:BT10</xm:f>
              <xm:sqref>BV10</xm:sqref>
            </x14:sparkline>
            <x14:sparkline>
              <xm:f>'派件数据 Delivery data'!BO11:BT11</xm:f>
              <xm:sqref>BV11</xm:sqref>
            </x14:sparkline>
            <x14:sparkline>
              <xm:f>'派件数据 Delivery data'!BO12:BT12</xm:f>
              <xm:sqref>BV12</xm:sqref>
            </x14:sparkline>
            <x14:sparkline>
              <xm:f>'派件数据 Delivery data'!BO13:BT13</xm:f>
              <xm:sqref>BV13</xm:sqref>
            </x14:sparkline>
            <x14:sparkline>
              <xm:f>'派件数据 Delivery data'!BO14:BT14</xm:f>
              <xm:sqref>BV14</xm:sqref>
            </x14:sparkline>
            <x14:sparkline>
              <xm:f>'派件数据 Delivery data'!BO15:BT15</xm:f>
              <xm:sqref>BV15</xm:sqref>
            </x14:sparkline>
            <x14:sparkline>
              <xm:f>'派件数据 Delivery data'!BO16:BT16</xm:f>
              <xm:sqref>BV16</xm:sqref>
            </x14:sparkline>
            <x14:sparkline>
              <xm:f>'派件数据 Delivery data'!BO17:BT17</xm:f>
              <xm:sqref>BV17</xm:sqref>
            </x14:sparkline>
            <x14:sparkline>
              <xm:f>'派件数据 Delivery data'!BO18:BT18</xm:f>
              <xm:sqref>BV18</xm:sqref>
            </x14:sparkline>
            <x14:sparkline>
              <xm:f>'派件数据 Delivery data'!BO19:BT19</xm:f>
              <xm:sqref>BV19</xm:sqref>
            </x14:sparkline>
            <x14:sparkline>
              <xm:f>'派件数据 Delivery data'!BO20:BT20</xm:f>
              <xm:sqref>BV20</xm:sqref>
            </x14:sparkline>
            <x14:sparkline>
              <xm:f>'派件数据 Delivery data'!BO21:BT21</xm:f>
              <xm:sqref>BV21</xm:sqref>
            </x14:sparkline>
            <x14:sparkline>
              <xm:f>'派件数据 Delivery data'!BO22:BT22</xm:f>
              <xm:sqref>BV22</xm:sqref>
            </x14:sparkline>
            <x14:sparkline>
              <xm:f>'派件数据 Delivery data'!BO23:BT23</xm:f>
              <xm:sqref>BV23</xm:sqref>
            </x14:sparkline>
            <x14:sparkline>
              <xm:f>'派件数据 Delivery data'!BO24:BT24</xm:f>
              <xm:sqref>BV24</xm:sqref>
            </x14:sparkline>
            <x14:sparkline>
              <xm:f>'派件数据 Delivery data'!BO25:BT25</xm:f>
              <xm:sqref>BV25</xm:sqref>
            </x14:sparkline>
            <x14:sparkline>
              <xm:f>'派件数据 Delivery data'!BO27:BT27</xm:f>
              <xm:sqref>BV27</xm:sqref>
            </x14:sparkline>
            <x14:sparkline>
              <xm:f>'派件数据 Delivery data'!BO28:BT28</xm:f>
              <xm:sqref>BV28</xm:sqref>
            </x14:sparkline>
            <x14:sparkline>
              <xm:f>'派件数据 Delivery data'!BO29:BT29</xm:f>
              <xm:sqref>BV29</xm:sqref>
            </x14:sparkline>
            <x14:sparkline>
              <xm:f>'派件数据 Delivery data'!BO30:BT30</xm:f>
              <xm:sqref>BV30</xm:sqref>
            </x14:sparkline>
            <x14:sparkline>
              <xm:f>'派件数据 Delivery data'!BO31:BT31</xm:f>
              <xm:sqref>BV31</xm:sqref>
            </x14:sparkline>
            <x14:sparkline>
              <xm:f>'派件数据 Delivery data'!BO32:BT32</xm:f>
              <xm:sqref>BV32</xm:sqref>
            </x14:sparkline>
            <x14:sparkline>
              <xm:f>'派件数据 Delivery data'!BO33:BT33</xm:f>
              <xm:sqref>BV33</xm:sqref>
            </x14:sparkline>
            <x14:sparkline>
              <xm:f>'派件数据 Delivery data'!BO34:BT34</xm:f>
              <xm:sqref>BV34</xm:sqref>
            </x14:sparkline>
            <x14:sparkline>
              <xm:f>'派件数据 Delivery data'!BO35:BT35</xm:f>
              <xm:sqref>BV35</xm:sqref>
            </x14:sparkline>
            <x14:sparkline>
              <xm:f>'派件数据 Delivery data'!BO36:BT36</xm:f>
              <xm:sqref>BV36</xm:sqref>
            </x14:sparkline>
            <x14:sparkline>
              <xm:f>'派件数据 Delivery data'!BO37:BT37</xm:f>
              <xm:sqref>BV37</xm:sqref>
            </x14:sparkline>
            <x14:sparkline>
              <xm:f>'派件数据 Delivery data'!BO38:BT38</xm:f>
              <xm:sqref>BV38</xm:sqref>
            </x14:sparkline>
            <x14:sparkline>
              <xm:f>'派件数据 Delivery data'!BO39:BT39</xm:f>
              <xm:sqref>BV39</xm:sqref>
            </x14:sparkline>
            <x14:sparkline>
              <xm:f>'派件数据 Delivery data'!BO40:BT40</xm:f>
              <xm:sqref>BV40</xm:sqref>
            </x14:sparkline>
            <x14:sparkline>
              <xm:f>'派件数据 Delivery data'!BO41:BT41</xm:f>
              <xm:sqref>BV41</xm:sqref>
            </x14:sparkline>
            <x14:sparkline>
              <xm:f>'派件数据 Delivery data'!BO42:BT42</xm:f>
              <xm:sqref>BV42</xm:sqref>
            </x14:sparkline>
            <x14:sparkline>
              <xm:f>'派件数据 Delivery data'!BO43:BT43</xm:f>
              <xm:sqref>BV43</xm:sqref>
            </x14:sparkline>
            <x14:sparkline>
              <xm:f>'派件数据 Delivery data'!BO44:BT44</xm:f>
              <xm:sqref>BV44</xm:sqref>
            </x14:sparkline>
            <x14:sparkline>
              <xm:f>'派件数据 Delivery data'!BO45:BT45</xm:f>
              <xm:sqref>BV45</xm:sqref>
            </x14:sparkline>
            <x14:sparkline>
              <xm:f>'派件数据 Delivery data'!BO46:BT46</xm:f>
              <xm:sqref>BV46</xm:sqref>
            </x14:sparkline>
            <x14:sparkline>
              <xm:f>'派件数据 Delivery data'!BO47:BT47</xm:f>
              <xm:sqref>BV47</xm:sqref>
            </x14:sparkline>
            <x14:sparkline>
              <xm:f>'派件数据 Delivery data'!BO48:BT48</xm:f>
              <xm:sqref>BV48</xm:sqref>
            </x14:sparkline>
            <x14:sparkline>
              <xm:f>'派件数据 Delivery data'!BO49:BT49</xm:f>
              <xm:sqref>BV49</xm:sqref>
            </x14:sparkline>
            <x14:sparkline>
              <xm:f>'派件数据 Delivery data'!BO50:BT50</xm:f>
              <xm:sqref>BV50</xm:sqref>
            </x14:sparkline>
            <x14:sparkline>
              <xm:f>'派件数据 Delivery data'!BO52:BT52</xm:f>
              <xm:sqref>BV52</xm:sqref>
            </x14:sparkline>
            <x14:sparkline>
              <xm:f>'派件数据 Delivery data'!BO51:BT51</xm:f>
              <xm:sqref>BV51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data'!BW5:CB5</xm:f>
              <xm:sqref>CD5</xm:sqref>
            </x14:sparkline>
            <x14:sparkline>
              <xm:f>'派件数据 Delivery data'!BW6:CB6</xm:f>
              <xm:sqref>CD6</xm:sqref>
            </x14:sparkline>
            <x14:sparkline>
              <xm:f>'派件数据 Delivery data'!BW7:CB7</xm:f>
              <xm:sqref>CD7</xm:sqref>
            </x14:sparkline>
            <x14:sparkline>
              <xm:f>'派件数据 Delivery data'!BW8:CB8</xm:f>
              <xm:sqref>CD8</xm:sqref>
            </x14:sparkline>
            <x14:sparkline>
              <xm:f>'派件数据 Delivery data'!BW9:CB9</xm:f>
              <xm:sqref>CD9</xm:sqref>
            </x14:sparkline>
            <x14:sparkline>
              <xm:f>'派件数据 Delivery data'!BW10:CB10</xm:f>
              <xm:sqref>CD10</xm:sqref>
            </x14:sparkline>
            <x14:sparkline>
              <xm:f>'派件数据 Delivery data'!BW11:CB11</xm:f>
              <xm:sqref>CD11</xm:sqref>
            </x14:sparkline>
            <x14:sparkline>
              <xm:f>'派件数据 Delivery data'!BW12:CB12</xm:f>
              <xm:sqref>CD12</xm:sqref>
            </x14:sparkline>
            <x14:sparkline>
              <xm:f>'派件数据 Delivery data'!BW13:CB13</xm:f>
              <xm:sqref>CD13</xm:sqref>
            </x14:sparkline>
            <x14:sparkline>
              <xm:f>'派件数据 Delivery data'!BW14:CB14</xm:f>
              <xm:sqref>CD14</xm:sqref>
            </x14:sparkline>
            <x14:sparkline>
              <xm:f>'派件数据 Delivery data'!BW15:CB15</xm:f>
              <xm:sqref>CD15</xm:sqref>
            </x14:sparkline>
            <x14:sparkline>
              <xm:f>'派件数据 Delivery data'!BW16:CB16</xm:f>
              <xm:sqref>CD16</xm:sqref>
            </x14:sparkline>
            <x14:sparkline>
              <xm:f>'派件数据 Delivery data'!BW17:CB17</xm:f>
              <xm:sqref>CD17</xm:sqref>
            </x14:sparkline>
            <x14:sparkline>
              <xm:f>'派件数据 Delivery data'!BW18:CB18</xm:f>
              <xm:sqref>CD18</xm:sqref>
            </x14:sparkline>
            <x14:sparkline>
              <xm:f>'派件数据 Delivery data'!BW19:CB19</xm:f>
              <xm:sqref>CD19</xm:sqref>
            </x14:sparkline>
            <x14:sparkline>
              <xm:f>'派件数据 Delivery data'!BW20:CB20</xm:f>
              <xm:sqref>CD20</xm:sqref>
            </x14:sparkline>
            <x14:sparkline>
              <xm:f>'派件数据 Delivery data'!BW21:CB21</xm:f>
              <xm:sqref>CD21</xm:sqref>
            </x14:sparkline>
            <x14:sparkline>
              <xm:f>'派件数据 Delivery data'!BW22:CB22</xm:f>
              <xm:sqref>CD22</xm:sqref>
            </x14:sparkline>
            <x14:sparkline>
              <xm:f>'派件数据 Delivery data'!BW23:CB23</xm:f>
              <xm:sqref>CD23</xm:sqref>
            </x14:sparkline>
            <x14:sparkline>
              <xm:f>'派件数据 Delivery data'!BW24:CB24</xm:f>
              <xm:sqref>CD24</xm:sqref>
            </x14:sparkline>
            <x14:sparkline>
              <xm:f>'派件数据 Delivery data'!BW25:CB25</xm:f>
              <xm:sqref>CD25</xm:sqref>
            </x14:sparkline>
            <x14:sparkline>
              <xm:f>'派件数据 Delivery data'!BW27:CB27</xm:f>
              <xm:sqref>CD27</xm:sqref>
            </x14:sparkline>
            <x14:sparkline>
              <xm:f>'派件数据 Delivery data'!BW28:CB28</xm:f>
              <xm:sqref>CD28</xm:sqref>
            </x14:sparkline>
            <x14:sparkline>
              <xm:f>'派件数据 Delivery data'!BW29:CB29</xm:f>
              <xm:sqref>CD29</xm:sqref>
            </x14:sparkline>
            <x14:sparkline>
              <xm:f>'派件数据 Delivery data'!BW30:CB30</xm:f>
              <xm:sqref>CD30</xm:sqref>
            </x14:sparkline>
            <x14:sparkline>
              <xm:f>'派件数据 Delivery data'!BW31:CB31</xm:f>
              <xm:sqref>CD31</xm:sqref>
            </x14:sparkline>
            <x14:sparkline>
              <xm:f>'派件数据 Delivery data'!BW32:CB32</xm:f>
              <xm:sqref>CD32</xm:sqref>
            </x14:sparkline>
            <x14:sparkline>
              <xm:f>'派件数据 Delivery data'!BW33:CB33</xm:f>
              <xm:sqref>CD33</xm:sqref>
            </x14:sparkline>
            <x14:sparkline>
              <xm:f>'派件数据 Delivery data'!BW34:CB34</xm:f>
              <xm:sqref>CD34</xm:sqref>
            </x14:sparkline>
            <x14:sparkline>
              <xm:f>'派件数据 Delivery data'!BW35:CB35</xm:f>
              <xm:sqref>CD35</xm:sqref>
            </x14:sparkline>
            <x14:sparkline>
              <xm:f>'派件数据 Delivery data'!BW36:CB36</xm:f>
              <xm:sqref>CD36</xm:sqref>
            </x14:sparkline>
            <x14:sparkline>
              <xm:f>'派件数据 Delivery data'!BW37:CB37</xm:f>
              <xm:sqref>CD37</xm:sqref>
            </x14:sparkline>
            <x14:sparkline>
              <xm:f>'派件数据 Delivery data'!BW38:CB38</xm:f>
              <xm:sqref>CD38</xm:sqref>
            </x14:sparkline>
            <x14:sparkline>
              <xm:f>'派件数据 Delivery data'!BW39:CB39</xm:f>
              <xm:sqref>CD39</xm:sqref>
            </x14:sparkline>
            <x14:sparkline>
              <xm:f>'派件数据 Delivery data'!BW40:CB40</xm:f>
              <xm:sqref>CD40</xm:sqref>
            </x14:sparkline>
            <x14:sparkline>
              <xm:f>'派件数据 Delivery data'!BW41:CB41</xm:f>
              <xm:sqref>CD41</xm:sqref>
            </x14:sparkline>
            <x14:sparkline>
              <xm:f>'派件数据 Delivery data'!BW42:CB42</xm:f>
              <xm:sqref>CD42</xm:sqref>
            </x14:sparkline>
            <x14:sparkline>
              <xm:f>'派件数据 Delivery data'!BW43:CB43</xm:f>
              <xm:sqref>CD43</xm:sqref>
            </x14:sparkline>
            <x14:sparkline>
              <xm:f>'派件数据 Delivery data'!BW44:CB44</xm:f>
              <xm:sqref>CD44</xm:sqref>
            </x14:sparkline>
            <x14:sparkline>
              <xm:f>'派件数据 Delivery data'!BW45:CB45</xm:f>
              <xm:sqref>CD45</xm:sqref>
            </x14:sparkline>
            <x14:sparkline>
              <xm:f>'派件数据 Delivery data'!BW46:CB46</xm:f>
              <xm:sqref>CD46</xm:sqref>
            </x14:sparkline>
            <x14:sparkline>
              <xm:f>'派件数据 Delivery data'!BW47:CB47</xm:f>
              <xm:sqref>CD47</xm:sqref>
            </x14:sparkline>
            <x14:sparkline>
              <xm:f>'派件数据 Delivery data'!BW48:CB48</xm:f>
              <xm:sqref>CD48</xm:sqref>
            </x14:sparkline>
            <x14:sparkline>
              <xm:f>'派件数据 Delivery data'!BW49:CB49</xm:f>
              <xm:sqref>CD49</xm:sqref>
            </x14:sparkline>
            <x14:sparkline>
              <xm:f>'派件数据 Delivery data'!BW50:CB50</xm:f>
              <xm:sqref>CD50</xm:sqref>
            </x14:sparkline>
            <x14:sparkline>
              <xm:f>'派件数据 Delivery data'!BW52:CB52</xm:f>
              <xm:sqref>CD52</xm:sqref>
            </x14:sparkline>
            <x14:sparkline>
              <xm:f>'派件数据 Delivery data'!BW51:CB51</xm:f>
              <xm:sqref>CD51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data'!AX5:BC5</xm:f>
              <xm:sqref>BE5</xm:sqref>
            </x14:sparkline>
            <x14:sparkline>
              <xm:f>'派件数据 Delivery data'!AX6:BC6</xm:f>
              <xm:sqref>BE6</xm:sqref>
            </x14:sparkline>
            <x14:sparkline>
              <xm:f>'派件数据 Delivery data'!AX7:BC7</xm:f>
              <xm:sqref>BE7</xm:sqref>
            </x14:sparkline>
            <x14:sparkline>
              <xm:f>'派件数据 Delivery data'!AX8:BC8</xm:f>
              <xm:sqref>BE8</xm:sqref>
            </x14:sparkline>
            <x14:sparkline>
              <xm:f>'派件数据 Delivery data'!AX9:BC9</xm:f>
              <xm:sqref>BE9</xm:sqref>
            </x14:sparkline>
            <x14:sparkline>
              <xm:f>'派件数据 Delivery data'!AX10:BC10</xm:f>
              <xm:sqref>BE10</xm:sqref>
            </x14:sparkline>
            <x14:sparkline>
              <xm:f>'派件数据 Delivery data'!AX11:BC11</xm:f>
              <xm:sqref>BE11</xm:sqref>
            </x14:sparkline>
            <x14:sparkline>
              <xm:f>'派件数据 Delivery data'!AX12:BC12</xm:f>
              <xm:sqref>BE12</xm:sqref>
            </x14:sparkline>
            <x14:sparkline>
              <xm:f>'派件数据 Delivery data'!AX13:BC13</xm:f>
              <xm:sqref>BE13</xm:sqref>
            </x14:sparkline>
            <x14:sparkline>
              <xm:f>'派件数据 Delivery data'!AX14:BC14</xm:f>
              <xm:sqref>BE14</xm:sqref>
            </x14:sparkline>
            <x14:sparkline>
              <xm:f>'派件数据 Delivery data'!AX15:BC15</xm:f>
              <xm:sqref>BE15</xm:sqref>
            </x14:sparkline>
            <x14:sparkline>
              <xm:f>'派件数据 Delivery data'!AX16:BC16</xm:f>
              <xm:sqref>BE16</xm:sqref>
            </x14:sparkline>
            <x14:sparkline>
              <xm:f>'派件数据 Delivery data'!AX17:BC17</xm:f>
              <xm:sqref>BE17</xm:sqref>
            </x14:sparkline>
            <x14:sparkline>
              <xm:f>'派件数据 Delivery data'!AX18:BC18</xm:f>
              <xm:sqref>BE18</xm:sqref>
            </x14:sparkline>
            <x14:sparkline>
              <xm:f>'派件数据 Delivery data'!AX19:BC19</xm:f>
              <xm:sqref>BE19</xm:sqref>
            </x14:sparkline>
            <x14:sparkline>
              <xm:f>'派件数据 Delivery data'!AX20:BC20</xm:f>
              <xm:sqref>BE20</xm:sqref>
            </x14:sparkline>
            <x14:sparkline>
              <xm:f>'派件数据 Delivery data'!AX21:BC21</xm:f>
              <xm:sqref>BE21</xm:sqref>
            </x14:sparkline>
            <x14:sparkline>
              <xm:f>'派件数据 Delivery data'!AX22:BC22</xm:f>
              <xm:sqref>BE22</xm:sqref>
            </x14:sparkline>
            <x14:sparkline>
              <xm:f>'派件数据 Delivery data'!AX23:BC23</xm:f>
              <xm:sqref>BE23</xm:sqref>
            </x14:sparkline>
            <x14:sparkline>
              <xm:f>'派件数据 Delivery data'!AX24:BC24</xm:f>
              <xm:sqref>BE24</xm:sqref>
            </x14:sparkline>
            <x14:sparkline>
              <xm:f>'派件数据 Delivery data'!AX25:BC25</xm:f>
              <xm:sqref>BE25</xm:sqref>
            </x14:sparkline>
            <x14:sparkline>
              <xm:f>'派件数据 Delivery data'!AX27:BC27</xm:f>
              <xm:sqref>BE27</xm:sqref>
            </x14:sparkline>
            <x14:sparkline>
              <xm:f>'派件数据 Delivery data'!AX28:BC28</xm:f>
              <xm:sqref>BE28</xm:sqref>
            </x14:sparkline>
            <x14:sparkline>
              <xm:f>'派件数据 Delivery data'!AX29:BC29</xm:f>
              <xm:sqref>BE29</xm:sqref>
            </x14:sparkline>
            <x14:sparkline>
              <xm:f>'派件数据 Delivery data'!AX30:BC30</xm:f>
              <xm:sqref>BE30</xm:sqref>
            </x14:sparkline>
            <x14:sparkline>
              <xm:f>'派件数据 Delivery data'!AX31:BC31</xm:f>
              <xm:sqref>BE31</xm:sqref>
            </x14:sparkline>
            <x14:sparkline>
              <xm:f>'派件数据 Delivery data'!AX32:BC32</xm:f>
              <xm:sqref>BE32</xm:sqref>
            </x14:sparkline>
            <x14:sparkline>
              <xm:f>'派件数据 Delivery data'!AX33:BC33</xm:f>
              <xm:sqref>BE33</xm:sqref>
            </x14:sparkline>
            <x14:sparkline>
              <xm:f>'派件数据 Delivery data'!AX34:BC34</xm:f>
              <xm:sqref>BE34</xm:sqref>
            </x14:sparkline>
            <x14:sparkline>
              <xm:f>'派件数据 Delivery data'!AX35:BC35</xm:f>
              <xm:sqref>BE35</xm:sqref>
            </x14:sparkline>
            <x14:sparkline>
              <xm:f>'派件数据 Delivery data'!AX36:BC36</xm:f>
              <xm:sqref>BE36</xm:sqref>
            </x14:sparkline>
            <x14:sparkline>
              <xm:f>'派件数据 Delivery data'!AX37:BC37</xm:f>
              <xm:sqref>BE37</xm:sqref>
            </x14:sparkline>
            <x14:sparkline>
              <xm:f>'派件数据 Delivery data'!AX38:BC38</xm:f>
              <xm:sqref>BE38</xm:sqref>
            </x14:sparkline>
            <x14:sparkline>
              <xm:f>'派件数据 Delivery data'!AX39:BC39</xm:f>
              <xm:sqref>BE39</xm:sqref>
            </x14:sparkline>
            <x14:sparkline>
              <xm:f>'派件数据 Delivery data'!AX40:BC40</xm:f>
              <xm:sqref>BE40</xm:sqref>
            </x14:sparkline>
            <x14:sparkline>
              <xm:f>'派件数据 Delivery data'!AX41:BC41</xm:f>
              <xm:sqref>BE41</xm:sqref>
            </x14:sparkline>
            <x14:sparkline>
              <xm:f>'派件数据 Delivery data'!AX42:BC42</xm:f>
              <xm:sqref>BE42</xm:sqref>
            </x14:sparkline>
            <x14:sparkline>
              <xm:f>'派件数据 Delivery data'!AX43:BC43</xm:f>
              <xm:sqref>BE43</xm:sqref>
            </x14:sparkline>
            <x14:sparkline>
              <xm:f>'派件数据 Delivery data'!AX44:BC44</xm:f>
              <xm:sqref>BE44</xm:sqref>
            </x14:sparkline>
            <x14:sparkline>
              <xm:f>'派件数据 Delivery data'!AX45:BC45</xm:f>
              <xm:sqref>BE45</xm:sqref>
            </x14:sparkline>
            <x14:sparkline>
              <xm:f>'派件数据 Delivery data'!AX46:BC46</xm:f>
              <xm:sqref>BE46</xm:sqref>
            </x14:sparkline>
            <x14:sparkline>
              <xm:f>'派件数据 Delivery data'!AX47:BC47</xm:f>
              <xm:sqref>BE47</xm:sqref>
            </x14:sparkline>
            <x14:sparkline>
              <xm:f>'派件数据 Delivery data'!AX48:BC48</xm:f>
              <xm:sqref>BE48</xm:sqref>
            </x14:sparkline>
            <x14:sparkline>
              <xm:f>'派件数据 Delivery data'!AX49:BC49</xm:f>
              <xm:sqref>BE49</xm:sqref>
            </x14:sparkline>
            <x14:sparkline>
              <xm:f>'派件数据 Delivery data'!AX50:BC50</xm:f>
              <xm:sqref>BE50</xm:sqref>
            </x14:sparkline>
            <x14:sparkline>
              <xm:f>'派件数据 Delivery data'!AX52:BC52</xm:f>
              <xm:sqref>BE52</xm:sqref>
            </x14:sparkline>
            <x14:sparkline>
              <xm:f>'派件数据 Delivery data'!AX51:BC51</xm:f>
              <xm:sqref>BE51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data'!BF5:BK5</xm:f>
              <xm:sqref>BM5</xm:sqref>
            </x14:sparkline>
            <x14:sparkline>
              <xm:f>'派件数据 Delivery data'!BF6:BK6</xm:f>
              <xm:sqref>BM6</xm:sqref>
            </x14:sparkline>
            <x14:sparkline>
              <xm:f>'派件数据 Delivery data'!BF7:BK7</xm:f>
              <xm:sqref>BM7</xm:sqref>
            </x14:sparkline>
            <x14:sparkline>
              <xm:f>'派件数据 Delivery data'!BF8:BK8</xm:f>
              <xm:sqref>BM8</xm:sqref>
            </x14:sparkline>
            <x14:sparkline>
              <xm:f>'派件数据 Delivery data'!BF9:BK9</xm:f>
              <xm:sqref>BM9</xm:sqref>
            </x14:sparkline>
            <x14:sparkline>
              <xm:f>'派件数据 Delivery data'!BF10:BK10</xm:f>
              <xm:sqref>BM10</xm:sqref>
            </x14:sparkline>
            <x14:sparkline>
              <xm:f>'派件数据 Delivery data'!BF11:BK11</xm:f>
              <xm:sqref>BM11</xm:sqref>
            </x14:sparkline>
            <x14:sparkline>
              <xm:f>'派件数据 Delivery data'!BF12:BK12</xm:f>
              <xm:sqref>BM12</xm:sqref>
            </x14:sparkline>
            <x14:sparkline>
              <xm:f>'派件数据 Delivery data'!BF13:BK13</xm:f>
              <xm:sqref>BM13</xm:sqref>
            </x14:sparkline>
            <x14:sparkline>
              <xm:f>'派件数据 Delivery data'!BF14:BK14</xm:f>
              <xm:sqref>BM14</xm:sqref>
            </x14:sparkline>
            <x14:sparkline>
              <xm:f>'派件数据 Delivery data'!BF15:BK15</xm:f>
              <xm:sqref>BM15</xm:sqref>
            </x14:sparkline>
            <x14:sparkline>
              <xm:f>'派件数据 Delivery data'!BF16:BK16</xm:f>
              <xm:sqref>BM16</xm:sqref>
            </x14:sparkline>
            <x14:sparkline>
              <xm:f>'派件数据 Delivery data'!BF17:BK17</xm:f>
              <xm:sqref>BM17</xm:sqref>
            </x14:sparkline>
            <x14:sparkline>
              <xm:f>'派件数据 Delivery data'!BF18:BK18</xm:f>
              <xm:sqref>BM18</xm:sqref>
            </x14:sparkline>
            <x14:sparkline>
              <xm:f>'派件数据 Delivery data'!BF19:BK19</xm:f>
              <xm:sqref>BM19</xm:sqref>
            </x14:sparkline>
            <x14:sparkline>
              <xm:f>'派件数据 Delivery data'!BF20:BK20</xm:f>
              <xm:sqref>BM20</xm:sqref>
            </x14:sparkline>
            <x14:sparkline>
              <xm:f>'派件数据 Delivery data'!BF21:BK21</xm:f>
              <xm:sqref>BM21</xm:sqref>
            </x14:sparkline>
            <x14:sparkline>
              <xm:f>'派件数据 Delivery data'!BF22:BK22</xm:f>
              <xm:sqref>BM22</xm:sqref>
            </x14:sparkline>
            <x14:sparkline>
              <xm:f>'派件数据 Delivery data'!BF23:BK23</xm:f>
              <xm:sqref>BM23</xm:sqref>
            </x14:sparkline>
            <x14:sparkline>
              <xm:f>'派件数据 Delivery data'!BF24:BK24</xm:f>
              <xm:sqref>BM24</xm:sqref>
            </x14:sparkline>
            <x14:sparkline>
              <xm:f>'派件数据 Delivery data'!BF25:BK25</xm:f>
              <xm:sqref>BM25</xm:sqref>
            </x14:sparkline>
            <x14:sparkline>
              <xm:f>'派件数据 Delivery data'!BF27:BK27</xm:f>
              <xm:sqref>BM27</xm:sqref>
            </x14:sparkline>
            <x14:sparkline>
              <xm:f>'派件数据 Delivery data'!BF28:BK28</xm:f>
              <xm:sqref>BM28</xm:sqref>
            </x14:sparkline>
            <x14:sparkline>
              <xm:f>'派件数据 Delivery data'!BF29:BK29</xm:f>
              <xm:sqref>BM29</xm:sqref>
            </x14:sparkline>
            <x14:sparkline>
              <xm:f>'派件数据 Delivery data'!BF30:BK30</xm:f>
              <xm:sqref>BM30</xm:sqref>
            </x14:sparkline>
            <x14:sparkline>
              <xm:f>'派件数据 Delivery data'!BF31:BK31</xm:f>
              <xm:sqref>BM31</xm:sqref>
            </x14:sparkline>
            <x14:sparkline>
              <xm:f>'派件数据 Delivery data'!BF32:BK32</xm:f>
              <xm:sqref>BM32</xm:sqref>
            </x14:sparkline>
            <x14:sparkline>
              <xm:f>'派件数据 Delivery data'!BF33:BK33</xm:f>
              <xm:sqref>BM33</xm:sqref>
            </x14:sparkline>
            <x14:sparkline>
              <xm:f>'派件数据 Delivery data'!BF34:BK34</xm:f>
              <xm:sqref>BM34</xm:sqref>
            </x14:sparkline>
            <x14:sparkline>
              <xm:f>'派件数据 Delivery data'!BF35:BK35</xm:f>
              <xm:sqref>BM35</xm:sqref>
            </x14:sparkline>
            <x14:sparkline>
              <xm:f>'派件数据 Delivery data'!BF36:BK36</xm:f>
              <xm:sqref>BM36</xm:sqref>
            </x14:sparkline>
            <x14:sparkline>
              <xm:f>'派件数据 Delivery data'!BF37:BK37</xm:f>
              <xm:sqref>BM37</xm:sqref>
            </x14:sparkline>
            <x14:sparkline>
              <xm:f>'派件数据 Delivery data'!BF38:BK38</xm:f>
              <xm:sqref>BM38</xm:sqref>
            </x14:sparkline>
            <x14:sparkline>
              <xm:f>'派件数据 Delivery data'!BF39:BK39</xm:f>
              <xm:sqref>BM39</xm:sqref>
            </x14:sparkline>
            <x14:sparkline>
              <xm:f>'派件数据 Delivery data'!BF40:BK40</xm:f>
              <xm:sqref>BM40</xm:sqref>
            </x14:sparkline>
            <x14:sparkline>
              <xm:f>'派件数据 Delivery data'!BF41:BK41</xm:f>
              <xm:sqref>BM41</xm:sqref>
            </x14:sparkline>
            <x14:sparkline>
              <xm:f>'派件数据 Delivery data'!BF42:BK42</xm:f>
              <xm:sqref>BM42</xm:sqref>
            </x14:sparkline>
            <x14:sparkline>
              <xm:f>'派件数据 Delivery data'!BF43:BK43</xm:f>
              <xm:sqref>BM43</xm:sqref>
            </x14:sparkline>
            <x14:sparkline>
              <xm:f>'派件数据 Delivery data'!BF44:BK44</xm:f>
              <xm:sqref>BM44</xm:sqref>
            </x14:sparkline>
            <x14:sparkline>
              <xm:f>'派件数据 Delivery data'!BF45:BK45</xm:f>
              <xm:sqref>BM45</xm:sqref>
            </x14:sparkline>
            <x14:sparkline>
              <xm:f>'派件数据 Delivery data'!BF46:BK46</xm:f>
              <xm:sqref>BM46</xm:sqref>
            </x14:sparkline>
            <x14:sparkline>
              <xm:f>'派件数据 Delivery data'!BF47:BK47</xm:f>
              <xm:sqref>BM47</xm:sqref>
            </x14:sparkline>
            <x14:sparkline>
              <xm:f>'派件数据 Delivery data'!BF48:BK48</xm:f>
              <xm:sqref>BM48</xm:sqref>
            </x14:sparkline>
            <x14:sparkline>
              <xm:f>'派件数据 Delivery data'!BF49:BK49</xm:f>
              <xm:sqref>BM49</xm:sqref>
            </x14:sparkline>
            <x14:sparkline>
              <xm:f>'派件数据 Delivery data'!BF50:BK50</xm:f>
              <xm:sqref>BM50</xm:sqref>
            </x14:sparkline>
            <x14:sparkline>
              <xm:f>'派件数据 Delivery data'!BF52:BK52</xm:f>
              <xm:sqref>BM52</xm:sqref>
            </x14:sparkline>
            <x14:sparkline>
              <xm:f>'派件数据 Delivery data'!BF51:BK51</xm:f>
              <xm:sqref>BM51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data'!D26:I26</xm:f>
              <xm:sqref>J26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data'!K26:P26</xm:f>
              <xm:sqref>R26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data'!T26:Y26</xm:f>
              <xm:sqref>Z26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data'!AA26:AF26</xm:f>
              <xm:sqref>AG26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data'!AI26:AN26</xm:f>
              <xm:sqref>AO26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data'!AP26:AU26</xm:f>
              <xm:sqref>AV26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data'!AX26:BC26</xm:f>
              <xm:sqref>BE26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data'!BF26:BK26</xm:f>
              <xm:sqref>BM26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data'!BO26:BT26</xm:f>
              <xm:sqref>BV26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data'!BW26:CB26</xm:f>
              <xm:sqref>CD26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data'!K51:P51</xm:f>
              <xm:sqref>R51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data'!T51:Y51</xm:f>
              <xm:sqref>Z51</xm:sqref>
            </x14:sparkline>
          </x14:sparklines>
        </x14:sparklineGroup>
        <x14:sparklineGroup type="line" displayEmptyCellsAs="gap" markers="1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'派件数据 Delivery data'!AA51:AF51</xm:f>
              <xm:sqref>AG51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仲裁完结报告Arbitration</vt:lpstr>
      <vt:lpstr>派件数据 Delivery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Refaat</dc:creator>
  <cp:lastModifiedBy>Mohamed Refaat</cp:lastModifiedBy>
  <dcterms:created xsi:type="dcterms:W3CDTF">2025-07-20T12:52:00Z</dcterms:created>
  <dcterms:modified xsi:type="dcterms:W3CDTF">2025-07-24T13:35:18Z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6C136F99A59D4C0086464C757A7529F0_13</vt:lpwstr>
  </property>
  <property fmtid="{D5CDD505-2E9C-101B-9397-08002B2CF9AE}" pid="3" name="KSOProductBuildVer">
    <vt:lpwstr>1033-12.2.0.21931</vt:lpwstr>
  </property>
  <property fmtid="{D5CDD505-2E9C-101B-9397-08002B2CF9AE}" pid="4" name="KSOReadingLayout">
    <vt:bool>false</vt:bool>
  </property>
</Properties>
</file>