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승원\co-op\OV-PAM\OV-PAM_modeling\"/>
    </mc:Choice>
  </mc:AlternateContent>
  <xr:revisionPtr revIDLastSave="0" documentId="13_ncr:1_{CAF86FE8-F873-44E7-B30A-A2492D14DE82}" xr6:coauthVersionLast="47" xr6:coauthVersionMax="47" xr10:uidLastSave="{00000000-0000-0000-0000-000000000000}"/>
  <bookViews>
    <workbookView xWindow="0" yWindow="8100" windowWidth="13440" windowHeight="8100" activeTab="1" xr2:uid="{3D63249C-FD42-4B2F-AE9E-5CB10AFC825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J14" i="2"/>
  <c r="I14" i="2"/>
  <c r="G14" i="2"/>
  <c r="F14" i="2"/>
  <c r="D14" i="2"/>
  <c r="C4" i="2"/>
  <c r="M37" i="1" l="1"/>
  <c r="G37" i="1"/>
  <c r="M25" i="1"/>
  <c r="G25" i="1"/>
  <c r="E16" i="1"/>
  <c r="C19" i="1" s="1"/>
  <c r="D16" i="1"/>
  <c r="G9" i="1"/>
  <c r="D9" i="1"/>
  <c r="F9" i="1" s="1"/>
  <c r="F8" i="1"/>
  <c r="F7" i="1"/>
  <c r="D8" i="1"/>
  <c r="D7" i="1"/>
  <c r="D19" i="1" l="1"/>
  <c r="E19" i="1" s="1"/>
</calcChain>
</file>

<file path=xl/sharedStrings.xml><?xml version="1.0" encoding="utf-8"?>
<sst xmlns="http://schemas.openxmlformats.org/spreadsheetml/2006/main" count="86" uniqueCount="34">
  <si>
    <t>높이</t>
    <phoneticPr fontId="1" type="noConversion"/>
  </si>
  <si>
    <t>몇도</t>
    <phoneticPr fontId="1" type="noConversion"/>
  </si>
  <si>
    <t>L0/2</t>
    <phoneticPr fontId="1" type="noConversion"/>
  </si>
  <si>
    <t>D</t>
    <phoneticPr fontId="1" type="noConversion"/>
  </si>
  <si>
    <t>L0</t>
    <phoneticPr fontId="1" type="noConversion"/>
  </si>
  <si>
    <t>theta</t>
    <phoneticPr fontId="1" type="noConversion"/>
  </si>
  <si>
    <t>수정 모델 높이 계싼</t>
    <phoneticPr fontId="1" type="noConversion"/>
  </si>
  <si>
    <t>링 하나 높이</t>
    <phoneticPr fontId="1" type="noConversion"/>
  </si>
  <si>
    <t>링 + 상,하판 개수</t>
    <phoneticPr fontId="1" type="noConversion"/>
  </si>
  <si>
    <t>1층 높이</t>
    <phoneticPr fontId="1" type="noConversion"/>
  </si>
  <si>
    <t>1층 개수</t>
    <phoneticPr fontId="1" type="noConversion"/>
  </si>
  <si>
    <t>총 높이</t>
    <phoneticPr fontId="1" type="noConversion"/>
  </si>
  <si>
    <t>모델</t>
    <phoneticPr fontId="1" type="noConversion"/>
  </si>
  <si>
    <t>옆면 초기각도</t>
    <phoneticPr fontId="1" type="noConversion"/>
  </si>
  <si>
    <t>정팔각형 단방향</t>
    <phoneticPr fontId="1" type="noConversion"/>
  </si>
  <si>
    <t>정팔각형 양방향</t>
    <phoneticPr fontId="1" type="noConversion"/>
  </si>
  <si>
    <t>d (mm)</t>
    <phoneticPr fontId="1" type="noConversion"/>
  </si>
  <si>
    <t>사각형에 가까운 
팔각형 양방향</t>
    <phoneticPr fontId="1" type="noConversion"/>
  </si>
  <si>
    <t>옆면 초기각도 (deg)</t>
    <phoneticPr fontId="1" type="noConversion"/>
  </si>
  <si>
    <t>모델링 사진</t>
    <phoneticPr fontId="1" type="noConversion"/>
  </si>
  <si>
    <t>실제 모형 사진</t>
    <phoneticPr fontId="1" type="noConversion"/>
  </si>
  <si>
    <t>초기 높이 (mm)</t>
    <phoneticPr fontId="1" type="noConversion"/>
  </si>
  <si>
    <t>상단 단면적 (mm²)</t>
    <phoneticPr fontId="1" type="noConversion"/>
  </si>
  <si>
    <t>단면적 최대길이 (mm)</t>
    <phoneticPr fontId="1" type="noConversion"/>
  </si>
  <si>
    <t>내부 부피 (mm^3)</t>
    <phoneticPr fontId="1" type="noConversion"/>
  </si>
  <si>
    <t>탄성력[사람측정] (kg)</t>
  </si>
  <si>
    <t>탄성력[사람측정] (kg)</t>
    <phoneticPr fontId="1" type="noConversion"/>
  </si>
  <si>
    <t>접히는 부분 길이 (mm)</t>
    <phoneticPr fontId="1" type="noConversion"/>
  </si>
  <si>
    <t>탄성력 순위</t>
    <phoneticPr fontId="1" type="noConversion"/>
  </si>
  <si>
    <t>프린터 출력물 품질</t>
    <phoneticPr fontId="1" type="noConversion"/>
  </si>
  <si>
    <t>구멍 다수</t>
    <phoneticPr fontId="1" type="noConversion"/>
  </si>
  <si>
    <t>좋음</t>
    <phoneticPr fontId="1" type="noConversion"/>
  </si>
  <si>
    <t>구멍 1~2개</t>
    <phoneticPr fontId="1" type="noConversion"/>
  </si>
  <si>
    <t>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</si>
</sst>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/>
      <bottom style="hair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hair">
        <color indexed="64"/>
      </top>
      <bottom style="hair">
        <color indexed="64"/>
      </bottom>
      <diagonal/>
    </border>
    <border>
      <left style="medium">
        <color theme="1"/>
      </left>
      <right/>
      <top style="hair">
        <color indexed="64"/>
      </top>
      <bottom/>
      <diagonal/>
    </border>
    <border>
      <left style="medium">
        <color theme="1"/>
      </left>
      <right/>
      <top style="hair">
        <color indexed="64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hair">
        <color indexed="64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접히는 부분의 길이에 따른 탄성력</a:t>
            </a:r>
            <a:r>
              <a:rPr lang="en-US" altLang="ko-KR"/>
              <a:t>[</a:t>
            </a:r>
            <a:r>
              <a:rPr lang="ko-KR" altLang="en-US"/>
              <a:t>사람측정</a:t>
            </a:r>
            <a:r>
              <a:rPr lang="en-US" altLang="ko-KR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086654292911699"/>
          <c:y val="0.15947089947089946"/>
          <c:w val="0.81740645251202004"/>
          <c:h val="0.669494646502520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Sheet2!$M$6</c:f>
              <c:strCache>
                <c:ptCount val="1"/>
                <c:pt idx="0">
                  <c:v>탄성력[사람측정]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Sheet2!$N$5:$S$5</c:f>
              <c:numCache>
                <c:formatCode>General</c:formatCode>
                <c:ptCount val="6"/>
                <c:pt idx="0">
                  <c:v>14.874000000000001</c:v>
                </c:pt>
                <c:pt idx="1">
                  <c:v>17.206</c:v>
                </c:pt>
                <c:pt idx="2">
                  <c:v>15.492000000000001</c:v>
                </c:pt>
                <c:pt idx="3">
                  <c:v>20.785</c:v>
                </c:pt>
                <c:pt idx="4">
                  <c:v>20.809000000000001</c:v>
                </c:pt>
                <c:pt idx="5">
                  <c:v>23.754000000000001</c:v>
                </c:pt>
              </c:numCache>
            </c:numRef>
          </c:xVal>
          <c:yVal>
            <c:numRef>
              <c:f>Sheet2!$N$6:$S$6</c:f>
              <c:numCache>
                <c:formatCode>General</c:formatCode>
                <c:ptCount val="6"/>
                <c:pt idx="0">
                  <c:v>2.06</c:v>
                </c:pt>
                <c:pt idx="1">
                  <c:v>1.94</c:v>
                </c:pt>
                <c:pt idx="2">
                  <c:v>1.96</c:v>
                </c:pt>
                <c:pt idx="3">
                  <c:v>1.6</c:v>
                </c:pt>
                <c:pt idx="4">
                  <c:v>1.86</c:v>
                </c:pt>
                <c:pt idx="5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7-4F45-B8D8-7C72EF05DD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3477903"/>
        <c:axId val="1383483183"/>
      </c:scatterChart>
      <c:valAx>
        <c:axId val="1383477903"/>
        <c:scaling>
          <c:orientation val="minMax"/>
          <c:max val="25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접히는 부분의 길이 </a:t>
                </a:r>
                <a:r>
                  <a:rPr lang="en-US" altLang="ko-KR"/>
                  <a:t>(0.5</a:t>
                </a:r>
                <a:r>
                  <a:rPr lang="ko-KR" altLang="en-US"/>
                  <a:t>층</a:t>
                </a:r>
                <a:r>
                  <a:rPr lang="en-US" altLang="ko-KR"/>
                  <a:t>)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83183"/>
        <c:crosses val="autoZero"/>
        <c:crossBetween val="midCat"/>
      </c:valAx>
      <c:valAx>
        <c:axId val="1383483183"/>
        <c:scaling>
          <c:orientation val="minMax"/>
          <c:max val="2.1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탄성력 </a:t>
                </a:r>
                <a:r>
                  <a:rPr lang="en-US" altLang="ko-KR"/>
                  <a:t>(kg)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4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10420</xdr:rowOff>
    </xdr:from>
    <xdr:to>
      <xdr:col>3</xdr:col>
      <xdr:colOff>0</xdr:colOff>
      <xdr:row>6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C867AC4-0596-9543-004D-E82CB77B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1214380"/>
          <a:ext cx="1348740" cy="11402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04FDA0-283A-2205-6F9B-9F88E9D3A221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t="3482" b="3664"/>
        <a:stretch/>
      </xdr:blipFill>
      <xdr:spPr>
        <a:xfrm>
          <a:off x="3368040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5</xdr:row>
      <xdr:rowOff>10654</xdr:rowOff>
    </xdr:from>
    <xdr:to>
      <xdr:col>7</xdr:col>
      <xdr:colOff>1</xdr:colOff>
      <xdr:row>6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DD7D90C-12E4-2078-D174-66826BB99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4261" y="1214614"/>
          <a:ext cx="1348740" cy="1231406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5</xdr:row>
      <xdr:rowOff>0</xdr:rowOff>
    </xdr:from>
    <xdr:to>
      <xdr:col>6</xdr:col>
      <xdr:colOff>1</xdr:colOff>
      <xdr:row>6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7771994-CEE6-A64B-E578-78E23A0AA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65521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6</xdr:row>
      <xdr:rowOff>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3775ACE-7EAD-1D0D-EFFF-AFF0F0E03F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11740" y="1203960"/>
          <a:ext cx="1348740" cy="1242060"/>
        </a:xfrm>
        <a:prstGeom prst="rect">
          <a:avLst/>
        </a:prstGeom>
      </xdr:spPr>
    </xdr:pic>
    <xdr:clientData/>
  </xdr:twoCellAnchor>
  <xdr:twoCellAnchor editAs="oneCell">
    <xdr:from>
      <xdr:col>8</xdr:col>
      <xdr:colOff>1273320</xdr:colOff>
      <xdr:row>5</xdr:row>
      <xdr:rowOff>0</xdr:rowOff>
    </xdr:from>
    <xdr:to>
      <xdr:col>10</xdr:col>
      <xdr:colOff>0</xdr:colOff>
      <xdr:row>6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3A1C909-4DB0-0075-1C67-7AB47E3C6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85060" y="1203960"/>
          <a:ext cx="1424160" cy="124206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6</xdr:row>
      <xdr:rowOff>0</xdr:rowOff>
    </xdr:from>
    <xdr:to>
      <xdr:col>3</xdr:col>
      <xdr:colOff>1</xdr:colOff>
      <xdr:row>7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3381E24-E561-BE59-ECA4-ED93E953BE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1" r="29877" b="17242"/>
        <a:stretch/>
      </xdr:blipFill>
      <xdr:spPr>
        <a:xfrm>
          <a:off x="2171701" y="2667000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6</xdr:row>
      <xdr:rowOff>7365</xdr:rowOff>
    </xdr:from>
    <xdr:to>
      <xdr:col>9</xdr:col>
      <xdr:colOff>1</xdr:colOff>
      <xdr:row>7</xdr:row>
      <xdr:rowOff>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791CAC5-3530-4FC5-D954-182C8FD1F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68941" y="2674365"/>
          <a:ext cx="1348740" cy="1166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</xdr:row>
      <xdr:rowOff>1</xdr:rowOff>
    </xdr:from>
    <xdr:to>
      <xdr:col>4</xdr:col>
      <xdr:colOff>1</xdr:colOff>
      <xdr:row>7</xdr:row>
      <xdr:rowOff>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C722F068-4A60-69C3-B808-9F0274F62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0441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6</xdr:row>
      <xdr:rowOff>0</xdr:rowOff>
    </xdr:from>
    <xdr:to>
      <xdr:col>6</xdr:col>
      <xdr:colOff>1</xdr:colOff>
      <xdr:row>7</xdr:row>
      <xdr:rowOff>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56B484CF-F02F-DF97-739D-25A95ADBF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70321" y="2667000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1</xdr:rowOff>
    </xdr:from>
    <xdr:to>
      <xdr:col>7</xdr:col>
      <xdr:colOff>0</xdr:colOff>
      <xdr:row>7</xdr:row>
      <xdr:rowOff>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B55C6CF-CED6-D247-3F0B-37AAD84AA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9060" y="2667001"/>
          <a:ext cx="1348740" cy="117348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1</xdr:rowOff>
    </xdr:from>
    <xdr:to>
      <xdr:col>10</xdr:col>
      <xdr:colOff>0</xdr:colOff>
      <xdr:row>7</xdr:row>
      <xdr:rowOff>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D0E3B53-4B51-9C4F-5823-C5650EE5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917680" y="2667001"/>
          <a:ext cx="1348740" cy="1173480"/>
        </a:xfrm>
        <a:prstGeom prst="rect">
          <a:avLst/>
        </a:prstGeom>
      </xdr:spPr>
    </xdr:pic>
    <xdr:clientData/>
  </xdr:twoCellAnchor>
  <xdr:twoCellAnchor>
    <xdr:from>
      <xdr:col>0</xdr:col>
      <xdr:colOff>575310</xdr:colOff>
      <xdr:row>19</xdr:row>
      <xdr:rowOff>57150</xdr:rowOff>
    </xdr:from>
    <xdr:to>
      <xdr:col>4</xdr:col>
      <xdr:colOff>441960</xdr:colOff>
      <xdr:row>35</xdr:row>
      <xdr:rowOff>121920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CF452418-F0F7-E13C-8DAF-FC6CE38E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0C6-F08C-4C42-890C-22FFD805B8F4}">
  <dimension ref="C4:M43"/>
  <sheetViews>
    <sheetView workbookViewId="0">
      <selection activeCell="D48" sqref="D48"/>
    </sheetView>
  </sheetViews>
  <sheetFormatPr defaultRowHeight="17.399999999999999" x14ac:dyDescent="0.4"/>
  <sheetData>
    <row r="4" spans="3:7" x14ac:dyDescent="0.4">
      <c r="E4" t="s">
        <v>2</v>
      </c>
      <c r="F4">
        <v>13.856</v>
      </c>
    </row>
    <row r="6" spans="3:7" x14ac:dyDescent="0.4">
      <c r="C6" t="s">
        <v>1</v>
      </c>
      <c r="F6" t="s">
        <v>0</v>
      </c>
    </row>
    <row r="7" spans="3:7" x14ac:dyDescent="0.4">
      <c r="C7">
        <v>60</v>
      </c>
      <c r="D7">
        <f>PI()/3</f>
        <v>1.0471975511965976</v>
      </c>
      <c r="F7">
        <f>$F$4*SIN(D7)</f>
        <v>11.999647994837181</v>
      </c>
    </row>
    <row r="8" spans="3:7" x14ac:dyDescent="0.4">
      <c r="C8">
        <v>30</v>
      </c>
      <c r="D8">
        <f>PI()/6</f>
        <v>0.52359877559829882</v>
      </c>
      <c r="F8">
        <f>$F$4*SIN(D8)</f>
        <v>6.927999999999999</v>
      </c>
    </row>
    <row r="9" spans="3:7" x14ac:dyDescent="0.4">
      <c r="C9">
        <v>1</v>
      </c>
      <c r="D9">
        <f>PI()/3/90*1</f>
        <v>1.1635528346628862E-2</v>
      </c>
      <c r="F9">
        <f>$F$4*SIN(D9)</f>
        <v>0.16121824294415701</v>
      </c>
      <c r="G9">
        <f>F4*COS(D9)</f>
        <v>13.855062059700129</v>
      </c>
    </row>
    <row r="15" spans="3:7" x14ac:dyDescent="0.4">
      <c r="C15" t="s">
        <v>3</v>
      </c>
      <c r="D15" t="s">
        <v>4</v>
      </c>
      <c r="E15" t="s">
        <v>5</v>
      </c>
    </row>
    <row r="16" spans="3:7" x14ac:dyDescent="0.4">
      <c r="C16">
        <v>27</v>
      </c>
      <c r="D16">
        <f>11.547*2+2</f>
        <v>25.094000000000001</v>
      </c>
      <c r="E16">
        <f>PI()/3/60*1</f>
        <v>1.7453292519943295E-2</v>
      </c>
    </row>
    <row r="19" spans="3:13" x14ac:dyDescent="0.4">
      <c r="C19">
        <f>2*(C16^2)*D16*(1+2^0.5)*SIN(E16)/E16</f>
        <v>88324.472790781161</v>
      </c>
      <c r="D19">
        <f>2*C16*(D16^2)*(1-SIN(E16)*COS(E16)/E16)/E16</f>
        <v>395.63362646765324</v>
      </c>
      <c r="E19">
        <f>C19-D19</f>
        <v>87928.839164313511</v>
      </c>
    </row>
    <row r="23" spans="3:13" x14ac:dyDescent="0.4">
      <c r="D23" t="s">
        <v>6</v>
      </c>
      <c r="J23" t="s">
        <v>6</v>
      </c>
    </row>
    <row r="24" spans="3:13" x14ac:dyDescent="0.4">
      <c r="D24" t="s">
        <v>7</v>
      </c>
      <c r="G24" t="s">
        <v>11</v>
      </c>
      <c r="J24" t="s">
        <v>7</v>
      </c>
      <c r="M24" t="s">
        <v>11</v>
      </c>
    </row>
    <row r="25" spans="3:13" x14ac:dyDescent="0.4">
      <c r="D25">
        <v>3.4</v>
      </c>
      <c r="G25">
        <f>D25*D27+D29*D31</f>
        <v>140.4</v>
      </c>
      <c r="J25">
        <v>3.4</v>
      </c>
      <c r="M25">
        <f>J25*J27+J29*J31</f>
        <v>141.4</v>
      </c>
    </row>
    <row r="26" spans="3:13" x14ac:dyDescent="0.4">
      <c r="D26" t="s">
        <v>8</v>
      </c>
      <c r="J26" t="s">
        <v>8</v>
      </c>
    </row>
    <row r="27" spans="3:13" x14ac:dyDescent="0.4">
      <c r="D27">
        <v>6</v>
      </c>
      <c r="J27">
        <v>11</v>
      </c>
    </row>
    <row r="28" spans="3:13" x14ac:dyDescent="0.4">
      <c r="D28" t="s">
        <v>9</v>
      </c>
      <c r="J28" t="s">
        <v>9</v>
      </c>
    </row>
    <row r="29" spans="3:13" x14ac:dyDescent="0.4">
      <c r="D29">
        <v>24</v>
      </c>
      <c r="J29">
        <v>10.4</v>
      </c>
    </row>
    <row r="30" spans="3:13" x14ac:dyDescent="0.4">
      <c r="D30" t="s">
        <v>10</v>
      </c>
      <c r="J30" t="s">
        <v>10</v>
      </c>
    </row>
    <row r="31" spans="3:13" x14ac:dyDescent="0.4">
      <c r="D31">
        <v>5</v>
      </c>
      <c r="J31">
        <v>10</v>
      </c>
    </row>
    <row r="35" spans="4:13" x14ac:dyDescent="0.4">
      <c r="D35" t="s">
        <v>6</v>
      </c>
      <c r="J35" t="s">
        <v>6</v>
      </c>
    </row>
    <row r="36" spans="4:13" x14ac:dyDescent="0.4">
      <c r="D36" t="s">
        <v>7</v>
      </c>
      <c r="G36" t="s">
        <v>11</v>
      </c>
      <c r="J36" t="s">
        <v>7</v>
      </c>
      <c r="M36" t="s">
        <v>11</v>
      </c>
    </row>
    <row r="37" spans="4:13" x14ac:dyDescent="0.4">
      <c r="D37">
        <v>3.4</v>
      </c>
      <c r="G37">
        <f>D37*D39+D41*D43</f>
        <v>139.6</v>
      </c>
      <c r="J37">
        <v>3.4</v>
      </c>
      <c r="M37">
        <f>J37*J39+J41*J43</f>
        <v>139.19999999999999</v>
      </c>
    </row>
    <row r="38" spans="4:13" x14ac:dyDescent="0.4">
      <c r="D38" t="s">
        <v>8</v>
      </c>
      <c r="J38" t="s">
        <v>8</v>
      </c>
    </row>
    <row r="39" spans="4:13" x14ac:dyDescent="0.4">
      <c r="D39">
        <v>4</v>
      </c>
      <c r="J39">
        <v>8</v>
      </c>
    </row>
    <row r="40" spans="4:13" x14ac:dyDescent="0.4">
      <c r="D40" t="s">
        <v>9</v>
      </c>
      <c r="J40" t="s">
        <v>9</v>
      </c>
    </row>
    <row r="41" spans="4:13" x14ac:dyDescent="0.4">
      <c r="D41">
        <v>42</v>
      </c>
      <c r="J41">
        <v>16</v>
      </c>
    </row>
    <row r="42" spans="4:13" x14ac:dyDescent="0.4">
      <c r="D42" t="s">
        <v>10</v>
      </c>
      <c r="J42" t="s">
        <v>10</v>
      </c>
    </row>
    <row r="43" spans="4:13" x14ac:dyDescent="0.4">
      <c r="D43">
        <v>3</v>
      </c>
      <c r="J43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7DDF-D196-460D-9DDE-10D8C91D72FC}">
  <dimension ref="B1:S19"/>
  <sheetViews>
    <sheetView tabSelected="1" topLeftCell="B2" workbookViewId="0">
      <selection activeCell="I14" sqref="I14"/>
    </sheetView>
  </sheetViews>
  <sheetFormatPr defaultRowHeight="17.399999999999999" x14ac:dyDescent="0.4"/>
  <cols>
    <col min="2" max="2" width="19.69921875" customWidth="1"/>
    <col min="3" max="4" width="17.69921875" customWidth="1"/>
    <col min="5" max="5" width="19.69921875" customWidth="1"/>
    <col min="6" max="7" width="17.69921875" customWidth="1"/>
    <col min="8" max="8" width="19.69921875" customWidth="1"/>
    <col min="9" max="10" width="17.69921875" customWidth="1"/>
    <col min="11" max="16" width="15.69921875" customWidth="1"/>
  </cols>
  <sheetData>
    <row r="1" spans="2:19" ht="18" thickBot="1" x14ac:dyDescent="0.45"/>
    <row r="2" spans="2:19" ht="42" customHeight="1" x14ac:dyDescent="0.4">
      <c r="B2" s="7" t="s">
        <v>12</v>
      </c>
      <c r="C2" s="8" t="s">
        <v>15</v>
      </c>
      <c r="D2" s="8" t="s">
        <v>15</v>
      </c>
      <c r="E2" s="9" t="s">
        <v>12</v>
      </c>
      <c r="F2" s="10" t="s">
        <v>17</v>
      </c>
      <c r="G2" s="10" t="s">
        <v>17</v>
      </c>
      <c r="H2" s="9" t="s">
        <v>12</v>
      </c>
      <c r="I2" s="8" t="s">
        <v>14</v>
      </c>
      <c r="J2" s="11" t="s">
        <v>14</v>
      </c>
    </row>
    <row r="3" spans="2:19" x14ac:dyDescent="0.4">
      <c r="B3" s="12" t="s">
        <v>18</v>
      </c>
      <c r="C3" s="3">
        <v>60</v>
      </c>
      <c r="D3" s="3">
        <v>55</v>
      </c>
      <c r="E3" s="5" t="s">
        <v>13</v>
      </c>
      <c r="F3" s="3">
        <v>46</v>
      </c>
      <c r="G3" s="3">
        <v>40</v>
      </c>
      <c r="H3" s="5" t="s">
        <v>13</v>
      </c>
      <c r="I3" s="3">
        <v>60</v>
      </c>
      <c r="J3" s="13">
        <v>45</v>
      </c>
    </row>
    <row r="4" spans="2:19" x14ac:dyDescent="0.4">
      <c r="B4" s="14" t="s">
        <v>16</v>
      </c>
      <c r="C4" s="3">
        <f>10.218</f>
        <v>10.218</v>
      </c>
      <c r="D4" s="3">
        <v>3</v>
      </c>
      <c r="E4" s="1" t="s">
        <v>16</v>
      </c>
      <c r="F4" s="3">
        <v>10</v>
      </c>
      <c r="G4" s="3">
        <v>3</v>
      </c>
      <c r="H4" s="1" t="s">
        <v>16</v>
      </c>
      <c r="I4" s="3">
        <v>7</v>
      </c>
      <c r="J4" s="13">
        <v>-8</v>
      </c>
    </row>
    <row r="5" spans="2:19" x14ac:dyDescent="0.4">
      <c r="B5" s="14" t="s">
        <v>27</v>
      </c>
      <c r="C5" s="3">
        <v>14.874000000000001</v>
      </c>
      <c r="D5" s="3">
        <v>17.206</v>
      </c>
      <c r="E5" s="1" t="s">
        <v>27</v>
      </c>
      <c r="F5" s="3">
        <v>20.809000000000001</v>
      </c>
      <c r="G5" s="3">
        <v>23.754000000000001</v>
      </c>
      <c r="H5" s="1" t="s">
        <v>27</v>
      </c>
      <c r="I5" s="3">
        <v>15.492000000000001</v>
      </c>
      <c r="J5" s="13">
        <v>20.785</v>
      </c>
      <c r="M5" s="1" t="s">
        <v>27</v>
      </c>
      <c r="N5" s="3">
        <v>14.874000000000001</v>
      </c>
      <c r="O5" s="3">
        <v>17.206</v>
      </c>
      <c r="P5" s="3">
        <v>15.492000000000001</v>
      </c>
      <c r="Q5" s="4">
        <v>20.785</v>
      </c>
      <c r="R5" s="3">
        <v>20.809000000000001</v>
      </c>
      <c r="S5" s="3">
        <v>23.754000000000001</v>
      </c>
    </row>
    <row r="6" spans="2:19" ht="97.8" customHeight="1" x14ac:dyDescent="0.4">
      <c r="B6" s="14" t="s">
        <v>19</v>
      </c>
      <c r="C6" s="3"/>
      <c r="D6" s="3"/>
      <c r="E6" s="1" t="s">
        <v>19</v>
      </c>
      <c r="F6" s="3"/>
      <c r="G6" s="3"/>
      <c r="H6" s="1" t="s">
        <v>19</v>
      </c>
      <c r="I6" s="3"/>
      <c r="J6" s="13"/>
      <c r="M6" s="1" t="s">
        <v>25</v>
      </c>
      <c r="N6" s="3">
        <v>2.06</v>
      </c>
      <c r="O6" s="4">
        <v>1.94</v>
      </c>
      <c r="P6" s="3">
        <v>1.96</v>
      </c>
      <c r="Q6" s="4">
        <v>1.6</v>
      </c>
      <c r="R6" s="3">
        <v>1.86</v>
      </c>
      <c r="S6" s="3">
        <v>1.67</v>
      </c>
    </row>
    <row r="7" spans="2:19" ht="92.4" customHeight="1" x14ac:dyDescent="0.4">
      <c r="B7" s="14" t="s">
        <v>20</v>
      </c>
      <c r="C7" s="3"/>
      <c r="D7" s="3"/>
      <c r="E7" s="1" t="s">
        <v>20</v>
      </c>
      <c r="F7" s="3"/>
      <c r="G7" s="3"/>
      <c r="H7" s="1" t="s">
        <v>20</v>
      </c>
      <c r="I7" s="3"/>
      <c r="J7" s="13"/>
    </row>
    <row r="8" spans="2:19" x14ac:dyDescent="0.4">
      <c r="B8" s="14" t="s">
        <v>21</v>
      </c>
      <c r="C8" s="3">
        <v>24</v>
      </c>
      <c r="D8" s="3">
        <v>24</v>
      </c>
      <c r="E8" s="1" t="s">
        <v>21</v>
      </c>
      <c r="F8" s="3">
        <v>24</v>
      </c>
      <c r="G8" s="3">
        <v>24</v>
      </c>
      <c r="H8" s="1" t="s">
        <v>21</v>
      </c>
      <c r="I8" s="3">
        <v>24</v>
      </c>
      <c r="J8" s="13">
        <v>24</v>
      </c>
    </row>
    <row r="9" spans="2:19" x14ac:dyDescent="0.4">
      <c r="B9" s="14" t="s">
        <v>22</v>
      </c>
      <c r="C9" s="3">
        <v>3519.9229999999998</v>
      </c>
      <c r="D9" s="3">
        <v>3519.9229999999998</v>
      </c>
      <c r="E9" s="1" t="s">
        <v>22</v>
      </c>
      <c r="F9" s="3">
        <v>2898.1680000000001</v>
      </c>
      <c r="G9" s="3">
        <v>2898.1680000000001</v>
      </c>
      <c r="H9" s="1" t="s">
        <v>22</v>
      </c>
      <c r="I9" s="3">
        <v>3519.9229999999998</v>
      </c>
      <c r="J9" s="13">
        <v>3519.9229999999998</v>
      </c>
    </row>
    <row r="10" spans="2:19" x14ac:dyDescent="0.4">
      <c r="B10" s="14" t="s">
        <v>23</v>
      </c>
      <c r="C10" s="3">
        <v>70.554000000000002</v>
      </c>
      <c r="D10" s="3">
        <v>70.554000000000002</v>
      </c>
      <c r="E10" s="1" t="s">
        <v>23</v>
      </c>
      <c r="F10" s="3">
        <v>69.552000000000007</v>
      </c>
      <c r="G10" s="3">
        <v>69.552000000000007</v>
      </c>
      <c r="H10" s="1" t="s">
        <v>23</v>
      </c>
      <c r="I10" s="3">
        <v>70.554000000000002</v>
      </c>
      <c r="J10" s="13">
        <v>70.554000000000002</v>
      </c>
    </row>
    <row r="11" spans="2:19" x14ac:dyDescent="0.4">
      <c r="B11" s="14" t="s">
        <v>24</v>
      </c>
      <c r="C11" s="3">
        <v>68768.214999999997</v>
      </c>
      <c r="D11" s="3">
        <v>67671.183000000005</v>
      </c>
      <c r="E11" s="1" t="s">
        <v>24</v>
      </c>
      <c r="F11" s="3">
        <v>53886.618000000002</v>
      </c>
      <c r="G11" s="3">
        <v>52172.614999999998</v>
      </c>
      <c r="H11" s="1" t="s">
        <v>24</v>
      </c>
      <c r="I11" s="3">
        <v>69418.308000000005</v>
      </c>
      <c r="J11" s="13">
        <v>62206.161</v>
      </c>
    </row>
    <row r="12" spans="2:19" x14ac:dyDescent="0.4">
      <c r="B12" s="14" t="s">
        <v>25</v>
      </c>
      <c r="C12" s="3">
        <v>2.06</v>
      </c>
      <c r="D12" s="4">
        <v>1.94</v>
      </c>
      <c r="E12" s="6" t="s">
        <v>26</v>
      </c>
      <c r="F12" s="3">
        <v>1.86</v>
      </c>
      <c r="G12" s="3">
        <v>1.67</v>
      </c>
      <c r="H12" s="6" t="s">
        <v>26</v>
      </c>
      <c r="I12" s="3">
        <v>1.96</v>
      </c>
      <c r="J12" s="13">
        <v>1.6</v>
      </c>
    </row>
    <row r="13" spans="2:19" x14ac:dyDescent="0.4">
      <c r="B13" s="15" t="s">
        <v>28</v>
      </c>
      <c r="C13" s="3">
        <v>6</v>
      </c>
      <c r="D13" s="3">
        <v>4</v>
      </c>
      <c r="E13" s="6" t="s">
        <v>28</v>
      </c>
      <c r="F13" s="3">
        <v>3</v>
      </c>
      <c r="G13" s="3">
        <v>2</v>
      </c>
      <c r="H13" s="6" t="s">
        <v>28</v>
      </c>
      <c r="I13" s="3">
        <v>5</v>
      </c>
      <c r="J13" s="13">
        <v>1</v>
      </c>
    </row>
    <row r="14" spans="2:19" x14ac:dyDescent="0.4">
      <c r="B14" s="15" t="s">
        <v>33</v>
      </c>
      <c r="C14" s="3">
        <f>50*(C11-C9*6)/(C8-6)/1000-C12*9.8</f>
        <v>112.16943611111107</v>
      </c>
      <c r="D14" s="3">
        <f>50*(D11-D9*6)/(D8-6)/1000-D12*9.8</f>
        <v>110.298125</v>
      </c>
      <c r="E14" s="6" t="s">
        <v>33</v>
      </c>
      <c r="F14" s="3">
        <f t="shared" ref="F14:G14" si="0">50*(F11-F9*6)/(F8-6)/1000-F12*9.8</f>
        <v>83.15424999999999</v>
      </c>
      <c r="G14" s="3">
        <f t="shared" si="0"/>
        <v>80.255130555555539</v>
      </c>
      <c r="H14" s="6" t="s">
        <v>33</v>
      </c>
      <c r="I14" s="3">
        <f t="shared" ref="I14:J14" si="1">50*(I11-I9*6)/(I8-6)/1000-I12*9.8</f>
        <v>114.95525000000001</v>
      </c>
      <c r="J14" s="3">
        <f t="shared" si="1"/>
        <v>98.449508333333327</v>
      </c>
    </row>
    <row r="15" spans="2:19" ht="18" thickBot="1" x14ac:dyDescent="0.45">
      <c r="B15" s="16" t="s">
        <v>29</v>
      </c>
      <c r="C15" s="17" t="s">
        <v>31</v>
      </c>
      <c r="D15" s="17" t="s">
        <v>30</v>
      </c>
      <c r="E15" s="18" t="s">
        <v>29</v>
      </c>
      <c r="F15" s="17" t="s">
        <v>31</v>
      </c>
      <c r="G15" s="17" t="s">
        <v>32</v>
      </c>
      <c r="H15" s="18" t="s">
        <v>29</v>
      </c>
      <c r="I15" s="17" t="s">
        <v>31</v>
      </c>
      <c r="J15" s="19" t="s">
        <v>30</v>
      </c>
    </row>
    <row r="19" spans="3:3" x14ac:dyDescent="0.4">
      <c r="C19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2023-06-20T07:23:12Z</dcterms:created>
  <dcterms:modified xsi:type="dcterms:W3CDTF">2023-06-28T01:27:05Z</dcterms:modified>
</cp:coreProperties>
</file>