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05" yWindow="5055" windowWidth="10710" windowHeight="5085" tabRatio="485"/>
  </bookViews>
  <sheets>
    <sheet name="Shaky" sheetId="1" r:id="rId1"/>
  </sheets>
  <calcPr calcId="125725"/>
</workbook>
</file>

<file path=xl/calcChain.xml><?xml version="1.0" encoding="utf-8"?>
<calcChain xmlns="http://schemas.openxmlformats.org/spreadsheetml/2006/main">
  <c r="AC65" i="1"/>
  <c r="AC85"/>
  <c r="AC86" s="1"/>
  <c r="AC84"/>
  <c r="AC81"/>
  <c r="AC82" s="1"/>
  <c r="AC80"/>
  <c r="AC77"/>
  <c r="AC78" s="1"/>
  <c r="AC76"/>
  <c r="AC73"/>
  <c r="AC74" s="1"/>
  <c r="AC72"/>
  <c r="AC69"/>
  <c r="AC70" s="1"/>
  <c r="AC68"/>
  <c r="AC66"/>
  <c r="AC64"/>
  <c r="AC61"/>
  <c r="AC62" s="1"/>
  <c r="AC60"/>
  <c r="AC57"/>
  <c r="AC58" s="1"/>
  <c r="AC56"/>
  <c r="AC53"/>
  <c r="AC54" s="1"/>
  <c r="AC52"/>
  <c r="AC49"/>
  <c r="AC50" s="1"/>
  <c r="AC48"/>
  <c r="AC45"/>
  <c r="AC46" s="1"/>
  <c r="AC44"/>
  <c r="AC42"/>
  <c r="AC41"/>
  <c r="AC40"/>
  <c r="AK40"/>
  <c r="AJ40"/>
  <c r="AI40"/>
  <c r="R86" l="1"/>
  <c r="R85"/>
  <c r="R84"/>
  <c r="R83"/>
  <c r="R82"/>
  <c r="R81"/>
  <c r="R80"/>
  <c r="R79"/>
  <c r="R78"/>
  <c r="R77"/>
  <c r="R76"/>
  <c r="R75"/>
  <c r="R74"/>
  <c r="R73"/>
  <c r="R72"/>
  <c r="R71"/>
  <c r="R70"/>
  <c r="R69"/>
  <c r="R68"/>
  <c r="R67"/>
  <c r="R66"/>
  <c r="R65"/>
  <c r="R64"/>
  <c r="R63"/>
  <c r="R62"/>
  <c r="R61"/>
  <c r="R60"/>
  <c r="R59"/>
  <c r="R58"/>
  <c r="R57"/>
  <c r="R56"/>
  <c r="R55"/>
  <c r="R54"/>
  <c r="R53"/>
  <c r="R52"/>
  <c r="R51"/>
  <c r="R50"/>
  <c r="R49"/>
  <c r="R48"/>
  <c r="R47"/>
  <c r="R46"/>
  <c r="R45"/>
  <c r="R44"/>
  <c r="R43"/>
  <c r="T42"/>
  <c r="T41"/>
  <c r="T40"/>
  <c r="T39"/>
  <c r="S42"/>
  <c r="S41"/>
  <c r="S40"/>
  <c r="S39"/>
  <c r="R42"/>
  <c r="R41"/>
  <c r="R40"/>
  <c r="R39"/>
  <c r="Y40" l="1"/>
  <c r="AA40"/>
  <c r="AB40" s="1"/>
  <c r="T86"/>
  <c r="S86"/>
  <c r="T85"/>
  <c r="S85"/>
  <c r="T84"/>
  <c r="S84"/>
  <c r="T83"/>
  <c r="S83"/>
  <c r="T82"/>
  <c r="S82"/>
  <c r="T81"/>
  <c r="S81"/>
  <c r="T80"/>
  <c r="S80"/>
  <c r="T79"/>
  <c r="S79"/>
  <c r="T78"/>
  <c r="S78"/>
  <c r="T77"/>
  <c r="S77"/>
  <c r="T76"/>
  <c r="S76"/>
  <c r="T75"/>
  <c r="S75"/>
  <c r="T74"/>
  <c r="S74"/>
  <c r="T73"/>
  <c r="S73"/>
  <c r="T72"/>
  <c r="S72"/>
  <c r="T71"/>
  <c r="S71"/>
  <c r="T70"/>
  <c r="S70"/>
  <c r="T69"/>
  <c r="S69"/>
  <c r="T68"/>
  <c r="S68"/>
  <c r="T67"/>
  <c r="S67"/>
  <c r="T66"/>
  <c r="S66"/>
  <c r="T65"/>
  <c r="S65"/>
  <c r="T64"/>
  <c r="S64"/>
  <c r="T63"/>
  <c r="S63"/>
  <c r="T62"/>
  <c r="S62"/>
  <c r="T61"/>
  <c r="S61"/>
  <c r="T60"/>
  <c r="S60"/>
  <c r="T59"/>
  <c r="S59"/>
  <c r="T58"/>
  <c r="S58"/>
  <c r="T57"/>
  <c r="S57"/>
  <c r="T56"/>
  <c r="S56"/>
  <c r="T55"/>
  <c r="S55"/>
  <c r="T54"/>
  <c r="S54"/>
  <c r="T53"/>
  <c r="S53"/>
  <c r="T52"/>
  <c r="S52"/>
  <c r="T51"/>
  <c r="S51"/>
  <c r="T50"/>
  <c r="S50"/>
  <c r="T49"/>
  <c r="S49"/>
  <c r="T48"/>
  <c r="S48"/>
  <c r="T47"/>
  <c r="S47"/>
  <c r="T46"/>
  <c r="S46"/>
  <c r="T45"/>
  <c r="S45"/>
  <c r="T44"/>
  <c r="S44"/>
  <c r="T43"/>
  <c r="S43"/>
  <c r="C40"/>
  <c r="C39"/>
  <c r="U39" l="1"/>
  <c r="AA78"/>
  <c r="AB78" s="1"/>
  <c r="Y78"/>
  <c r="Z78" s="1"/>
  <c r="P78"/>
  <c r="Q78" s="1"/>
  <c r="G78"/>
  <c r="C78"/>
  <c r="AA77"/>
  <c r="AB77" s="1"/>
  <c r="Y77"/>
  <c r="Z77" s="1"/>
  <c r="P77"/>
  <c r="Q77" s="1"/>
  <c r="G77"/>
  <c r="C77"/>
  <c r="AA76"/>
  <c r="AB76" s="1"/>
  <c r="Y76"/>
  <c r="Z76" s="1"/>
  <c r="P76"/>
  <c r="Q76" s="1"/>
  <c r="G76"/>
  <c r="C76"/>
  <c r="AA75"/>
  <c r="AB75" s="1"/>
  <c r="Y75"/>
  <c r="Z75" s="1"/>
  <c r="G75"/>
  <c r="AC75" s="1"/>
  <c r="C75"/>
  <c r="U75" s="1"/>
  <c r="AA74"/>
  <c r="AB74" s="1"/>
  <c r="Y74"/>
  <c r="Z74" s="1"/>
  <c r="P74"/>
  <c r="Q74" s="1"/>
  <c r="G74"/>
  <c r="C74"/>
  <c r="AA73"/>
  <c r="AB73" s="1"/>
  <c r="Y73"/>
  <c r="Z73" s="1"/>
  <c r="P73"/>
  <c r="Q73" s="1"/>
  <c r="G73"/>
  <c r="C73"/>
  <c r="AA72"/>
  <c r="AB72" s="1"/>
  <c r="Y72"/>
  <c r="Z72" s="1"/>
  <c r="P72"/>
  <c r="Q72" s="1"/>
  <c r="G72"/>
  <c r="C72"/>
  <c r="AA71"/>
  <c r="AB71" s="1"/>
  <c r="Y71"/>
  <c r="Z71" s="1"/>
  <c r="G71"/>
  <c r="AC71" s="1"/>
  <c r="C71"/>
  <c r="U71" s="1"/>
  <c r="AA70"/>
  <c r="AB70" s="1"/>
  <c r="Y70"/>
  <c r="Z70" s="1"/>
  <c r="P70"/>
  <c r="Q70" s="1"/>
  <c r="G70"/>
  <c r="C70"/>
  <c r="AA69"/>
  <c r="AB69" s="1"/>
  <c r="Y69"/>
  <c r="Z69" s="1"/>
  <c r="P69"/>
  <c r="Q69" s="1"/>
  <c r="G69"/>
  <c r="C69"/>
  <c r="AA68"/>
  <c r="AB68" s="1"/>
  <c r="Y68"/>
  <c r="Z68" s="1"/>
  <c r="P68"/>
  <c r="Q68" s="1"/>
  <c r="G68"/>
  <c r="C68"/>
  <c r="AA67"/>
  <c r="AB67" s="1"/>
  <c r="Y67"/>
  <c r="Z67" s="1"/>
  <c r="G67"/>
  <c r="AC67" s="1"/>
  <c r="C67"/>
  <c r="U67" s="1"/>
  <c r="AA66"/>
  <c r="AB66" s="1"/>
  <c r="Y66"/>
  <c r="Z66" s="1"/>
  <c r="P66"/>
  <c r="Q66" s="1"/>
  <c r="G66"/>
  <c r="C66"/>
  <c r="AA65"/>
  <c r="AB65" s="1"/>
  <c r="Y65"/>
  <c r="Z65" s="1"/>
  <c r="P65"/>
  <c r="Q65" s="1"/>
  <c r="G65"/>
  <c r="C65"/>
  <c r="AA64"/>
  <c r="AB64" s="1"/>
  <c r="Y64"/>
  <c r="Z64" s="1"/>
  <c r="P64"/>
  <c r="Q64" s="1"/>
  <c r="G64"/>
  <c r="C64"/>
  <c r="AA63"/>
  <c r="AB63" s="1"/>
  <c r="Y63"/>
  <c r="Z63" s="1"/>
  <c r="G63"/>
  <c r="AC63" s="1"/>
  <c r="C63"/>
  <c r="U63" s="1"/>
  <c r="H76" l="1"/>
  <c r="I76" s="1"/>
  <c r="U77"/>
  <c r="H68"/>
  <c r="I68" s="1"/>
  <c r="U69"/>
  <c r="U70"/>
  <c r="U78"/>
  <c r="U68"/>
  <c r="U76"/>
  <c r="U66"/>
  <c r="U74"/>
  <c r="U65"/>
  <c r="U64"/>
  <c r="W64" s="1"/>
  <c r="U73"/>
  <c r="U72"/>
  <c r="V72" s="1"/>
  <c r="AH40"/>
  <c r="AH64"/>
  <c r="AH68"/>
  <c r="D68"/>
  <c r="E68" s="1"/>
  <c r="AH72"/>
  <c r="AH76"/>
  <c r="AE72"/>
  <c r="D76"/>
  <c r="E76" s="1"/>
  <c r="D64"/>
  <c r="E64" s="1"/>
  <c r="D72"/>
  <c r="E72" s="1"/>
  <c r="AE76"/>
  <c r="H72"/>
  <c r="I72" s="1"/>
  <c r="AE68"/>
  <c r="AE64"/>
  <c r="H64"/>
  <c r="I64" s="1"/>
  <c r="AA86"/>
  <c r="AB86" s="1"/>
  <c r="Y86"/>
  <c r="Z86" s="1"/>
  <c r="P86"/>
  <c r="Q86" s="1"/>
  <c r="G86"/>
  <c r="C86"/>
  <c r="AA85"/>
  <c r="AB85" s="1"/>
  <c r="Y85"/>
  <c r="Z85" s="1"/>
  <c r="P85"/>
  <c r="Q85" s="1"/>
  <c r="G85"/>
  <c r="C85"/>
  <c r="AA84"/>
  <c r="AB84" s="1"/>
  <c r="Y84"/>
  <c r="Z84" s="1"/>
  <c r="P84"/>
  <c r="Q84" s="1"/>
  <c r="G84"/>
  <c r="C84"/>
  <c r="AA83"/>
  <c r="AB83" s="1"/>
  <c r="Y83"/>
  <c r="Z83" s="1"/>
  <c r="G83"/>
  <c r="C83"/>
  <c r="AA82"/>
  <c r="AB82" s="1"/>
  <c r="Y82"/>
  <c r="Z82" s="1"/>
  <c r="P82"/>
  <c r="Q82" s="1"/>
  <c r="G82"/>
  <c r="C82"/>
  <c r="AA81"/>
  <c r="AB81" s="1"/>
  <c r="Y81"/>
  <c r="Z81" s="1"/>
  <c r="P81"/>
  <c r="Q81" s="1"/>
  <c r="G81"/>
  <c r="C81"/>
  <c r="AA80"/>
  <c r="AB80" s="1"/>
  <c r="Y80"/>
  <c r="Z80" s="1"/>
  <c r="P80"/>
  <c r="Q80" s="1"/>
  <c r="G80"/>
  <c r="C80"/>
  <c r="AA79"/>
  <c r="AB79" s="1"/>
  <c r="Y79"/>
  <c r="Z79" s="1"/>
  <c r="G79"/>
  <c r="AC79" s="1"/>
  <c r="C79"/>
  <c r="AA62"/>
  <c r="AB62" s="1"/>
  <c r="Y62"/>
  <c r="Z62" s="1"/>
  <c r="P62"/>
  <c r="Q62" s="1"/>
  <c r="G62"/>
  <c r="C62"/>
  <c r="AA61"/>
  <c r="AB61" s="1"/>
  <c r="Y61"/>
  <c r="Z61" s="1"/>
  <c r="P61"/>
  <c r="Q61" s="1"/>
  <c r="G61"/>
  <c r="C61"/>
  <c r="AA60"/>
  <c r="AB60" s="1"/>
  <c r="Y60"/>
  <c r="Z60" s="1"/>
  <c r="P60"/>
  <c r="Q60" s="1"/>
  <c r="G60"/>
  <c r="C60"/>
  <c r="AA59"/>
  <c r="AB59" s="1"/>
  <c r="Y59"/>
  <c r="Z59" s="1"/>
  <c r="G59"/>
  <c r="C59"/>
  <c r="AA58"/>
  <c r="AB58" s="1"/>
  <c r="Y58"/>
  <c r="Z58" s="1"/>
  <c r="P58"/>
  <c r="Q58" s="1"/>
  <c r="G58"/>
  <c r="C58"/>
  <c r="AA57"/>
  <c r="AB57" s="1"/>
  <c r="Y57"/>
  <c r="Z57" s="1"/>
  <c r="P57"/>
  <c r="Q57" s="1"/>
  <c r="G57"/>
  <c r="C57"/>
  <c r="AA56"/>
  <c r="AB56" s="1"/>
  <c r="Y56"/>
  <c r="Z56" s="1"/>
  <c r="P56"/>
  <c r="Q56" s="1"/>
  <c r="G56"/>
  <c r="C56"/>
  <c r="AA55"/>
  <c r="AB55" s="1"/>
  <c r="Y55"/>
  <c r="Z55" s="1"/>
  <c r="G55"/>
  <c r="AC55" s="1"/>
  <c r="C55"/>
  <c r="AA54"/>
  <c r="AB54" s="1"/>
  <c r="Y54"/>
  <c r="Z54" s="1"/>
  <c r="P54"/>
  <c r="Q54" s="1"/>
  <c r="G54"/>
  <c r="C54"/>
  <c r="AA53"/>
  <c r="AB53" s="1"/>
  <c r="Y53"/>
  <c r="Z53" s="1"/>
  <c r="P53"/>
  <c r="Q53" s="1"/>
  <c r="G53"/>
  <c r="C53"/>
  <c r="AA52"/>
  <c r="AB52" s="1"/>
  <c r="Y52"/>
  <c r="Z52" s="1"/>
  <c r="P52"/>
  <c r="Q52" s="1"/>
  <c r="G52"/>
  <c r="C52"/>
  <c r="AA51"/>
  <c r="AB51" s="1"/>
  <c r="Y51"/>
  <c r="Z51" s="1"/>
  <c r="G51"/>
  <c r="AC51" s="1"/>
  <c r="C51"/>
  <c r="AA50"/>
  <c r="AB50" s="1"/>
  <c r="Y50"/>
  <c r="Z50" s="1"/>
  <c r="P50"/>
  <c r="Q50" s="1"/>
  <c r="G50"/>
  <c r="C50"/>
  <c r="AA49"/>
  <c r="AB49" s="1"/>
  <c r="Y49"/>
  <c r="Z49" s="1"/>
  <c r="P49"/>
  <c r="Q49" s="1"/>
  <c r="G49"/>
  <c r="C49"/>
  <c r="AA48"/>
  <c r="AB48" s="1"/>
  <c r="Y48"/>
  <c r="Z48" s="1"/>
  <c r="P48"/>
  <c r="Q48" s="1"/>
  <c r="G48"/>
  <c r="C48"/>
  <c r="AA47"/>
  <c r="AB47" s="1"/>
  <c r="Y47"/>
  <c r="Z47" s="1"/>
  <c r="G47"/>
  <c r="C47"/>
  <c r="AA46"/>
  <c r="AB46" s="1"/>
  <c r="Y46"/>
  <c r="Z46" s="1"/>
  <c r="P46"/>
  <c r="Q46" s="1"/>
  <c r="G46"/>
  <c r="C46"/>
  <c r="AA45"/>
  <c r="AB45" s="1"/>
  <c r="Y45"/>
  <c r="Z45" s="1"/>
  <c r="P45"/>
  <c r="Q45" s="1"/>
  <c r="G45"/>
  <c r="C45"/>
  <c r="AA44"/>
  <c r="AB44" s="1"/>
  <c r="Y44"/>
  <c r="Z44" s="1"/>
  <c r="P44"/>
  <c r="Q44" s="1"/>
  <c r="G44"/>
  <c r="C44"/>
  <c r="AA43"/>
  <c r="AB43" s="1"/>
  <c r="Y43"/>
  <c r="Z43" s="1"/>
  <c r="G43"/>
  <c r="AC43" s="1"/>
  <c r="C43"/>
  <c r="G39"/>
  <c r="AC39" s="1"/>
  <c r="Y39"/>
  <c r="Z39" s="1"/>
  <c r="G5"/>
  <c r="U55" l="1"/>
  <c r="U57" s="1"/>
  <c r="U83"/>
  <c r="U85" s="1"/>
  <c r="U43"/>
  <c r="U46" s="1"/>
  <c r="U51"/>
  <c r="U53" s="1"/>
  <c r="U59"/>
  <c r="U61" s="1"/>
  <c r="U79"/>
  <c r="U81" s="1"/>
  <c r="U47"/>
  <c r="U50" s="1"/>
  <c r="AH73"/>
  <c r="AI72" s="1"/>
  <c r="AJ72" s="1"/>
  <c r="V64"/>
  <c r="W72"/>
  <c r="AD76"/>
  <c r="AF76" s="1"/>
  <c r="H60"/>
  <c r="I60" s="1"/>
  <c r="AD72"/>
  <c r="AF72" s="1"/>
  <c r="V76"/>
  <c r="W76"/>
  <c r="X72"/>
  <c r="AD68"/>
  <c r="AF68" s="1"/>
  <c r="V68"/>
  <c r="W68"/>
  <c r="AD64"/>
  <c r="AF64" s="1"/>
  <c r="H52"/>
  <c r="I52" s="1"/>
  <c r="AE84"/>
  <c r="H48"/>
  <c r="I48" s="1"/>
  <c r="AE60"/>
  <c r="AE56"/>
  <c r="D80"/>
  <c r="E80" s="1"/>
  <c r="H56"/>
  <c r="I56" s="1"/>
  <c r="AE80"/>
  <c r="H84"/>
  <c r="I84" s="1"/>
  <c r="D84"/>
  <c r="E84" s="1"/>
  <c r="AC83"/>
  <c r="H80"/>
  <c r="I80" s="1"/>
  <c r="D60"/>
  <c r="E60" s="1"/>
  <c r="AC59"/>
  <c r="D56"/>
  <c r="E56" s="1"/>
  <c r="AE52"/>
  <c r="D52"/>
  <c r="E52" s="1"/>
  <c r="AE48"/>
  <c r="D48"/>
  <c r="E48" s="1"/>
  <c r="AC47"/>
  <c r="D44"/>
  <c r="E44" s="1"/>
  <c r="H44"/>
  <c r="I44" s="1"/>
  <c r="P40"/>
  <c r="Q40" s="1"/>
  <c r="AA42"/>
  <c r="AB42" s="1"/>
  <c r="AA41"/>
  <c r="AB41" s="1"/>
  <c r="Z40"/>
  <c r="Y41"/>
  <c r="Z41" s="1"/>
  <c r="Y42"/>
  <c r="Z42" s="1"/>
  <c r="G40"/>
  <c r="J6"/>
  <c r="J7"/>
  <c r="J8"/>
  <c r="J9"/>
  <c r="J10"/>
  <c r="J5"/>
  <c r="G9"/>
  <c r="G6"/>
  <c r="R32"/>
  <c r="R33" s="1"/>
  <c r="O32"/>
  <c r="O33" s="1"/>
  <c r="I32"/>
  <c r="I33" s="1"/>
  <c r="F32"/>
  <c r="F33" s="1"/>
  <c r="C41"/>
  <c r="C42"/>
  <c r="G7"/>
  <c r="G8"/>
  <c r="G10"/>
  <c r="G41"/>
  <c r="G42"/>
  <c r="AA39"/>
  <c r="AB39" s="1"/>
  <c r="P41"/>
  <c r="Q41" s="1"/>
  <c r="P42"/>
  <c r="Q42" s="1"/>
  <c r="U84" l="1"/>
  <c r="W84" s="1"/>
  <c r="AH84"/>
  <c r="U58"/>
  <c r="AD44"/>
  <c r="AE44"/>
  <c r="U80"/>
  <c r="U54"/>
  <c r="U86"/>
  <c r="AH52"/>
  <c r="U62"/>
  <c r="U44"/>
  <c r="W44" s="1"/>
  <c r="AH60"/>
  <c r="AH44"/>
  <c r="AH56"/>
  <c r="U56"/>
  <c r="V56" s="1"/>
  <c r="U60"/>
  <c r="U45"/>
  <c r="U52"/>
  <c r="V52" s="1"/>
  <c r="AH53" s="1"/>
  <c r="U49"/>
  <c r="U82"/>
  <c r="AH80"/>
  <c r="U41"/>
  <c r="U42"/>
  <c r="U40"/>
  <c r="V40" s="1"/>
  <c r="AH48"/>
  <c r="U48"/>
  <c r="AH69"/>
  <c r="AH77"/>
  <c r="AH65"/>
  <c r="X64"/>
  <c r="X76"/>
  <c r="X68"/>
  <c r="W60"/>
  <c r="W48"/>
  <c r="AD84"/>
  <c r="AF84" s="1"/>
  <c r="AD60"/>
  <c r="AF60" s="1"/>
  <c r="W80"/>
  <c r="W56"/>
  <c r="V80"/>
  <c r="AD80"/>
  <c r="AF80" s="1"/>
  <c r="V84"/>
  <c r="V60"/>
  <c r="AD56"/>
  <c r="AF56" s="1"/>
  <c r="AD52"/>
  <c r="AF52" s="1"/>
  <c r="V48"/>
  <c r="AD48"/>
  <c r="AF48" s="1"/>
  <c r="AF44"/>
  <c r="H40"/>
  <c r="I40" s="1"/>
  <c r="D40"/>
  <c r="E40" s="1"/>
  <c r="AD40" l="1"/>
  <c r="AF40" s="1"/>
  <c r="AE40"/>
  <c r="V44"/>
  <c r="X44" s="1"/>
  <c r="W40"/>
  <c r="W52"/>
  <c r="AI76"/>
  <c r="AJ76" s="1"/>
  <c r="AI68"/>
  <c r="AJ68" s="1"/>
  <c r="AI64"/>
  <c r="AJ64" s="1"/>
  <c r="AI52"/>
  <c r="AH45"/>
  <c r="AH49"/>
  <c r="AH61"/>
  <c r="AH85"/>
  <c r="AH57"/>
  <c r="AH81"/>
  <c r="AH41"/>
  <c r="AK72"/>
  <c r="X84"/>
  <c r="X80"/>
  <c r="X48"/>
  <c r="X60"/>
  <c r="X56"/>
  <c r="X52"/>
  <c r="AK64" l="1"/>
  <c r="AI84"/>
  <c r="AJ84" s="1"/>
  <c r="AI80"/>
  <c r="AJ80" s="1"/>
  <c r="AI60"/>
  <c r="AJ60" s="1"/>
  <c r="AI56"/>
  <c r="AJ56" s="1"/>
  <c r="AI48"/>
  <c r="AJ48" s="1"/>
  <c r="AI44"/>
  <c r="AJ44" s="1"/>
  <c r="AK76"/>
  <c r="AK68"/>
  <c r="AJ52"/>
  <c r="X40"/>
  <c r="AK56" l="1"/>
  <c r="AK80"/>
  <c r="AK84"/>
  <c r="AK60"/>
  <c r="AK52"/>
  <c r="AK48"/>
  <c r="AK44"/>
</calcChain>
</file>

<file path=xl/comments1.xml><?xml version="1.0" encoding="utf-8"?>
<comments xmlns="http://schemas.openxmlformats.org/spreadsheetml/2006/main">
  <authors>
    <author>Cynthia</author>
    <author>Utilisateur Windows</author>
  </authors>
  <commentList>
    <comment ref="S37" authorId="0">
      <text>
        <r>
          <rPr>
            <sz val="10"/>
            <color indexed="81"/>
            <rFont val="Tahoma"/>
            <family val="2"/>
          </rPr>
          <t>formula from de Weiss and Price (1980)
unit: mol.L-1 .atm-1 (considering a pression of 1 atm)</t>
        </r>
      </text>
    </comment>
    <comment ref="A38" authorId="1">
      <text>
        <r>
          <rPr>
            <b/>
            <sz val="9"/>
            <color indexed="81"/>
            <rFont val="Tahoma"/>
            <family val="2"/>
          </rPr>
          <t>Grey lines are air samples</t>
        </r>
      </text>
    </comment>
    <comment ref="K38" authorId="1">
      <text>
        <r>
          <rPr>
            <b/>
            <sz val="9"/>
            <color indexed="81"/>
            <rFont val="Tahoma"/>
            <family val="2"/>
          </rPr>
          <t>after shaking</t>
        </r>
      </text>
    </comment>
    <comment ref="L38" authorId="1">
      <text>
        <r>
          <rPr>
            <b/>
            <sz val="9"/>
            <color indexed="81"/>
            <rFont val="Tahoma"/>
            <family val="2"/>
          </rPr>
          <t>not entirely sure about that...</t>
        </r>
      </text>
    </comment>
    <comment ref="W38" authorId="1">
      <text>
        <r>
          <rPr>
            <b/>
            <sz val="9"/>
            <color indexed="81"/>
            <rFont val="Tahoma"/>
            <family val="2"/>
          </rPr>
          <t>Standard error = Standard deviation/(n)^(1/2)</t>
        </r>
      </text>
    </comment>
    <comment ref="AE38" authorId="1">
      <text>
        <r>
          <rPr>
            <b/>
            <sz val="9"/>
            <color indexed="81"/>
            <rFont val="Tahoma"/>
            <family val="2"/>
          </rPr>
          <t>Standard error = Standard deviation/(n)^(1/2)</t>
        </r>
      </text>
    </comment>
  </commentList>
</comments>
</file>

<file path=xl/sharedStrings.xml><?xml version="1.0" encoding="utf-8"?>
<sst xmlns="http://schemas.openxmlformats.org/spreadsheetml/2006/main" count="113" uniqueCount="53">
  <si>
    <t>b</t>
    <phoneticPr fontId="3" type="noConversion"/>
  </si>
  <si>
    <t>Peak height</t>
    <phoneticPr fontId="3" type="noConversion"/>
  </si>
  <si>
    <t>Calibration</t>
  </si>
  <si>
    <t>N2O</t>
  </si>
  <si>
    <t>CO2</t>
  </si>
  <si>
    <t>[N2O]</t>
  </si>
  <si>
    <t>[CO2]</t>
  </si>
  <si>
    <t>TCD</t>
  </si>
  <si>
    <t xml:space="preserve">          </t>
  </si>
  <si>
    <t>Coeff reg</t>
  </si>
  <si>
    <t>Cal check</t>
  </si>
  <si>
    <r>
      <t>R</t>
    </r>
    <r>
      <rPr>
        <vertAlign val="superscript"/>
        <sz val="10"/>
        <rFont val="Arial"/>
        <family val="2"/>
      </rPr>
      <t>2</t>
    </r>
  </si>
  <si>
    <t>STD</t>
  </si>
  <si>
    <t>Check</t>
  </si>
  <si>
    <t>Sample</t>
  </si>
  <si>
    <t>ECD</t>
  </si>
  <si>
    <t>Ratio</t>
  </si>
  <si>
    <r>
      <t>a</t>
    </r>
    <r>
      <rPr>
        <vertAlign val="superscript"/>
        <sz val="10"/>
        <rFont val="Arial"/>
        <family val="2"/>
      </rPr>
      <t xml:space="preserve">2  </t>
    </r>
  </si>
  <si>
    <t>a (X)</t>
  </si>
  <si>
    <t>CV</t>
  </si>
  <si>
    <t>Code</t>
  </si>
  <si>
    <t>Peak height</t>
  </si>
  <si>
    <t>Variables</t>
  </si>
  <si>
    <t>Solubility N2O</t>
  </si>
  <si>
    <t xml:space="preserve">STD </t>
  </si>
  <si>
    <t>Calculated (ppm)</t>
  </si>
  <si>
    <t>mean</t>
  </si>
  <si>
    <t>[] ppm</t>
  </si>
  <si>
    <t>(kpa)</t>
  </si>
  <si>
    <t>In water</t>
  </si>
  <si>
    <t>In bottle</t>
  </si>
  <si>
    <t>(ppm)</t>
  </si>
  <si>
    <t xml:space="preserve">Pression </t>
  </si>
  <si>
    <t>Initial vol. (L)</t>
  </si>
  <si>
    <t>Air vol. (L)</t>
  </si>
  <si>
    <t>Vol. shaked (L.)</t>
  </si>
  <si>
    <t>Headspace</t>
  </si>
  <si>
    <t>Molar volume</t>
  </si>
  <si>
    <t>Rel. Error</t>
  </si>
  <si>
    <t>Temperature (˚C)</t>
  </si>
  <si>
    <t>Salinity</t>
  </si>
  <si>
    <t>N2O correction</t>
  </si>
  <si>
    <t>CO2 correction</t>
  </si>
  <si>
    <t>Mean</t>
  </si>
  <si>
    <t>Solubility</t>
  </si>
  <si>
    <t>[N2O] (nM)</t>
  </si>
  <si>
    <t>Water</t>
  </si>
  <si>
    <t>supersaturation of N2O (%)</t>
  </si>
  <si>
    <t>delta [N2O]</t>
  </si>
  <si>
    <t>nM</t>
  </si>
  <si>
    <t>ppm</t>
  </si>
  <si>
    <t>SE</t>
  </si>
  <si>
    <t>Air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</si>
</sst>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"/>
    <numFmt numFmtId="166" formatCode="0.000"/>
    <numFmt numFmtId="167" formatCode="0.0"/>
    <numFmt numFmtId="168" formatCode="0.00000"/>
  </numFmts>
  <fonts count="1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10"/>
      <color rgb="FF00B0F0"/>
      <name val="Arial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2" fillId="0" borderId="0" xfId="0" applyFont="1" applyBorder="1" applyAlignment="1"/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2" fontId="0" fillId="0" borderId="8" xfId="0" applyNumberFormat="1" applyBorder="1"/>
    <xf numFmtId="165" fontId="0" fillId="0" borderId="0" xfId="0" applyNumberFormat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11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11" xfId="0" applyBorder="1"/>
    <xf numFmtId="0" fontId="0" fillId="0" borderId="8" xfId="0" applyBorder="1"/>
    <xf numFmtId="1" fontId="0" fillId="0" borderId="0" xfId="0" applyNumberFormat="1" applyFill="1" applyBorder="1"/>
    <xf numFmtId="21" fontId="0" fillId="0" borderId="0" xfId="0" applyNumberFormat="1"/>
    <xf numFmtId="0" fontId="2" fillId="0" borderId="0" xfId="0" applyFont="1" applyBorder="1" applyAlignment="1">
      <alignment horizontal="center"/>
    </xf>
    <xf numFmtId="1" fontId="0" fillId="0" borderId="0" xfId="0" applyNumberFormat="1" applyBorder="1"/>
    <xf numFmtId="14" fontId="0" fillId="0" borderId="0" xfId="0" applyNumberFormat="1"/>
    <xf numFmtId="0" fontId="5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2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/>
    <xf numFmtId="1" fontId="5" fillId="0" borderId="0" xfId="0" applyNumberFormat="1" applyFont="1" applyFill="1" applyBorder="1"/>
    <xf numFmtId="164" fontId="5" fillId="0" borderId="0" xfId="0" applyNumberFormat="1" applyFont="1" applyFill="1" applyBorder="1"/>
    <xf numFmtId="166" fontId="5" fillId="0" borderId="0" xfId="0" applyNumberFormat="1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165" fontId="5" fillId="0" borderId="0" xfId="0" applyNumberFormat="1" applyFont="1" applyFill="1" applyBorder="1"/>
    <xf numFmtId="11" fontId="5" fillId="0" borderId="0" xfId="0" applyNumberFormat="1" applyFont="1" applyFill="1" applyBorder="1"/>
    <xf numFmtId="0" fontId="5" fillId="0" borderId="0" xfId="0" applyFont="1" applyFill="1" applyBorder="1" applyAlignment="1">
      <alignment horizontal="right"/>
    </xf>
    <xf numFmtId="167" fontId="5" fillId="0" borderId="0" xfId="0" applyNumberFormat="1" applyFont="1" applyFill="1" applyBorder="1"/>
    <xf numFmtId="21" fontId="5" fillId="0" borderId="0" xfId="0" applyNumberFormat="1" applyFont="1" applyFill="1" applyBorder="1"/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6" fillId="0" borderId="0" xfId="0" applyFont="1"/>
    <xf numFmtId="0" fontId="5" fillId="2" borderId="0" xfId="0" applyFont="1" applyFill="1"/>
    <xf numFmtId="0" fontId="0" fillId="2" borderId="0" xfId="0" applyFill="1"/>
    <xf numFmtId="2" fontId="0" fillId="0" borderId="0" xfId="0" applyNumberFormat="1" applyFill="1" applyBorder="1"/>
    <xf numFmtId="0" fontId="1" fillId="0" borderId="0" xfId="0" applyFont="1" applyFill="1" applyBorder="1" applyAlignment="1"/>
    <xf numFmtId="0" fontId="1" fillId="0" borderId="0" xfId="0" applyFont="1" applyFill="1"/>
    <xf numFmtId="0" fontId="1" fillId="0" borderId="4" xfId="0" applyFont="1" applyFill="1" applyBorder="1"/>
    <xf numFmtId="0" fontId="1" fillId="0" borderId="0" xfId="0" applyFont="1" applyFill="1" applyBorder="1"/>
    <xf numFmtId="166" fontId="1" fillId="0" borderId="0" xfId="0" applyNumberFormat="1" applyFont="1" applyFill="1" applyBorder="1"/>
    <xf numFmtId="2" fontId="1" fillId="0" borderId="0" xfId="0" applyNumberFormat="1" applyFont="1" applyFill="1" applyBorder="1"/>
    <xf numFmtId="167" fontId="1" fillId="0" borderId="5" xfId="0" applyNumberFormat="1" applyFont="1" applyFill="1" applyBorder="1"/>
    <xf numFmtId="1" fontId="1" fillId="0" borderId="0" xfId="0" applyNumberFormat="1" applyFont="1" applyFill="1" applyBorder="1"/>
    <xf numFmtId="164" fontId="1" fillId="0" borderId="0" xfId="0" applyNumberFormat="1" applyFont="1" applyFill="1" applyBorder="1"/>
    <xf numFmtId="2" fontId="1" fillId="0" borderId="4" xfId="0" applyNumberFormat="1" applyFont="1" applyFill="1" applyBorder="1"/>
    <xf numFmtId="167" fontId="1" fillId="0" borderId="0" xfId="0" applyNumberFormat="1" applyFont="1" applyFill="1" applyBorder="1"/>
    <xf numFmtId="2" fontId="1" fillId="0" borderId="10" xfId="0" applyNumberFormat="1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center"/>
    </xf>
    <xf numFmtId="166" fontId="1" fillId="2" borderId="0" xfId="0" applyNumberFormat="1" applyFont="1" applyFill="1" applyBorder="1"/>
    <xf numFmtId="2" fontId="1" fillId="2" borderId="0" xfId="0" applyNumberFormat="1" applyFont="1" applyFill="1" applyBorder="1"/>
    <xf numFmtId="167" fontId="1" fillId="2" borderId="5" xfId="0" applyNumberFormat="1" applyFont="1" applyFill="1" applyBorder="1"/>
    <xf numFmtId="1" fontId="1" fillId="2" borderId="0" xfId="0" applyNumberFormat="1" applyFont="1" applyFill="1" applyBorder="1"/>
    <xf numFmtId="0" fontId="1" fillId="2" borderId="0" xfId="0" applyFont="1" applyFill="1" applyBorder="1"/>
    <xf numFmtId="2" fontId="1" fillId="2" borderId="4" xfId="0" applyNumberFormat="1" applyFont="1" applyFill="1" applyBorder="1"/>
    <xf numFmtId="165" fontId="0" fillId="0" borderId="0" xfId="0" applyNumberFormat="1" applyFill="1" applyBorder="1"/>
    <xf numFmtId="11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1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2" borderId="4" xfId="0" applyFont="1" applyFill="1" applyBorder="1"/>
    <xf numFmtId="0" fontId="2" fillId="0" borderId="4" xfId="0" applyFont="1" applyBorder="1"/>
    <xf numFmtId="0" fontId="1" fillId="0" borderId="7" xfId="0" applyFont="1" applyFill="1" applyBorder="1"/>
    <xf numFmtId="2" fontId="1" fillId="0" borderId="7" xfId="0" applyNumberFormat="1" applyFont="1" applyFill="1" applyBorder="1"/>
    <xf numFmtId="167" fontId="1" fillId="0" borderId="8" xfId="0" applyNumberFormat="1" applyFont="1" applyFill="1" applyBorder="1"/>
    <xf numFmtId="1" fontId="1" fillId="0" borderId="7" xfId="0" applyNumberFormat="1" applyFont="1" applyFill="1" applyBorder="1"/>
    <xf numFmtId="0" fontId="5" fillId="2" borderId="0" xfId="0" applyFont="1" applyFill="1" applyBorder="1"/>
    <xf numFmtId="0" fontId="2" fillId="0" borderId="6" xfId="0" applyFont="1" applyBorder="1"/>
    <xf numFmtId="166" fontId="1" fillId="0" borderId="7" xfId="0" applyNumberFormat="1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6" xfId="0" applyFont="1" applyBorder="1"/>
    <xf numFmtId="2" fontId="1" fillId="0" borderId="6" xfId="0" applyNumberFormat="1" applyFont="1" applyFill="1" applyBorder="1"/>
    <xf numFmtId="2" fontId="1" fillId="2" borderId="10" xfId="0" applyNumberFormat="1" applyFont="1" applyFill="1" applyBorder="1"/>
    <xf numFmtId="2" fontId="1" fillId="2" borderId="12" xfId="0" applyNumberFormat="1" applyFont="1" applyFill="1" applyBorder="1"/>
    <xf numFmtId="2" fontId="1" fillId="0" borderId="12" xfId="0" applyNumberFormat="1" applyFont="1" applyBorder="1"/>
    <xf numFmtId="1" fontId="1" fillId="2" borderId="13" xfId="0" applyNumberFormat="1" applyFont="1" applyFill="1" applyBorder="1"/>
    <xf numFmtId="0" fontId="1" fillId="0" borderId="13" xfId="0" applyFont="1" applyFill="1" applyBorder="1"/>
    <xf numFmtId="2" fontId="1" fillId="0" borderId="22" xfId="0" applyNumberFormat="1" applyFont="1" applyBorder="1"/>
    <xf numFmtId="0" fontId="1" fillId="0" borderId="23" xfId="0" applyFont="1" applyFill="1" applyBorder="1"/>
    <xf numFmtId="0" fontId="1" fillId="0" borderId="13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2" borderId="12" xfId="0" applyFont="1" applyFill="1" applyBorder="1"/>
    <xf numFmtId="0" fontId="5" fillId="0" borderId="12" xfId="0" applyFont="1" applyFill="1" applyBorder="1"/>
    <xf numFmtId="0" fontId="5" fillId="2" borderId="10" xfId="0" applyFont="1" applyFill="1" applyBorder="1"/>
    <xf numFmtId="0" fontId="1" fillId="0" borderId="6" xfId="0" applyFont="1" applyFill="1" applyBorder="1"/>
    <xf numFmtId="2" fontId="1" fillId="0" borderId="11" xfId="0" applyNumberFormat="1" applyFont="1" applyFill="1" applyBorder="1"/>
    <xf numFmtId="0" fontId="5" fillId="2" borderId="5" xfId="0" applyFont="1" applyFill="1" applyBorder="1"/>
    <xf numFmtId="0" fontId="5" fillId="0" borderId="5" xfId="0" applyFont="1" applyFill="1" applyBorder="1"/>
    <xf numFmtId="0" fontId="5" fillId="0" borderId="7" xfId="0" applyFont="1" applyFill="1" applyBorder="1"/>
    <xf numFmtId="0" fontId="5" fillId="0" borderId="22" xfId="0" applyFont="1" applyFill="1" applyBorder="1"/>
    <xf numFmtId="0" fontId="5" fillId="0" borderId="11" xfId="0" applyFont="1" applyFill="1" applyBorder="1"/>
    <xf numFmtId="0" fontId="5" fillId="0" borderId="8" xfId="0" applyFont="1" applyFill="1" applyBorder="1"/>
    <xf numFmtId="0" fontId="5" fillId="0" borderId="0" xfId="0" applyFont="1" applyFill="1" applyBorder="1" applyAlignment="1"/>
    <xf numFmtId="0" fontId="2" fillId="0" borderId="13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center" readingOrder="1"/>
    </xf>
    <xf numFmtId="167" fontId="9" fillId="2" borderId="13" xfId="0" applyNumberFormat="1" applyFont="1" applyFill="1" applyBorder="1"/>
    <xf numFmtId="167" fontId="9" fillId="0" borderId="13" xfId="0" applyNumberFormat="1" applyFont="1" applyFill="1" applyBorder="1"/>
    <xf numFmtId="167" fontId="9" fillId="0" borderId="23" xfId="0" applyNumberFormat="1" applyFont="1" applyFill="1" applyBorder="1"/>
    <xf numFmtId="0" fontId="0" fillId="0" borderId="0" xfId="0" applyFill="1" applyBorder="1" applyAlignment="1">
      <alignment horizontal="center"/>
    </xf>
    <xf numFmtId="0" fontId="2" fillId="2" borderId="0" xfId="0" applyFont="1" applyFill="1" applyBorder="1"/>
    <xf numFmtId="168" fontId="2" fillId="0" borderId="0" xfId="0" applyNumberFormat="1" applyFont="1" applyFill="1" applyBorder="1"/>
    <xf numFmtId="0" fontId="1" fillId="0" borderId="10" xfId="0" applyFont="1" applyFill="1" applyBorder="1"/>
    <xf numFmtId="0" fontId="1" fillId="2" borderId="10" xfId="0" applyFont="1" applyFill="1" applyBorder="1"/>
    <xf numFmtId="0" fontId="1" fillId="0" borderId="11" xfId="0" applyFon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164" fontId="1" fillId="2" borderId="12" xfId="0" applyNumberFormat="1" applyFont="1" applyFill="1" applyBorder="1"/>
    <xf numFmtId="164" fontId="1" fillId="0" borderId="12" xfId="0" applyNumberFormat="1" applyFont="1" applyFill="1" applyBorder="1"/>
    <xf numFmtId="164" fontId="1" fillId="0" borderId="22" xfId="0" applyNumberFormat="1" applyFont="1" applyFill="1" applyBorder="1"/>
    <xf numFmtId="0" fontId="2" fillId="0" borderId="14" xfId="0" applyFont="1" applyBorder="1" applyAlignment="1">
      <alignment horizontal="center"/>
    </xf>
    <xf numFmtId="1" fontId="2" fillId="2" borderId="13" xfId="0" applyNumberFormat="1" applyFont="1" applyFill="1" applyBorder="1"/>
    <xf numFmtId="1" fontId="2" fillId="0" borderId="13" xfId="0" applyNumberFormat="1" applyFont="1" applyFill="1" applyBorder="1"/>
    <xf numFmtId="1" fontId="2" fillId="0" borderId="23" xfId="0" applyNumberFormat="1" applyFont="1" applyFill="1" applyBorder="1"/>
    <xf numFmtId="0" fontId="1" fillId="2" borderId="27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9" xfId="0" applyFont="1" applyFill="1" applyBorder="1"/>
    <xf numFmtId="0" fontId="1" fillId="0" borderId="20" xfId="0" applyFont="1" applyFill="1" applyBorder="1"/>
    <xf numFmtId="167" fontId="0" fillId="0" borderId="0" xfId="0" applyNumberForma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Fill="1" applyBorder="1"/>
    <xf numFmtId="0" fontId="1" fillId="0" borderId="0" xfId="0" applyFont="1" applyBorder="1"/>
    <xf numFmtId="0" fontId="1" fillId="0" borderId="7" xfId="0" applyFont="1" applyBorder="1"/>
    <xf numFmtId="166" fontId="2" fillId="2" borderId="12" xfId="0" applyNumberFormat="1" applyFont="1" applyFill="1" applyBorder="1" applyAlignment="1">
      <alignment horizontal="center"/>
    </xf>
    <xf numFmtId="166" fontId="2" fillId="0" borderId="12" xfId="0" applyNumberFormat="1" applyFont="1" applyFill="1" applyBorder="1" applyAlignment="1">
      <alignment horizontal="center"/>
    </xf>
    <xf numFmtId="166" fontId="2" fillId="0" borderId="22" xfId="0" applyNumberFormat="1" applyFont="1" applyFill="1" applyBorder="1" applyAlignment="1">
      <alignment horizontal="center"/>
    </xf>
    <xf numFmtId="0" fontId="1" fillId="0" borderId="0" xfId="0" applyNumberFormat="1" applyFont="1" applyFill="1" applyBorder="1"/>
    <xf numFmtId="168" fontId="1" fillId="2" borderId="4" xfId="0" applyNumberFormat="1" applyFont="1" applyFill="1" applyBorder="1"/>
    <xf numFmtId="168" fontId="1" fillId="0" borderId="4" xfId="0" applyNumberFormat="1" applyFont="1" applyFill="1" applyBorder="1"/>
    <xf numFmtId="168" fontId="1" fillId="0" borderId="6" xfId="0" applyNumberFormat="1" applyFont="1" applyFill="1" applyBorder="1"/>
    <xf numFmtId="1" fontId="1" fillId="0" borderId="10" xfId="0" applyNumberFormat="1" applyFont="1" applyFill="1" applyBorder="1"/>
    <xf numFmtId="1" fontId="5" fillId="0" borderId="10" xfId="0" applyNumberFormat="1" applyFont="1" applyFill="1" applyBorder="1"/>
    <xf numFmtId="1" fontId="5" fillId="2" borderId="10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8" xfId="0" applyFill="1" applyBorder="1" applyAlignment="1"/>
    <xf numFmtId="0" fontId="0" fillId="0" borderId="17" xfId="0" applyFill="1" applyBorder="1" applyAlignment="1"/>
    <xf numFmtId="0" fontId="2" fillId="0" borderId="1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CA"/>
              <a:t>CO2</a:t>
            </a:r>
          </a:p>
        </c:rich>
      </c:tx>
      <c:layout>
        <c:manualLayout>
          <c:xMode val="edge"/>
          <c:yMode val="edge"/>
          <c:x val="0.46607609000331285"/>
          <c:y val="3.8674130577428002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7191283292978221"/>
          <c:y val="0.41406328976305096"/>
          <c:w val="0.78450363196125539"/>
          <c:h val="0.42578206211483616"/>
        </c:manualLayout>
      </c:layout>
      <c:scatterChart>
        <c:scatterStyle val="lineMarker"/>
        <c:ser>
          <c:idx val="0"/>
          <c:order val="0"/>
          <c:tx>
            <c:v>TCD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63AAFE"/>
              </a:solidFill>
              <a:ln>
                <a:solidFill>
                  <a:srgbClr val="63AAFE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71663241919346254"/>
                  <c:y val="-0.42413008909039118"/>
                </c:manualLayout>
              </c:layout>
              <c:numFmt formatCode="0.0000000000E+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fr-FR"/>
                </a:p>
              </c:txPr>
            </c:trendlineLbl>
          </c:trendline>
          <c:xVal>
            <c:numRef>
              <c:f>Shaky!#REF!</c:f>
            </c:numRef>
          </c:xVal>
          <c:yVal>
            <c:numRef>
              <c:f>Shaky!$H$5:$H$10</c:f>
              <c:numCache>
                <c:formatCode>General</c:formatCode>
                <c:ptCount val="6"/>
              </c:numCache>
            </c:numRef>
          </c:yVal>
        </c:ser>
        <c:axId val="98972032"/>
        <c:axId val="98973568"/>
      </c:scatterChart>
      <c:valAx>
        <c:axId val="98972032"/>
        <c:scaling>
          <c:orientation val="minMax"/>
        </c:scaling>
        <c:axPos val="b"/>
        <c:numFmt formatCode="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973568"/>
        <c:crosses val="autoZero"/>
        <c:crossBetween val="midCat"/>
      </c:valAx>
      <c:valAx>
        <c:axId val="9897356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97203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1" l="0.75000000000000255" r="0.75000000000000255" t="1" header="0.49212598450000122" footer="0.4921259845000012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tx>
        <c:rich>
          <a:bodyPr/>
          <a:lstStyle/>
          <a:p>
            <a:pPr>
              <a:defRPr sz="138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CA" sz="1380" b="1"/>
              <a:t>CO2</a:t>
            </a:r>
          </a:p>
        </c:rich>
      </c:tx>
      <c:layout>
        <c:manualLayout>
          <c:xMode val="edge"/>
          <c:yMode val="edge"/>
          <c:x val="0.12849265426521142"/>
          <c:y val="8.4592640205688727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4519761532540676"/>
          <c:y val="0.25910171942792865"/>
          <c:w val="0.77732053985055161"/>
          <c:h val="0.62787080186405275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5.7239265856795334E-2"/>
                  <c:y val="-0.22338743371364295"/>
                </c:manualLayout>
              </c:layout>
              <c:numFmt formatCode="General" sourceLinked="0"/>
            </c:trendlineLbl>
          </c:trendline>
          <c:xVal>
            <c:numRef>
              <c:f>Shaky!$I$5:$I$10</c:f>
              <c:numCache>
                <c:formatCode>General</c:formatCode>
                <c:ptCount val="6"/>
              </c:numCache>
            </c:numRef>
          </c:xVal>
          <c:yVal>
            <c:numRef>
              <c:f>Shaky!$H$5:$H$10</c:f>
              <c:numCache>
                <c:formatCode>General</c:formatCode>
                <c:ptCount val="6"/>
              </c:numCache>
            </c:numRef>
          </c:yVal>
        </c:ser>
        <c:axId val="98986240"/>
        <c:axId val="98992128"/>
      </c:scatterChart>
      <c:valAx>
        <c:axId val="9898624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992128"/>
        <c:crosses val="autoZero"/>
        <c:crossBetween val="midCat"/>
      </c:valAx>
      <c:valAx>
        <c:axId val="989921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98624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1" l="0.75000000000000255" r="0.75000000000000255" t="1" header="0.49212598450000122" footer="0.4921259845000012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layout>
        <c:manualLayout>
          <c:xMode val="edge"/>
          <c:yMode val="edge"/>
          <c:x val="0.15285659592388867"/>
          <c:y val="5.2980132450331133E-2"/>
        </c:manualLayout>
      </c:layout>
      <c:overlay val="1"/>
      <c:txPr>
        <a:bodyPr/>
        <a:lstStyle/>
        <a:p>
          <a:pPr>
            <a:defRPr b="1"/>
          </a:pPr>
          <a:endParaRPr lang="fr-FR"/>
        </a:p>
      </c:txPr>
    </c:title>
    <c:plotArea>
      <c:layout>
        <c:manualLayout>
          <c:layoutTarget val="inner"/>
          <c:xMode val="edge"/>
          <c:yMode val="edge"/>
          <c:x val="8.4243369734789728E-2"/>
          <c:y val="0.24206443012319595"/>
          <c:w val="0.83463338533541342"/>
          <c:h val="0.55555770847946306"/>
        </c:manualLayout>
      </c:layout>
      <c:scatterChart>
        <c:scatterStyle val="lineMarker"/>
        <c:ser>
          <c:idx val="0"/>
          <c:order val="0"/>
          <c:tx>
            <c:strRef>
              <c:f>Shaky!$E$3</c:f>
              <c:strCache>
                <c:ptCount val="1"/>
                <c:pt idx="0">
                  <c:v>N2O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63AAFE"/>
              </a:solidFill>
              <a:ln>
                <a:solidFill>
                  <a:srgbClr val="63AAFE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13747900901978882"/>
                  <c:y val="-0.23663652629369686"/>
                </c:manualLayout>
              </c:layout>
              <c:numFmt formatCode="0.0000000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fr-FR"/>
                </a:p>
              </c:txPr>
            </c:trendlineLbl>
          </c:trendline>
          <c:xVal>
            <c:numRef>
              <c:f>Shaky!$F$5:$F$10</c:f>
              <c:numCache>
                <c:formatCode>General</c:formatCode>
                <c:ptCount val="6"/>
              </c:numCache>
            </c:numRef>
          </c:xVal>
          <c:yVal>
            <c:numRef>
              <c:f>Shaky!$E$5:$E$10</c:f>
              <c:numCache>
                <c:formatCode>General</c:formatCode>
                <c:ptCount val="6"/>
              </c:numCache>
            </c:numRef>
          </c:yVal>
        </c:ser>
        <c:axId val="100532608"/>
        <c:axId val="100534144"/>
      </c:scatterChart>
      <c:valAx>
        <c:axId val="10053260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534144"/>
        <c:crosses val="autoZero"/>
        <c:crossBetween val="midCat"/>
      </c:valAx>
      <c:valAx>
        <c:axId val="10053414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53260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1" l="0.75000000000000244" r="0.75000000000000244" t="1" header="0.49212598450000117" footer="0.49212598450000117"/>
    <c:pageSetup orientation="landscape" horizontalDpi="0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/>
              <a:t>CO2</a:t>
            </a:r>
          </a:p>
        </c:rich>
      </c:tx>
      <c:layout>
        <c:manualLayout>
          <c:xMode val="edge"/>
          <c:yMode val="edge"/>
          <c:x val="0.4660761401072534"/>
          <c:y val="3.8674130577428002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320825515947549"/>
          <c:y val="0.41406328976305096"/>
          <c:w val="0.8198874296435299"/>
          <c:h val="0.42578206211483616"/>
        </c:manualLayout>
      </c:layout>
      <c:scatterChart>
        <c:scatterStyle val="lineMarker"/>
        <c:ser>
          <c:idx val="0"/>
          <c:order val="0"/>
          <c:tx>
            <c:v>TCD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63AAFE"/>
              </a:solidFill>
              <a:ln>
                <a:solidFill>
                  <a:srgbClr val="63AAFE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Mode val="edge"/>
                  <c:yMode val="edge"/>
                  <c:x val="9.2378857059731631E-3"/>
                  <c:y val="2.2099507131353412E-2"/>
                </c:manualLayout>
              </c:layout>
              <c:numFmt formatCode="0.0000000000E+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fr-FR"/>
                </a:p>
              </c:txPr>
            </c:trendlineLbl>
          </c:trendline>
          <c:xVal>
            <c:numLit>
              <c:formatCode>General</c:formatCode>
              <c:ptCount val="6"/>
            </c:numLit>
          </c:xVal>
          <c:yVal>
            <c:numLit>
              <c:formatCode>General</c:formatCode>
              <c:ptCount val="6"/>
              <c:pt idx="0">
                <c:v>201</c:v>
              </c:pt>
              <c:pt idx="1">
                <c:v>1500</c:v>
              </c:pt>
              <c:pt idx="2">
                <c:v>10000</c:v>
              </c:pt>
              <c:pt idx="3">
                <c:v>201</c:v>
              </c:pt>
              <c:pt idx="4">
                <c:v>1500</c:v>
              </c:pt>
              <c:pt idx="5">
                <c:v>10000</c:v>
              </c:pt>
            </c:numLit>
          </c:yVal>
        </c:ser>
        <c:axId val="100567296"/>
        <c:axId val="100581376"/>
      </c:scatterChart>
      <c:valAx>
        <c:axId val="10056729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581376"/>
        <c:crosses val="autoZero"/>
        <c:crossBetween val="midCat"/>
      </c:valAx>
      <c:valAx>
        <c:axId val="10058137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56729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1" l="0.75000000000000255" r="0.75000000000000255" t="1" header="0.49212598450000122" footer="0.4921259845000012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/>
              <a:t>CO2</a:t>
            </a:r>
          </a:p>
        </c:rich>
      </c:tx>
      <c:layout>
        <c:manualLayout>
          <c:xMode val="edge"/>
          <c:yMode val="edge"/>
          <c:x val="0.4660761401072534"/>
          <c:y val="3.8674130577428002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320825515947549"/>
          <c:y val="0.41406328976305096"/>
          <c:w val="0.80675422138836772"/>
          <c:h val="0.42578206211483616"/>
        </c:manualLayout>
      </c:layout>
      <c:scatterChart>
        <c:scatterStyle val="lineMarker"/>
        <c:ser>
          <c:idx val="0"/>
          <c:order val="0"/>
          <c:tx>
            <c:v>TCD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63AAFE"/>
              </a:solidFill>
              <a:ln>
                <a:solidFill>
                  <a:srgbClr val="63AAFE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8.5422930853205029E-2"/>
                  <c:y val="-0.22516343116879806"/>
                </c:manualLayout>
              </c:layout>
              <c:numFmt formatCode="0.0000000000E+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fr-FR"/>
                </a:p>
              </c:txPr>
            </c:trendlineLbl>
          </c:trendline>
          <c:xVal>
            <c:numRef>
              <c:f>Shaky!$AN$130:$AN$135</c:f>
              <c:numCache>
                <c:formatCode>General</c:formatCode>
                <c:ptCount val="6"/>
              </c:numCache>
            </c:numRef>
          </c:xVal>
          <c:yVal>
            <c:numRef>
              <c:f>Shaky!$AM$130:$AM$135</c:f>
              <c:numCache>
                <c:formatCode>General</c:formatCode>
                <c:ptCount val="6"/>
              </c:numCache>
            </c:numRef>
          </c:yVal>
        </c:ser>
        <c:axId val="100745600"/>
        <c:axId val="100747136"/>
      </c:scatterChart>
      <c:valAx>
        <c:axId val="10074560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747136"/>
        <c:crosses val="autoZero"/>
        <c:crossBetween val="midCat"/>
      </c:valAx>
      <c:valAx>
        <c:axId val="10074713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74560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1" l="0.75000000000000255" r="0.75000000000000255" t="1" header="0.49212598450000122" footer="0.4921259845000012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10</xdr:row>
      <xdr:rowOff>152400</xdr:rowOff>
    </xdr:from>
    <xdr:to>
      <xdr:col>17</xdr:col>
      <xdr:colOff>0</xdr:colOff>
      <xdr:row>26</xdr:row>
      <xdr:rowOff>0</xdr:rowOff>
    </xdr:to>
    <xdr:graphicFrame macro="">
      <xdr:nvGraphicFramePr>
        <xdr:cNvPr id="363216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257175</xdr:colOff>
      <xdr:row>10</xdr:row>
      <xdr:rowOff>152400</xdr:rowOff>
    </xdr:from>
    <xdr:to>
      <xdr:col>17</xdr:col>
      <xdr:colOff>0</xdr:colOff>
      <xdr:row>26</xdr:row>
      <xdr:rowOff>0</xdr:rowOff>
    </xdr:to>
    <xdr:graphicFrame macro="">
      <xdr:nvGraphicFramePr>
        <xdr:cNvPr id="363216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11</xdr:row>
      <xdr:rowOff>28575</xdr:rowOff>
    </xdr:from>
    <xdr:to>
      <xdr:col>8</xdr:col>
      <xdr:colOff>914400</xdr:colOff>
      <xdr:row>26</xdr:row>
      <xdr:rowOff>63500</xdr:rowOff>
    </xdr:to>
    <xdr:graphicFrame macro="">
      <xdr:nvGraphicFramePr>
        <xdr:cNvPr id="3632168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46</xdr:col>
      <xdr:colOff>257175</xdr:colOff>
      <xdr:row>136</xdr:row>
      <xdr:rowOff>152400</xdr:rowOff>
    </xdr:from>
    <xdr:to>
      <xdr:col>53</xdr:col>
      <xdr:colOff>0</xdr:colOff>
      <xdr:row>152</xdr:row>
      <xdr:rowOff>0</xdr:rowOff>
    </xdr:to>
    <xdr:graphicFrame macro="">
      <xdr:nvGraphicFramePr>
        <xdr:cNvPr id="363217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46</xdr:col>
      <xdr:colOff>257175</xdr:colOff>
      <xdr:row>136</xdr:row>
      <xdr:rowOff>152400</xdr:rowOff>
    </xdr:from>
    <xdr:to>
      <xdr:col>53</xdr:col>
      <xdr:colOff>0</xdr:colOff>
      <xdr:row>152</xdr:row>
      <xdr:rowOff>0</xdr:rowOff>
    </xdr:to>
    <xdr:graphicFrame macro="">
      <xdr:nvGraphicFramePr>
        <xdr:cNvPr id="363217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333"/>
  <sheetViews>
    <sheetView tabSelected="1" topLeftCell="A35" zoomScale="75" zoomScaleNormal="75" workbookViewId="0">
      <pane xSplit="1" topLeftCell="K1" activePane="topRight" state="frozen"/>
      <selection activeCell="A16" sqref="A16"/>
      <selection pane="topRight" activeCell="W50" sqref="W50"/>
    </sheetView>
  </sheetViews>
  <sheetFormatPr baseColWidth="10" defaultColWidth="11.42578125" defaultRowHeight="12.75"/>
  <cols>
    <col min="1" max="1" width="14.85546875" customWidth="1"/>
    <col min="2" max="2" width="16.85546875" customWidth="1"/>
    <col min="3" max="3" width="15.85546875" customWidth="1"/>
    <col min="4" max="4" width="10" customWidth="1"/>
    <col min="5" max="5" width="13.5703125" customWidth="1"/>
    <col min="6" max="6" width="12.5703125" customWidth="1"/>
    <col min="7" max="7" width="17.42578125" customWidth="1"/>
    <col min="8" max="8" width="13.140625" customWidth="1"/>
    <col min="9" max="9" width="14.5703125" customWidth="1"/>
    <col min="10" max="10" width="17.5703125" customWidth="1"/>
    <col min="11" max="11" width="12.42578125" customWidth="1"/>
    <col min="12" max="12" width="13.140625" customWidth="1"/>
    <col min="13" max="13" width="18" customWidth="1"/>
    <col min="14" max="14" width="14.42578125" customWidth="1"/>
    <col min="15" max="15" width="9.42578125" customWidth="1"/>
    <col min="16" max="16" width="15.42578125" customWidth="1"/>
    <col min="17" max="17" width="12.28515625" customWidth="1"/>
    <col min="18" max="18" width="19.42578125" customWidth="1"/>
    <col min="19" max="19" width="12.5703125" customWidth="1"/>
    <col min="20" max="20" width="9.5703125" customWidth="1"/>
    <col min="21" max="21" width="13" customWidth="1"/>
    <col min="22" max="22" width="11.85546875" customWidth="1"/>
    <col min="23" max="23" width="11.7109375" customWidth="1"/>
    <col min="24" max="24" width="12" customWidth="1"/>
    <col min="25" max="25" width="6.7109375" customWidth="1"/>
    <col min="26" max="26" width="6.42578125" customWidth="1"/>
    <col min="27" max="27" width="6.140625" customWidth="1"/>
    <col min="28" max="28" width="5.42578125" customWidth="1"/>
    <col min="29" max="29" width="13.28515625" customWidth="1"/>
    <col min="30" max="30" width="12.85546875" customWidth="1"/>
    <col min="31" max="31" width="11.7109375" customWidth="1"/>
    <col min="33" max="33" width="13.140625" customWidth="1"/>
    <col min="34" max="34" width="14.140625" customWidth="1"/>
    <col min="35" max="36" width="14.5703125" style="3" customWidth="1"/>
    <col min="37" max="37" width="34.140625" customWidth="1"/>
    <col min="38" max="38" width="16.42578125" style="129" customWidth="1"/>
  </cols>
  <sheetData>
    <row r="1" spans="5:38" ht="13.5" thickBot="1">
      <c r="F1" s="22"/>
      <c r="G1" s="22"/>
      <c r="H1" s="1"/>
      <c r="AI1"/>
      <c r="AJ1"/>
      <c r="AL1" s="16"/>
    </row>
    <row r="2" spans="5:38" ht="13.5" thickBot="1">
      <c r="E2" s="173" t="s">
        <v>2</v>
      </c>
      <c r="F2" s="181"/>
      <c r="G2" s="181"/>
      <c r="H2" s="181"/>
      <c r="I2" s="181"/>
      <c r="J2" s="182"/>
      <c r="AI2"/>
      <c r="AJ2"/>
      <c r="AL2" s="16"/>
    </row>
    <row r="3" spans="5:38" ht="13.5" thickBot="1">
      <c r="E3" s="173" t="s">
        <v>3</v>
      </c>
      <c r="F3" s="174"/>
      <c r="G3" s="175"/>
      <c r="H3" s="173" t="s">
        <v>4</v>
      </c>
      <c r="I3" s="181"/>
      <c r="J3" s="182"/>
      <c r="AI3"/>
      <c r="AJ3"/>
      <c r="AL3" s="16"/>
    </row>
    <row r="4" spans="5:38">
      <c r="E4" s="150" t="s">
        <v>24</v>
      </c>
      <c r="F4" s="151" t="s">
        <v>1</v>
      </c>
      <c r="G4" s="152" t="s">
        <v>25</v>
      </c>
      <c r="H4" s="150" t="s">
        <v>24</v>
      </c>
      <c r="I4" s="151" t="s">
        <v>1</v>
      </c>
      <c r="J4" s="152" t="s">
        <v>25</v>
      </c>
      <c r="AI4"/>
      <c r="AJ4"/>
      <c r="AL4" s="16"/>
    </row>
    <row r="5" spans="5:38">
      <c r="E5" s="6"/>
      <c r="F5" s="13"/>
      <c r="G5" s="7">
        <f>F5^2*$C$32+F5*$C$33+$C$34</f>
        <v>0</v>
      </c>
      <c r="H5" s="6"/>
      <c r="I5" s="13"/>
      <c r="J5" s="7">
        <f>I5^2*$L$32+I5*$L$33+$L$34</f>
        <v>0</v>
      </c>
      <c r="AI5"/>
      <c r="AJ5"/>
      <c r="AL5" s="16"/>
    </row>
    <row r="6" spans="5:38">
      <c r="E6" s="6"/>
      <c r="F6" s="13"/>
      <c r="G6" s="7">
        <f>F6^2*$C$32+F6*$C$33+$C$34</f>
        <v>0</v>
      </c>
      <c r="H6" s="6"/>
      <c r="I6" s="13"/>
      <c r="J6" s="7">
        <f t="shared" ref="J6:J10" si="0">I6^2*$L$32+I6*$L$33+$L$34</f>
        <v>0</v>
      </c>
      <c r="AI6"/>
      <c r="AJ6"/>
      <c r="AL6" s="16"/>
    </row>
    <row r="7" spans="5:38">
      <c r="E7" s="6"/>
      <c r="F7" s="13"/>
      <c r="G7" s="7">
        <f t="shared" ref="G7:G10" si="1">F7^2*$C$32+F7*$C$33+$C$34</f>
        <v>0</v>
      </c>
      <c r="H7" s="6"/>
      <c r="I7" s="13"/>
      <c r="J7" s="7">
        <f t="shared" si="0"/>
        <v>0</v>
      </c>
      <c r="AI7"/>
      <c r="AJ7"/>
      <c r="AL7" s="16"/>
    </row>
    <row r="8" spans="5:38">
      <c r="E8" s="6"/>
      <c r="F8" s="13"/>
      <c r="G8" s="7">
        <f t="shared" si="1"/>
        <v>0</v>
      </c>
      <c r="H8" s="6"/>
      <c r="I8" s="13"/>
      <c r="J8" s="7">
        <f t="shared" si="0"/>
        <v>0</v>
      </c>
      <c r="AI8"/>
      <c r="AJ8"/>
      <c r="AL8" s="16"/>
    </row>
    <row r="9" spans="5:38">
      <c r="E9" s="6"/>
      <c r="F9" s="13"/>
      <c r="G9" s="7">
        <f>F9^2*$C$32+F9*$C$33+$C$34</f>
        <v>0</v>
      </c>
      <c r="H9" s="6"/>
      <c r="I9" s="13"/>
      <c r="J9" s="7">
        <f t="shared" si="0"/>
        <v>0</v>
      </c>
      <c r="AI9"/>
      <c r="AJ9"/>
      <c r="AL9" s="16"/>
    </row>
    <row r="10" spans="5:38" ht="13.5" thickBot="1">
      <c r="E10" s="8"/>
      <c r="F10" s="153"/>
      <c r="G10" s="10">
        <f t="shared" si="1"/>
        <v>0</v>
      </c>
      <c r="H10" s="8"/>
      <c r="I10" s="9"/>
      <c r="J10" s="10">
        <f t="shared" si="0"/>
        <v>0</v>
      </c>
      <c r="K10" t="s">
        <v>8</v>
      </c>
      <c r="M10" s="27"/>
    </row>
    <row r="28" spans="2:38" ht="13.5" thickBot="1"/>
    <row r="29" spans="2:38" ht="13.5" thickBot="1">
      <c r="B29" s="173" t="s">
        <v>3</v>
      </c>
      <c r="C29" s="181"/>
      <c r="D29" s="181"/>
      <c r="E29" s="181"/>
      <c r="F29" s="181"/>
      <c r="G29" s="181"/>
      <c r="H29" s="181"/>
      <c r="I29" s="182"/>
      <c r="K29" s="173" t="s">
        <v>4</v>
      </c>
      <c r="L29" s="181"/>
      <c r="M29" s="181"/>
      <c r="N29" s="181"/>
      <c r="O29" s="181"/>
      <c r="P29" s="181"/>
      <c r="Q29" s="181"/>
      <c r="R29" s="182"/>
      <c r="AI29"/>
      <c r="AJ29"/>
      <c r="AL29" s="16"/>
    </row>
    <row r="30" spans="2:38" ht="13.5" thickBot="1">
      <c r="B30" s="179" t="s">
        <v>9</v>
      </c>
      <c r="C30" s="180"/>
      <c r="D30" s="176" t="s">
        <v>10</v>
      </c>
      <c r="E30" s="177"/>
      <c r="F30" s="177"/>
      <c r="G30" s="177"/>
      <c r="H30" s="177"/>
      <c r="I30" s="178"/>
      <c r="K30" s="179" t="s">
        <v>9</v>
      </c>
      <c r="L30" s="180"/>
      <c r="M30" s="176" t="s">
        <v>10</v>
      </c>
      <c r="N30" s="177"/>
      <c r="O30" s="177"/>
      <c r="P30" s="177"/>
      <c r="Q30" s="177"/>
      <c r="R30" s="178"/>
      <c r="AI30" s="50"/>
      <c r="AJ30" s="50"/>
      <c r="AL30" s="52"/>
    </row>
    <row r="31" spans="2:38" ht="14.25">
      <c r="B31" s="6" t="s">
        <v>11</v>
      </c>
      <c r="C31" s="117"/>
      <c r="D31" s="12" t="s">
        <v>12</v>
      </c>
      <c r="E31" s="4" t="s">
        <v>21</v>
      </c>
      <c r="F31" s="5" t="s">
        <v>13</v>
      </c>
      <c r="G31" s="12" t="s">
        <v>12</v>
      </c>
      <c r="H31" s="4" t="s">
        <v>21</v>
      </c>
      <c r="I31" s="5" t="s">
        <v>13</v>
      </c>
      <c r="K31" s="6" t="s">
        <v>11</v>
      </c>
      <c r="L31" s="13"/>
      <c r="M31" s="12" t="s">
        <v>12</v>
      </c>
      <c r="N31" s="4" t="s">
        <v>21</v>
      </c>
      <c r="O31" s="5" t="s">
        <v>13</v>
      </c>
      <c r="P31" s="12" t="s">
        <v>12</v>
      </c>
      <c r="Q31" s="4" t="s">
        <v>21</v>
      </c>
      <c r="R31" s="5" t="s">
        <v>13</v>
      </c>
      <c r="AI31" s="50"/>
      <c r="AJ31" s="50"/>
      <c r="AL31" s="52"/>
    </row>
    <row r="32" spans="2:38" ht="14.25">
      <c r="B32" s="6" t="s">
        <v>17</v>
      </c>
      <c r="C32" s="13"/>
      <c r="D32" s="14"/>
      <c r="E32" s="13"/>
      <c r="F32" s="7">
        <f>$C$32*E32^2+E32*$C$33+$C$34</f>
        <v>0</v>
      </c>
      <c r="G32" s="14"/>
      <c r="H32" s="13"/>
      <c r="I32" s="7">
        <f>$C$32*H32^2+H32*$C$33+$C$34</f>
        <v>0</v>
      </c>
      <c r="K32" s="6" t="s">
        <v>17</v>
      </c>
      <c r="L32" s="154"/>
      <c r="M32" s="14"/>
      <c r="N32" s="13"/>
      <c r="O32" s="7">
        <f>$L$32*N32^2+N32*$L$33+$L$34</f>
        <v>0</v>
      </c>
      <c r="P32" s="14"/>
      <c r="Q32" s="16"/>
      <c r="R32" s="7">
        <f>$L$32*Q32^2+Q32*$L$33+$L$34</f>
        <v>0</v>
      </c>
      <c r="AI32"/>
      <c r="AJ32"/>
      <c r="AL32" s="16"/>
    </row>
    <row r="33" spans="1:149">
      <c r="B33" s="6" t="s">
        <v>18</v>
      </c>
      <c r="C33" s="154"/>
      <c r="D33" s="14"/>
      <c r="E33" s="17" t="s">
        <v>38</v>
      </c>
      <c r="F33" s="7" t="e">
        <f>ABS(F32-D32)/D32*100</f>
        <v>#DIV/0!</v>
      </c>
      <c r="G33" s="14"/>
      <c r="H33" s="17" t="s">
        <v>38</v>
      </c>
      <c r="I33" s="7" t="e">
        <f>ABS(I32-G32)/G32*100</f>
        <v>#DIV/0!</v>
      </c>
      <c r="K33" s="6" t="s">
        <v>18</v>
      </c>
      <c r="L33" s="154"/>
      <c r="M33" s="14"/>
      <c r="N33" s="17" t="s">
        <v>38</v>
      </c>
      <c r="O33" s="7" t="e">
        <f>ABS(O32-M32)/M32*100</f>
        <v>#DIV/0!</v>
      </c>
      <c r="P33" s="14"/>
      <c r="Q33" s="17" t="s">
        <v>38</v>
      </c>
      <c r="R33" s="7" t="e">
        <f>ABS(R32-P32)/P32*100</f>
        <v>#DIV/0!</v>
      </c>
      <c r="AI33"/>
      <c r="AJ33"/>
      <c r="AL33" s="16"/>
    </row>
    <row r="34" spans="1:149" ht="13.5" thickBot="1">
      <c r="B34" s="8" t="s">
        <v>0</v>
      </c>
      <c r="C34" s="155"/>
      <c r="D34" s="18"/>
      <c r="E34" s="9"/>
      <c r="F34" s="19"/>
      <c r="G34" s="18"/>
      <c r="H34" s="9"/>
      <c r="I34" s="19"/>
      <c r="K34" s="8" t="s">
        <v>0</v>
      </c>
      <c r="L34" s="155"/>
      <c r="M34" s="18"/>
      <c r="N34" s="9"/>
      <c r="O34" s="19"/>
      <c r="P34" s="18"/>
      <c r="Q34" s="9"/>
      <c r="R34" s="19"/>
      <c r="AI34"/>
      <c r="AJ34"/>
      <c r="AL34" s="16"/>
    </row>
    <row r="35" spans="1:149" ht="13.5" thickBot="1">
      <c r="A35" s="62"/>
      <c r="B35" s="62"/>
      <c r="C35" s="63"/>
      <c r="D35" s="63"/>
      <c r="E35" s="63"/>
      <c r="F35" s="62"/>
      <c r="G35" s="63"/>
      <c r="H35" s="63"/>
      <c r="I35" s="63"/>
      <c r="J35" s="62"/>
      <c r="K35" s="62"/>
      <c r="L35" s="63"/>
      <c r="M35" s="63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AE35" s="62"/>
      <c r="AG35" s="62"/>
      <c r="AH35" s="62"/>
      <c r="AI35" s="64"/>
      <c r="AJ35" s="64"/>
      <c r="AK35" s="62"/>
      <c r="AL35" s="130"/>
    </row>
    <row r="36" spans="1:149" s="27" customFormat="1" ht="13.5" thickBot="1">
      <c r="A36" s="147"/>
      <c r="B36" s="148"/>
      <c r="C36" s="148"/>
      <c r="D36" s="148"/>
      <c r="E36" s="148"/>
      <c r="F36" s="148"/>
      <c r="G36" s="148"/>
      <c r="H36" s="148"/>
      <c r="I36" s="148"/>
      <c r="J36" s="183" t="s">
        <v>22</v>
      </c>
      <c r="K36" s="184"/>
      <c r="L36" s="184"/>
      <c r="M36" s="184"/>
      <c r="N36" s="184"/>
      <c r="O36" s="184"/>
      <c r="P36" s="184"/>
      <c r="Q36" s="184"/>
      <c r="R36" s="185"/>
      <c r="S36" s="183" t="s">
        <v>41</v>
      </c>
      <c r="T36" s="184"/>
      <c r="U36" s="184"/>
      <c r="V36" s="184"/>
      <c r="W36" s="184"/>
      <c r="X36" s="184"/>
      <c r="Y36" s="183" t="s">
        <v>42</v>
      </c>
      <c r="Z36" s="199"/>
      <c r="AA36" s="199"/>
      <c r="AB36" s="199"/>
      <c r="AC36" s="199"/>
      <c r="AD36" s="199"/>
      <c r="AE36" s="199"/>
      <c r="AF36" s="200"/>
      <c r="AG36" s="201" t="s">
        <v>45</v>
      </c>
      <c r="AH36" s="202"/>
      <c r="AI36" s="183" t="s">
        <v>48</v>
      </c>
      <c r="AJ36" s="184"/>
      <c r="AK36" s="170" t="s">
        <v>47</v>
      </c>
      <c r="AL36" s="128"/>
    </row>
    <row r="37" spans="1:149" ht="13.5" thickBot="1">
      <c r="A37" s="116" t="s">
        <v>14</v>
      </c>
      <c r="B37" s="183" t="s">
        <v>3</v>
      </c>
      <c r="C37" s="184"/>
      <c r="D37" s="184"/>
      <c r="E37" s="185"/>
      <c r="F37" s="183" t="s">
        <v>4</v>
      </c>
      <c r="G37" s="184"/>
      <c r="H37" s="184"/>
      <c r="I37" s="185"/>
      <c r="J37" s="191" t="s">
        <v>39</v>
      </c>
      <c r="K37" s="194"/>
      <c r="L37" s="101" t="s">
        <v>40</v>
      </c>
      <c r="M37" s="101" t="s">
        <v>32</v>
      </c>
      <c r="N37" s="188" t="s">
        <v>36</v>
      </c>
      <c r="O37" s="189"/>
      <c r="P37" s="189"/>
      <c r="Q37" s="190"/>
      <c r="R37" s="143" t="s">
        <v>37</v>
      </c>
      <c r="S37" s="191" t="s">
        <v>23</v>
      </c>
      <c r="T37" s="192"/>
      <c r="U37" s="115" t="s">
        <v>5</v>
      </c>
      <c r="V37" s="195"/>
      <c r="W37" s="192"/>
      <c r="X37" s="196"/>
      <c r="Y37" s="191" t="s">
        <v>44</v>
      </c>
      <c r="Z37" s="192"/>
      <c r="AA37" s="192"/>
      <c r="AB37" s="194"/>
      <c r="AC37" s="115" t="s">
        <v>6</v>
      </c>
      <c r="AD37" s="195"/>
      <c r="AE37" s="192"/>
      <c r="AF37" s="196"/>
      <c r="AG37" s="201"/>
      <c r="AH37" s="202"/>
      <c r="AI37" s="170" t="s">
        <v>49</v>
      </c>
      <c r="AJ37" s="171" t="s">
        <v>50</v>
      </c>
      <c r="AK37" s="170"/>
      <c r="AL37" s="128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</row>
    <row r="38" spans="1:149" s="3" customFormat="1">
      <c r="A38" s="142" t="s">
        <v>20</v>
      </c>
      <c r="B38" s="142" t="s">
        <v>15</v>
      </c>
      <c r="C38" s="143" t="s">
        <v>27</v>
      </c>
      <c r="D38" s="143" t="s">
        <v>26</v>
      </c>
      <c r="E38" s="144" t="s">
        <v>19</v>
      </c>
      <c r="F38" s="142" t="s">
        <v>7</v>
      </c>
      <c r="G38" s="143" t="s">
        <v>27</v>
      </c>
      <c r="H38" s="143" t="s">
        <v>26</v>
      </c>
      <c r="I38" s="144" t="s">
        <v>19</v>
      </c>
      <c r="J38" s="145" t="s">
        <v>29</v>
      </c>
      <c r="K38" s="79" t="s">
        <v>30</v>
      </c>
      <c r="L38" s="131" t="s">
        <v>31</v>
      </c>
      <c r="M38" s="131" t="s">
        <v>28</v>
      </c>
      <c r="N38" s="102" t="s">
        <v>33</v>
      </c>
      <c r="O38" s="146" t="s">
        <v>34</v>
      </c>
      <c r="P38" s="146" t="s">
        <v>35</v>
      </c>
      <c r="Q38" s="79" t="s">
        <v>16</v>
      </c>
      <c r="R38" s="146"/>
      <c r="S38" s="166" t="s">
        <v>29</v>
      </c>
      <c r="T38" s="79" t="s">
        <v>30</v>
      </c>
      <c r="U38" s="137" t="s">
        <v>31</v>
      </c>
      <c r="V38" s="102" t="s">
        <v>43</v>
      </c>
      <c r="W38" s="167" t="s">
        <v>51</v>
      </c>
      <c r="X38" s="168" t="s">
        <v>19</v>
      </c>
      <c r="Y38" s="197" t="s">
        <v>29</v>
      </c>
      <c r="Z38" s="198"/>
      <c r="AA38" s="203" t="s">
        <v>30</v>
      </c>
      <c r="AB38" s="204"/>
      <c r="AC38" s="137" t="s">
        <v>31</v>
      </c>
      <c r="AD38" s="132" t="s">
        <v>43</v>
      </c>
      <c r="AE38" s="172" t="s">
        <v>51</v>
      </c>
      <c r="AF38" s="168" t="s">
        <v>19</v>
      </c>
      <c r="AG38" s="145"/>
      <c r="AH38" s="146"/>
      <c r="AI38" s="145"/>
      <c r="AJ38" s="146"/>
      <c r="AK38" s="145"/>
      <c r="AL38" s="130"/>
      <c r="AM38" s="133"/>
      <c r="AN38" s="133"/>
      <c r="AO38" s="133"/>
      <c r="AP38" s="133"/>
      <c r="AQ38" s="133"/>
      <c r="AR38" s="133"/>
      <c r="AS38" s="133"/>
      <c r="AT38" s="133"/>
      <c r="AU38" s="133"/>
      <c r="AV38" s="133"/>
      <c r="AW38" s="133"/>
      <c r="AX38" s="133"/>
      <c r="AY38" s="133"/>
      <c r="AZ38" s="133"/>
      <c r="BA38" s="133"/>
      <c r="BB38" s="133"/>
      <c r="BC38" s="133"/>
      <c r="BD38" s="133"/>
      <c r="BE38" s="133"/>
      <c r="BF38" s="133"/>
      <c r="BG38" s="133"/>
      <c r="BH38" s="133"/>
      <c r="BI38" s="133"/>
      <c r="BJ38" s="133"/>
      <c r="BK38" s="133"/>
      <c r="BL38" s="133"/>
      <c r="BM38" s="133"/>
      <c r="BN38" s="133"/>
      <c r="BO38" s="133"/>
      <c r="BP38" s="133"/>
      <c r="BQ38" s="133"/>
      <c r="BR38" s="133"/>
      <c r="BS38" s="133"/>
      <c r="BT38" s="133"/>
      <c r="BU38" s="133"/>
      <c r="BV38" s="133"/>
      <c r="BW38" s="133"/>
      <c r="BX38" s="133"/>
      <c r="BY38" s="133"/>
      <c r="BZ38" s="133"/>
      <c r="CA38" s="133"/>
      <c r="CB38" s="133"/>
      <c r="CC38" s="133"/>
      <c r="CD38" s="133"/>
      <c r="CE38" s="133"/>
      <c r="CF38" s="133"/>
      <c r="CG38" s="133"/>
      <c r="CH38" s="133"/>
      <c r="CI38" s="133"/>
      <c r="CJ38" s="133"/>
      <c r="CK38" s="133"/>
      <c r="CL38" s="133"/>
      <c r="CM38" s="133"/>
      <c r="CN38" s="133"/>
      <c r="CO38" s="133"/>
      <c r="CP38" s="133"/>
      <c r="CQ38" s="133"/>
      <c r="CR38" s="133"/>
      <c r="CS38" s="133"/>
      <c r="CT38" s="133"/>
      <c r="CU38" s="133"/>
      <c r="CV38" s="133"/>
      <c r="CW38" s="133"/>
      <c r="CX38" s="133"/>
      <c r="CY38" s="133"/>
      <c r="CZ38" s="133"/>
      <c r="DA38" s="133"/>
      <c r="DB38" s="133"/>
      <c r="DC38" s="133"/>
      <c r="DD38" s="133"/>
      <c r="DE38" s="133"/>
      <c r="DF38" s="133"/>
      <c r="DG38" s="133"/>
      <c r="DH38" s="133"/>
      <c r="DI38" s="133"/>
      <c r="DJ38" s="133"/>
      <c r="DK38" s="133"/>
      <c r="DL38" s="133"/>
      <c r="DM38" s="133"/>
      <c r="DN38" s="133"/>
      <c r="DO38" s="133"/>
      <c r="DP38" s="133"/>
      <c r="DQ38" s="133"/>
      <c r="DR38" s="133"/>
      <c r="DS38" s="133"/>
      <c r="DT38" s="133"/>
      <c r="DU38" s="133"/>
      <c r="DV38" s="133"/>
      <c r="DW38" s="133"/>
      <c r="DX38" s="133"/>
      <c r="DY38" s="133"/>
      <c r="DZ38" s="133"/>
      <c r="EA38" s="133"/>
      <c r="EB38" s="133"/>
      <c r="EC38" s="133"/>
      <c r="ED38" s="133"/>
      <c r="EE38" s="133"/>
      <c r="EF38" s="133"/>
      <c r="EG38" s="133"/>
      <c r="EH38" s="133"/>
      <c r="EI38" s="133"/>
      <c r="EJ38" s="133"/>
      <c r="EK38" s="133"/>
      <c r="EL38" s="133"/>
      <c r="EM38" s="133"/>
      <c r="EN38" s="133"/>
      <c r="EO38" s="133"/>
      <c r="EP38" s="133"/>
      <c r="EQ38" s="133"/>
      <c r="ER38" s="133"/>
      <c r="ES38" s="133"/>
    </row>
    <row r="39" spans="1:149" s="47" customFormat="1">
      <c r="C39" s="65">
        <f>B39^2*$C$32+B39*$C$33+$C$34</f>
        <v>0</v>
      </c>
      <c r="D39" s="66"/>
      <c r="E39" s="67"/>
      <c r="G39" s="65">
        <f>F39^2*$L$32+F39*$L$33+$L$34</f>
        <v>0</v>
      </c>
      <c r="H39" s="68"/>
      <c r="I39" s="67"/>
      <c r="J39" s="70"/>
      <c r="K39" s="95"/>
      <c r="L39" s="97"/>
      <c r="M39" s="118"/>
      <c r="N39" s="125"/>
      <c r="O39" s="69"/>
      <c r="P39" s="69"/>
      <c r="Q39" s="134"/>
      <c r="R39" s="69" t="e">
        <f t="shared" ref="R39:R86" si="2">(0.082057*(K39+273.15))*(101.325/M39)</f>
        <v>#DIV/0!</v>
      </c>
      <c r="S39" s="160">
        <f>EXP(-62.7062+97.3066*(100/(J39+273.15))+24.1406*LN((J39+273.15)/100)+L39*(-0.05842+0.033193*((J39+273.15)/100)+(-0.0051313)*((J39+273.15)/100)^2))</f>
        <v>5.9330813874578954E-2</v>
      </c>
      <c r="T39" s="69">
        <f>EXP(-62.7062+97.3066*(100/(K39+273.15))+24.1406*LN((K39+273.15)/100)+L39*(-0.05842+0.033193*((K39+273.15)/100)+(-0.0051313)*((K39+273.15)/100)^2))</f>
        <v>5.9330813874578954E-2</v>
      </c>
      <c r="U39" s="156">
        <f>C39</f>
        <v>0</v>
      </c>
      <c r="V39" s="94"/>
      <c r="W39" s="66"/>
      <c r="X39" s="67"/>
      <c r="Y39" s="90">
        <f t="shared" ref="Y39:Y42" si="3">-((9345.17/(J39+273.15))-60.2409+23.3585*LN((273.15+J39)/100)+L39*(0.023517-0.023656*((273.15+J39)/100)+0.0047036*((273.15+J39)/100)^2))/LN(10)</f>
        <v>1.1102722068329132</v>
      </c>
      <c r="Z39" s="87">
        <f>10^-Y39</f>
        <v>7.7576073337345938E-2</v>
      </c>
      <c r="AA39" s="69">
        <f t="shared" ref="AA39:AA42" si="4">-((9345.17/(K39+273.15))-60.2409+23.3585*LN((273.15+K39)/100)+L39*(0.023517-0.023656*((273.15+K39)/100)+0.0047036*((273.15+K39)/100)^2))/LN(10)</f>
        <v>1.1102722068329132</v>
      </c>
      <c r="AB39" s="103">
        <f>10^-AA39</f>
        <v>7.7576073337345938E-2</v>
      </c>
      <c r="AC39" s="138">
        <f>G39</f>
        <v>0</v>
      </c>
      <c r="AD39" s="105"/>
      <c r="AE39" s="66"/>
      <c r="AF39" s="108"/>
      <c r="AG39" s="90"/>
      <c r="AH39" s="69"/>
      <c r="AI39" s="81"/>
      <c r="AJ39" s="122"/>
      <c r="AK39" s="141"/>
      <c r="AL39" s="122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</row>
    <row r="40" spans="1:149">
      <c r="C40" s="53">
        <f>B40^2*$C$32+B40*$C$33+$C$34</f>
        <v>0</v>
      </c>
      <c r="D40" s="53">
        <f>AVERAGE(C40:C42)</f>
        <v>0</v>
      </c>
      <c r="E40" s="55" t="e">
        <f>(STDEV(C40:C42)/D40)*100</f>
        <v>#DIV/0!</v>
      </c>
      <c r="G40" s="53">
        <f>F40^2*$L$32+F40*$L$33+$L$34</f>
        <v>0</v>
      </c>
      <c r="H40" s="56">
        <f>AVERAGE(G40:G42)</f>
        <v>0</v>
      </c>
      <c r="I40" s="55" t="e">
        <f>(STDEV(G40:G42)/H40)*100</f>
        <v>#DIV/0!</v>
      </c>
      <c r="J40" s="28"/>
      <c r="K40" s="149"/>
      <c r="L40" s="98"/>
      <c r="M40" s="119"/>
      <c r="N40" s="124">
        <v>1.1200000000000001</v>
      </c>
      <c r="O40" s="52">
        <v>0.12</v>
      </c>
      <c r="P40" s="52">
        <f>N40-O40</f>
        <v>1</v>
      </c>
      <c r="Q40" s="135">
        <f>O40/P40</f>
        <v>0.12</v>
      </c>
      <c r="R40" s="52" t="e">
        <f t="shared" si="2"/>
        <v>#DIV/0!</v>
      </c>
      <c r="S40" s="161">
        <f>EXP(-62.7062+97.3066*(100/(J40+273.15))+24.1406*LN((J40+273.15)/100)+L40*(-0.05842+0.033193*((J40+273.15)/100)+(-0.0051313)*((J40+273.15)/100)^2))</f>
        <v>5.9330813874578954E-2</v>
      </c>
      <c r="T40" s="52">
        <f>EXP(-62.7062+97.3066*(100/(K40+273.15))+24.1406*LN((K40+273.15)/100)+L40*(-0.05842+0.033193*((K40+273.15)/100)+(-0.0051313)*((K40+273.15)/100)^2))</f>
        <v>5.9330813874578954E-2</v>
      </c>
      <c r="U40" s="157" t="e">
        <f>((C40*T40+Q40*(C40-U39)/R40)/S40)</f>
        <v>#DIV/0!</v>
      </c>
      <c r="V40" s="60" t="e">
        <f>AVERAGE(U40:U42)</f>
        <v>#DIV/0!</v>
      </c>
      <c r="W40" s="54" t="e">
        <f>STDEV(U40:U42)/SQRT(3)</f>
        <v>#DIV/0!</v>
      </c>
      <c r="X40" s="55" t="e">
        <f>(STDEV(U40:U42)/V40)*100</f>
        <v>#DIV/0!</v>
      </c>
      <c r="Y40" s="51">
        <f>-((9345.17/(J40+273.15))-60.2409+23.3585*LN((273.15+J40)/100)+L40*(0.023517-0.023656*((273.15+J40)/100)+0.0047036*((273.15+J40)/100)^2))/LN(10)</f>
        <v>1.1102722068329132</v>
      </c>
      <c r="Z40" s="25">
        <f t="shared" ref="Z40:Z42" si="5">10^-Y40</f>
        <v>7.7576073337345938E-2</v>
      </c>
      <c r="AA40" s="52">
        <f>-((9345.17/(K40+273.15))-60.2409+23.3585*LN((273.15+K40)/100)+L40*(0.023517-0.023656*((273.15+K40)/100)+0.0047036*((273.15+K40)/100)^2))/LN(10)</f>
        <v>1.1102722068329132</v>
      </c>
      <c r="AB40" s="104">
        <f>10^-AA40</f>
        <v>7.7576073337345938E-2</v>
      </c>
      <c r="AC40" s="139" t="e">
        <f>((G40-AC39)*Q40/(R40)+(G40*AB40))/Z40</f>
        <v>#DIV/0!</v>
      </c>
      <c r="AD40" s="163" t="e">
        <f>AVERAGE(AC40:AC42)</f>
        <v>#DIV/0!</v>
      </c>
      <c r="AE40" s="54" t="e">
        <f>STDEV(AC40:AC42)/SQRT(3)</f>
        <v>#DIV/0!</v>
      </c>
      <c r="AF40" s="55" t="e">
        <f>(STDEV(AC40:AC42)/AD40)*100</f>
        <v>#DIV/0!</v>
      </c>
      <c r="AG40" s="58" t="s">
        <v>52</v>
      </c>
      <c r="AH40" s="54">
        <f>S40*U39*1000</f>
        <v>0</v>
      </c>
      <c r="AI40" s="58" t="e">
        <f>AH41-AH40</f>
        <v>#DIV/0!</v>
      </c>
      <c r="AJ40" s="159" t="e">
        <f>AI40/(S40*1000)</f>
        <v>#DIV/0!</v>
      </c>
      <c r="AK40" s="58" t="e">
        <f>AI40/AH40*100</f>
        <v>#DIV/0!</v>
      </c>
      <c r="AL40" s="123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</row>
    <row r="41" spans="1:149">
      <c r="C41" s="53">
        <f t="shared" ref="C41:C42" si="6">B41^2*$C$32+B41*$C$33+$C$34</f>
        <v>0</v>
      </c>
      <c r="D41" s="53"/>
      <c r="E41" s="55"/>
      <c r="G41" s="53">
        <f>F41^2*$L$32+F41*$L$33+$L$34</f>
        <v>0</v>
      </c>
      <c r="H41" s="56"/>
      <c r="I41" s="55"/>
      <c r="J41" s="28"/>
      <c r="K41" s="149"/>
      <c r="L41" s="98"/>
      <c r="M41" s="119"/>
      <c r="N41" s="124">
        <v>1.1200000000000001</v>
      </c>
      <c r="O41" s="52">
        <v>0.12</v>
      </c>
      <c r="P41" s="52">
        <f t="shared" ref="P41:P42" si="7">N41-O41</f>
        <v>1</v>
      </c>
      <c r="Q41" s="135">
        <f t="shared" ref="Q41:Q42" si="8">O41/P41</f>
        <v>0.12</v>
      </c>
      <c r="R41" s="52" t="e">
        <f t="shared" si="2"/>
        <v>#DIV/0!</v>
      </c>
      <c r="S41" s="161">
        <f>EXP(-62.7062+97.3066*(100/(J41+273.15))+24.1406*LN((J41+273.15)/100)+L41*(-0.05842+0.033193*((J41+273.15)/100)+(-0.0051313)*((J41+273.15)/100)^2))</f>
        <v>5.9330813874578954E-2</v>
      </c>
      <c r="T41" s="52">
        <f>EXP(-62.7062+97.3066*(100/(K41+273.15))+24.1406*LN((K41+273.15)/100)+L41*(-0.05842+0.033193*((K41+273.15)/100)+(-0.0051313)*((K41+273.15)/100)^2))</f>
        <v>5.9330813874578954E-2</v>
      </c>
      <c r="U41" s="157" t="e">
        <f>((C41*T41+Q41*(C41-U39)/R41)/S41)</f>
        <v>#DIV/0!</v>
      </c>
      <c r="V41" s="60"/>
      <c r="W41" s="54"/>
      <c r="X41" s="55"/>
      <c r="Y41" s="51">
        <f t="shared" si="3"/>
        <v>1.1102722068329132</v>
      </c>
      <c r="Z41" s="25">
        <f t="shared" si="5"/>
        <v>7.7576073337345938E-2</v>
      </c>
      <c r="AA41" s="52">
        <f t="shared" si="4"/>
        <v>1.1102722068329132</v>
      </c>
      <c r="AB41" s="104">
        <f t="shared" ref="AB41:AB42" si="9">10^-AA41</f>
        <v>7.7576073337345938E-2</v>
      </c>
      <c r="AC41" s="139" t="e">
        <f>((G41-AC40)*Q41/(R41)+(G41*AB41))/Z41</f>
        <v>#DIV/0!</v>
      </c>
      <c r="AD41" s="164"/>
      <c r="AE41" s="54"/>
      <c r="AF41" s="109"/>
      <c r="AG41" s="51" t="s">
        <v>46</v>
      </c>
      <c r="AH41" s="54" t="e">
        <f>S40*1000*V40</f>
        <v>#DIV/0!</v>
      </c>
      <c r="AI41" s="58"/>
      <c r="AJ41" s="54"/>
      <c r="AK41" s="58"/>
      <c r="AL41" s="123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</row>
    <row r="42" spans="1:149">
      <c r="C42" s="53">
        <f t="shared" si="6"/>
        <v>0</v>
      </c>
      <c r="D42" s="53"/>
      <c r="E42" s="55"/>
      <c r="G42" s="53">
        <f t="shared" ref="G42" si="10">F42^2*$L$32+F42*$L$33+$L$34</f>
        <v>0</v>
      </c>
      <c r="H42" s="56"/>
      <c r="I42" s="55"/>
      <c r="J42" s="28"/>
      <c r="K42" s="149"/>
      <c r="L42" s="98"/>
      <c r="M42" s="119"/>
      <c r="N42" s="124">
        <v>1.1200000000000001</v>
      </c>
      <c r="O42" s="52">
        <v>0.12</v>
      </c>
      <c r="P42" s="52">
        <f t="shared" si="7"/>
        <v>1</v>
      </c>
      <c r="Q42" s="135">
        <f t="shared" si="8"/>
        <v>0.12</v>
      </c>
      <c r="R42" s="52" t="e">
        <f t="shared" si="2"/>
        <v>#DIV/0!</v>
      </c>
      <c r="S42" s="161">
        <f>EXP(-62.7062+97.3066*(100/(J42+273.15))+24.1406*LN((J42+273.15)/100)+L42*(-0.05842+0.033193*((J42+273.15)/100)+(-0.0051313)*((J42+273.15)/100)^2))</f>
        <v>5.9330813874578954E-2</v>
      </c>
      <c r="T42" s="52">
        <f>EXP(-62.7062+97.3066*(100/(K42+273.15))+24.1406*LN((K42+273.15)/100)+L42*(-0.05842+0.033193*((K42+273.15)/100)+(-0.0051313)*((K42+273.15)/100)^2))</f>
        <v>5.9330813874578954E-2</v>
      </c>
      <c r="U42" s="157" t="e">
        <f>((C42*T42+Q42*(C42-U39)/R42)/S42)</f>
        <v>#DIV/0!</v>
      </c>
      <c r="V42" s="60"/>
      <c r="W42" s="54"/>
      <c r="X42" s="55"/>
      <c r="Y42" s="51">
        <f t="shared" si="3"/>
        <v>1.1102722068329132</v>
      </c>
      <c r="Z42" s="25">
        <f t="shared" si="5"/>
        <v>7.7576073337345938E-2</v>
      </c>
      <c r="AA42" s="52">
        <f t="shared" si="4"/>
        <v>1.1102722068329132</v>
      </c>
      <c r="AB42" s="104">
        <f t="shared" si="9"/>
        <v>7.7576073337345938E-2</v>
      </c>
      <c r="AC42" s="139" t="e">
        <f>((G42-AC41)*Q42/(R42)+(G42*AB42))/Z42</f>
        <v>#DIV/0!</v>
      </c>
      <c r="AD42" s="164"/>
      <c r="AE42" s="54"/>
      <c r="AF42" s="109"/>
      <c r="AG42" s="51"/>
      <c r="AH42" s="52"/>
      <c r="AI42" s="58"/>
      <c r="AJ42" s="54"/>
      <c r="AK42" s="51"/>
      <c r="AL42" s="123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</row>
    <row r="43" spans="1:149" s="47" customFormat="1">
      <c r="C43" s="65">
        <f>B43^2*$C$32+B43*$C$33+$C$34</f>
        <v>0</v>
      </c>
      <c r="D43" s="65"/>
      <c r="E43" s="67"/>
      <c r="G43" s="65">
        <f>F43^2*$L$32+F43*$L$33+$L$34</f>
        <v>0</v>
      </c>
      <c r="H43" s="68"/>
      <c r="I43" s="67"/>
      <c r="J43" s="70"/>
      <c r="K43" s="95"/>
      <c r="L43" s="97"/>
      <c r="M43" s="118"/>
      <c r="N43" s="125"/>
      <c r="O43" s="69"/>
      <c r="P43" s="69"/>
      <c r="Q43" s="134"/>
      <c r="R43" s="69" t="e">
        <f t="shared" si="2"/>
        <v>#DIV/0!</v>
      </c>
      <c r="S43" s="160">
        <f t="shared" ref="S43:S86" si="11">EXP(-62.7062+97.3066*(100/(J43+273.15))+24.1406*LN((J43+273.15)/100)+L43*(-0.05842+0.033193*((J43+273.15)/100)+(-0.0051313)*((J43+273.15)/100)^2))</f>
        <v>5.9330813874578954E-2</v>
      </c>
      <c r="T43" s="69">
        <f t="shared" ref="T43:T86" si="12">EXP(-62.7062+97.3066*(100/(K43+273.15))+24.1406*LN((K43+273.15)/100)+L43*(-0.05842+0.033193*((K43+273.15)/100)+(-0.0051313)*((K43+273.15)/100)^2))</f>
        <v>5.9330813874578954E-2</v>
      </c>
      <c r="U43" s="156">
        <f>C43</f>
        <v>0</v>
      </c>
      <c r="V43" s="94"/>
      <c r="W43" s="66"/>
      <c r="X43" s="67"/>
      <c r="Y43" s="90">
        <f t="shared" ref="Y43:Y46" si="13">-((9345.17/(J43+273.15))-60.2409+23.3585*LN((273.15+J43)/100)+L43*(0.023517-0.023656*((273.15+J43)/100)+0.0047036*((273.15+J43)/100)^2))/LN(10)</f>
        <v>1.1102722068329132</v>
      </c>
      <c r="Z43" s="87">
        <f>10^-Y43</f>
        <v>7.7576073337345938E-2</v>
      </c>
      <c r="AA43" s="69">
        <f t="shared" ref="AA43:AA46" si="14">-((9345.17/(K43+273.15))-60.2409+23.3585*LN((273.15+K43)/100)+L43*(0.023517-0.023656*((273.15+K43)/100)+0.0047036*((273.15+K43)/100)^2))/LN(10)</f>
        <v>1.1102722068329132</v>
      </c>
      <c r="AB43" s="103">
        <f>10^-AA43</f>
        <v>7.7576073337345938E-2</v>
      </c>
      <c r="AC43" s="138">
        <f>G43</f>
        <v>0</v>
      </c>
      <c r="AD43" s="165"/>
      <c r="AE43" s="66"/>
      <c r="AF43" s="108"/>
      <c r="AG43" s="90"/>
      <c r="AH43" s="69"/>
      <c r="AI43" s="81"/>
      <c r="AJ43" s="122"/>
      <c r="AK43" s="90"/>
      <c r="AL43" s="122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6"/>
      <c r="CZ43" s="46"/>
      <c r="DA43" s="46"/>
      <c r="DB43" s="46"/>
      <c r="DC43" s="46"/>
      <c r="DD43" s="46"/>
      <c r="DE43" s="46"/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</row>
    <row r="44" spans="1:149">
      <c r="C44" s="53">
        <f>B44^2*$C$32+B44*$C$33+$C$34</f>
        <v>0</v>
      </c>
      <c r="D44" s="53">
        <f>AVERAGE(C44:C46)</f>
        <v>0</v>
      </c>
      <c r="E44" s="55" t="e">
        <f>(STDEV(C44:C46)/D44)*100</f>
        <v>#DIV/0!</v>
      </c>
      <c r="G44" s="53">
        <f>F44^2*$L$32+F44*$L$33+$L$34</f>
        <v>0</v>
      </c>
      <c r="H44" s="56">
        <f>AVERAGE(G44:G46)</f>
        <v>0</v>
      </c>
      <c r="I44" s="55" t="e">
        <f>(STDEV(G44:G46)/H44)*100</f>
        <v>#DIV/0!</v>
      </c>
      <c r="J44" s="28"/>
      <c r="K44" s="149"/>
      <c r="L44" s="98"/>
      <c r="M44" s="119"/>
      <c r="N44" s="124">
        <v>1.1200000000000001</v>
      </c>
      <c r="O44" s="52">
        <v>0.12</v>
      </c>
      <c r="P44" s="52">
        <f>N44-O44</f>
        <v>1</v>
      </c>
      <c r="Q44" s="135">
        <f>O44/P44</f>
        <v>0.12</v>
      </c>
      <c r="R44" s="52" t="e">
        <f t="shared" si="2"/>
        <v>#DIV/0!</v>
      </c>
      <c r="S44" s="161">
        <f t="shared" si="11"/>
        <v>5.9330813874578954E-2</v>
      </c>
      <c r="T44" s="52">
        <f t="shared" si="12"/>
        <v>5.9330813874578954E-2</v>
      </c>
      <c r="U44" s="157" t="e">
        <f>((C44*T44+Q44*(C44-U43)/R44)/S44)</f>
        <v>#DIV/0!</v>
      </c>
      <c r="V44" s="60" t="e">
        <f>AVERAGE(U44:U46)</f>
        <v>#DIV/0!</v>
      </c>
      <c r="W44" s="54" t="e">
        <f>STDEV(U44:U46)/SQRT(3)</f>
        <v>#DIV/0!</v>
      </c>
      <c r="X44" s="55" t="e">
        <f>(STDEV(U44:U46)/V44)*100</f>
        <v>#DIV/0!</v>
      </c>
      <c r="Y44" s="51">
        <f t="shared" si="13"/>
        <v>1.1102722068329132</v>
      </c>
      <c r="Z44" s="25">
        <f t="shared" ref="Z44:Z46" si="15">10^-Y44</f>
        <v>7.7576073337345938E-2</v>
      </c>
      <c r="AA44" s="52">
        <f t="shared" si="14"/>
        <v>1.1102722068329132</v>
      </c>
      <c r="AB44" s="104">
        <f t="shared" ref="AB44:AB46" si="16">10^-AA44</f>
        <v>7.7576073337345938E-2</v>
      </c>
      <c r="AC44" s="139" t="e">
        <f>((G44-AC43)*Q44/(R44)+(G44*AB44))/Z44</f>
        <v>#DIV/0!</v>
      </c>
      <c r="AD44" s="163" t="e">
        <f>AVERAGE(AC44:AC46)</f>
        <v>#DIV/0!</v>
      </c>
      <c r="AE44" s="54" t="e">
        <f>STDEV(AC44:AC46)/SQRT(3)</f>
        <v>#DIV/0!</v>
      </c>
      <c r="AF44" s="55" t="e">
        <f>(STDEV(AC44:AC46)/AD44)*100</f>
        <v>#DIV/0!</v>
      </c>
      <c r="AG44" s="58" t="s">
        <v>52</v>
      </c>
      <c r="AH44" s="54">
        <f>S44*U43*1000</f>
        <v>0</v>
      </c>
      <c r="AI44" s="58" t="e">
        <f>AH45-AH44</f>
        <v>#DIV/0!</v>
      </c>
      <c r="AJ44" s="159" t="e">
        <f>AI44/(S44*1000)</f>
        <v>#DIV/0!</v>
      </c>
      <c r="AK44" s="58" t="e">
        <f>AI44/AH44*100</f>
        <v>#DIV/0!</v>
      </c>
      <c r="AL44" s="123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</row>
    <row r="45" spans="1:149">
      <c r="C45" s="53">
        <f t="shared" ref="C45:C46" si="17">B45^2*$C$32+B45*$C$33+$C$34</f>
        <v>0</v>
      </c>
      <c r="D45" s="53"/>
      <c r="E45" s="55"/>
      <c r="G45" s="53">
        <f>F45^2*$L$32+F45*$L$33+$L$34</f>
        <v>0</v>
      </c>
      <c r="H45" s="56"/>
      <c r="I45" s="55"/>
      <c r="J45" s="28"/>
      <c r="K45" s="149"/>
      <c r="L45" s="98"/>
      <c r="M45" s="119"/>
      <c r="N45" s="124">
        <v>1.1200000000000001</v>
      </c>
      <c r="O45" s="52">
        <v>0.12</v>
      </c>
      <c r="P45" s="52">
        <f t="shared" ref="P45:P46" si="18">N45-O45</f>
        <v>1</v>
      </c>
      <c r="Q45" s="135">
        <f t="shared" ref="Q45:Q46" si="19">O45/P45</f>
        <v>0.12</v>
      </c>
      <c r="R45" s="52" t="e">
        <f t="shared" si="2"/>
        <v>#DIV/0!</v>
      </c>
      <c r="S45" s="161">
        <f t="shared" si="11"/>
        <v>5.9330813874578954E-2</v>
      </c>
      <c r="T45" s="52">
        <f t="shared" si="12"/>
        <v>5.9330813874578954E-2</v>
      </c>
      <c r="U45" s="157" t="e">
        <f>((C45*T45+Q45*(C45-U43)/R45)/S45)</f>
        <v>#DIV/0!</v>
      </c>
      <c r="V45" s="60"/>
      <c r="W45" s="54"/>
      <c r="X45" s="55"/>
      <c r="Y45" s="51">
        <f t="shared" si="13"/>
        <v>1.1102722068329132</v>
      </c>
      <c r="Z45" s="25">
        <f t="shared" si="15"/>
        <v>7.7576073337345938E-2</v>
      </c>
      <c r="AA45" s="52">
        <f t="shared" si="14"/>
        <v>1.1102722068329132</v>
      </c>
      <c r="AB45" s="104">
        <f t="shared" si="16"/>
        <v>7.7576073337345938E-2</v>
      </c>
      <c r="AC45" s="139" t="e">
        <f>((G45-AC44)*Q45/(R45)+(G45*AB45))/Z45</f>
        <v>#DIV/0!</v>
      </c>
      <c r="AD45" s="164"/>
      <c r="AE45" s="54"/>
      <c r="AF45" s="109"/>
      <c r="AG45" s="51" t="s">
        <v>46</v>
      </c>
      <c r="AH45" s="54" t="e">
        <f>S44*1000*V44</f>
        <v>#DIV/0!</v>
      </c>
      <c r="AI45" s="58"/>
      <c r="AJ45" s="54"/>
      <c r="AK45" s="58"/>
      <c r="AL45" s="123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</row>
    <row r="46" spans="1:149">
      <c r="C46" s="53">
        <f t="shared" si="17"/>
        <v>0</v>
      </c>
      <c r="D46" s="53"/>
      <c r="E46" s="55"/>
      <c r="G46" s="53">
        <f t="shared" ref="G46" si="20">F46^2*$L$32+F46*$L$33+$L$34</f>
        <v>0</v>
      </c>
      <c r="H46" s="56"/>
      <c r="I46" s="55"/>
      <c r="J46" s="28"/>
      <c r="K46" s="149"/>
      <c r="L46" s="98"/>
      <c r="M46" s="119"/>
      <c r="N46" s="124">
        <v>1.1200000000000001</v>
      </c>
      <c r="O46" s="52">
        <v>0.12</v>
      </c>
      <c r="P46" s="52">
        <f t="shared" si="18"/>
        <v>1</v>
      </c>
      <c r="Q46" s="135">
        <f t="shared" si="19"/>
        <v>0.12</v>
      </c>
      <c r="R46" s="52" t="e">
        <f t="shared" si="2"/>
        <v>#DIV/0!</v>
      </c>
      <c r="S46" s="161">
        <f t="shared" si="11"/>
        <v>5.9330813874578954E-2</v>
      </c>
      <c r="T46" s="52">
        <f t="shared" si="12"/>
        <v>5.9330813874578954E-2</v>
      </c>
      <c r="U46" s="157" t="e">
        <f>((C46*T46+Q46*(C46-U43)/R46)/S46)</f>
        <v>#DIV/0!</v>
      </c>
      <c r="V46" s="60"/>
      <c r="W46" s="54"/>
      <c r="X46" s="55"/>
      <c r="Y46" s="51">
        <f t="shared" si="13"/>
        <v>1.1102722068329132</v>
      </c>
      <c r="Z46" s="25">
        <f t="shared" si="15"/>
        <v>7.7576073337345938E-2</v>
      </c>
      <c r="AA46" s="52">
        <f t="shared" si="14"/>
        <v>1.1102722068329132</v>
      </c>
      <c r="AB46" s="104">
        <f t="shared" si="16"/>
        <v>7.7576073337345938E-2</v>
      </c>
      <c r="AC46" s="139" t="e">
        <f>((G46-AC45)*Q46/(R46)+(G46*AB46))/Z46</f>
        <v>#DIV/0!</v>
      </c>
      <c r="AD46" s="164"/>
      <c r="AE46" s="54"/>
      <c r="AF46" s="109"/>
      <c r="AG46" s="51"/>
      <c r="AH46" s="52"/>
      <c r="AI46" s="58"/>
      <c r="AJ46" s="54"/>
      <c r="AK46" s="51"/>
      <c r="AL46" s="123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</row>
    <row r="47" spans="1:149" s="47" customFormat="1">
      <c r="C47" s="65">
        <f>B47^2*$C$32+B47*$C$33+$C$34</f>
        <v>0</v>
      </c>
      <c r="D47" s="65"/>
      <c r="E47" s="67"/>
      <c r="G47" s="65">
        <f>F47^2*$L$32+F47*$L$33+$L$34</f>
        <v>0</v>
      </c>
      <c r="H47" s="68"/>
      <c r="I47" s="67"/>
      <c r="J47" s="70"/>
      <c r="K47" s="95"/>
      <c r="L47" s="97"/>
      <c r="M47" s="118"/>
      <c r="N47" s="125"/>
      <c r="O47" s="69"/>
      <c r="P47" s="69"/>
      <c r="Q47" s="134"/>
      <c r="R47" s="69" t="e">
        <f t="shared" si="2"/>
        <v>#DIV/0!</v>
      </c>
      <c r="S47" s="160">
        <f t="shared" si="11"/>
        <v>5.9330813874578954E-2</v>
      </c>
      <c r="T47" s="69">
        <f t="shared" si="12"/>
        <v>5.9330813874578954E-2</v>
      </c>
      <c r="U47" s="156">
        <f>C47</f>
        <v>0</v>
      </c>
      <c r="V47" s="94"/>
      <c r="W47" s="66"/>
      <c r="X47" s="67"/>
      <c r="Y47" s="90">
        <f t="shared" ref="Y47:Y86" si="21">-((9345.17/(J47+273.15))-60.2409+23.3585*LN((273.15+J47)/100)+L47*(0.023517-0.023656*((273.15+J47)/100)+0.0047036*((273.15+J47)/100)^2))/LN(10)</f>
        <v>1.1102722068329132</v>
      </c>
      <c r="Z47" s="87">
        <f>10^-Y47</f>
        <v>7.7576073337345938E-2</v>
      </c>
      <c r="AA47" s="69">
        <f t="shared" ref="AA47:AA86" si="22">-((9345.17/(K47+273.15))-60.2409+23.3585*LN((273.15+K47)/100)+L47*(0.023517-0.023656*((273.15+K47)/100)+0.0047036*((273.15+K47)/100)^2))/LN(10)</f>
        <v>1.1102722068329132</v>
      </c>
      <c r="AB47" s="103">
        <f>10^-AA47</f>
        <v>7.7576073337345938E-2</v>
      </c>
      <c r="AC47" s="138">
        <f>G47</f>
        <v>0</v>
      </c>
      <c r="AD47" s="165"/>
      <c r="AE47" s="66"/>
      <c r="AF47" s="108"/>
      <c r="AG47" s="90"/>
      <c r="AH47" s="69"/>
      <c r="AI47" s="81"/>
      <c r="AJ47" s="122"/>
      <c r="AK47" s="90"/>
      <c r="AL47" s="122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6"/>
      <c r="DE47" s="46"/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</row>
    <row r="48" spans="1:149">
      <c r="C48" s="53">
        <f>B48^2*$C$32+B48*$C$33+$C$34</f>
        <v>0</v>
      </c>
      <c r="D48" s="53">
        <f>AVERAGE(C48:C50)</f>
        <v>0</v>
      </c>
      <c r="E48" s="55" t="e">
        <f>(STDEV(C48:C50)/D48)*100</f>
        <v>#DIV/0!</v>
      </c>
      <c r="G48" s="53">
        <f>F48^2*$L$32+F48*$L$33+$L$34</f>
        <v>0</v>
      </c>
      <c r="H48" s="56">
        <f>AVERAGE(G48:G50)</f>
        <v>0</v>
      </c>
      <c r="I48" s="55" t="e">
        <f>(STDEV(G48:G50)/H48)*100</f>
        <v>#DIV/0!</v>
      </c>
      <c r="J48" s="28"/>
      <c r="K48" s="149"/>
      <c r="L48" s="98"/>
      <c r="M48" s="119"/>
      <c r="N48" s="124">
        <v>1.1200000000000001</v>
      </c>
      <c r="O48" s="52">
        <v>0.12</v>
      </c>
      <c r="P48" s="52">
        <f>N48-O48</f>
        <v>1</v>
      </c>
      <c r="Q48" s="135">
        <f>O48/P48</f>
        <v>0.12</v>
      </c>
      <c r="R48" s="52" t="e">
        <f t="shared" si="2"/>
        <v>#DIV/0!</v>
      </c>
      <c r="S48" s="161">
        <f t="shared" si="11"/>
        <v>5.9330813874578954E-2</v>
      </c>
      <c r="T48" s="52">
        <f t="shared" si="12"/>
        <v>5.9330813874578954E-2</v>
      </c>
      <c r="U48" s="157" t="e">
        <f>((C48*T48+Q48*(C48-U47)/R48)/S48)</f>
        <v>#DIV/0!</v>
      </c>
      <c r="V48" s="60" t="e">
        <f>AVERAGE(U48:U50)</f>
        <v>#DIV/0!</v>
      </c>
      <c r="W48" s="54" t="e">
        <f>STDEV(U48:U50)/SQRT(3)</f>
        <v>#DIV/0!</v>
      </c>
      <c r="X48" s="55" t="e">
        <f>(STDEV(U48:U50)/V48)*100</f>
        <v>#DIV/0!</v>
      </c>
      <c r="Y48" s="51">
        <f t="shared" si="21"/>
        <v>1.1102722068329132</v>
      </c>
      <c r="Z48" s="25">
        <f t="shared" ref="Z48:Z50" si="23">10^-Y48</f>
        <v>7.7576073337345938E-2</v>
      </c>
      <c r="AA48" s="52">
        <f t="shared" si="22"/>
        <v>1.1102722068329132</v>
      </c>
      <c r="AB48" s="104">
        <f t="shared" ref="AB48:AB50" si="24">10^-AA48</f>
        <v>7.7576073337345938E-2</v>
      </c>
      <c r="AC48" s="139" t="e">
        <f>((G48-AC47)*Q48/(R48)+(G48*AB48))/Z48</f>
        <v>#DIV/0!</v>
      </c>
      <c r="AD48" s="163" t="e">
        <f>AVERAGE(AC48:AC50)</f>
        <v>#DIV/0!</v>
      </c>
      <c r="AE48" s="54" t="e">
        <f>STDEV(AC48:AC50)/SQRT(3)</f>
        <v>#DIV/0!</v>
      </c>
      <c r="AF48" s="55" t="e">
        <f>(STDEV(AC48:AC50)/AD48)*100</f>
        <v>#DIV/0!</v>
      </c>
      <c r="AG48" s="58" t="s">
        <v>52</v>
      </c>
      <c r="AH48" s="54">
        <f>S48*U47*1000</f>
        <v>0</v>
      </c>
      <c r="AI48" s="58" t="e">
        <f>AH49-AH48</f>
        <v>#DIV/0!</v>
      </c>
      <c r="AJ48" s="159" t="e">
        <f>AI48/(S48*1000)</f>
        <v>#DIV/0!</v>
      </c>
      <c r="AK48" s="58" t="e">
        <f>AI48/AH48*100</f>
        <v>#DIV/0!</v>
      </c>
      <c r="AL48" s="123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</row>
    <row r="49" spans="3:149">
      <c r="C49" s="53">
        <f t="shared" ref="C49:C50" si="25">B49^2*$C$32+B49*$C$33+$C$34</f>
        <v>0</v>
      </c>
      <c r="D49" s="53"/>
      <c r="E49" s="55"/>
      <c r="G49" s="53">
        <f>F49^2*$L$32+F49*$L$33+$L$34</f>
        <v>0</v>
      </c>
      <c r="H49" s="56"/>
      <c r="I49" s="55"/>
      <c r="J49" s="28"/>
      <c r="K49" s="149"/>
      <c r="L49" s="98"/>
      <c r="M49" s="119"/>
      <c r="N49" s="124">
        <v>1.1200000000000001</v>
      </c>
      <c r="O49" s="52">
        <v>0.12</v>
      </c>
      <c r="P49" s="52">
        <f t="shared" ref="P49:P50" si="26">N49-O49</f>
        <v>1</v>
      </c>
      <c r="Q49" s="135">
        <f t="shared" ref="Q49:Q50" si="27">O49/P49</f>
        <v>0.12</v>
      </c>
      <c r="R49" s="52" t="e">
        <f t="shared" si="2"/>
        <v>#DIV/0!</v>
      </c>
      <c r="S49" s="161">
        <f t="shared" si="11"/>
        <v>5.9330813874578954E-2</v>
      </c>
      <c r="T49" s="52">
        <f t="shared" si="12"/>
        <v>5.9330813874578954E-2</v>
      </c>
      <c r="U49" s="157" t="e">
        <f>((C49*T49+Q49*(C49-U47)/R49)/S49)</f>
        <v>#DIV/0!</v>
      </c>
      <c r="V49" s="60"/>
      <c r="W49" s="54"/>
      <c r="X49" s="55"/>
      <c r="Y49" s="51">
        <f t="shared" si="21"/>
        <v>1.1102722068329132</v>
      </c>
      <c r="Z49" s="25">
        <f t="shared" si="23"/>
        <v>7.7576073337345938E-2</v>
      </c>
      <c r="AA49" s="52">
        <f t="shared" si="22"/>
        <v>1.1102722068329132</v>
      </c>
      <c r="AB49" s="104">
        <f t="shared" si="24"/>
        <v>7.7576073337345938E-2</v>
      </c>
      <c r="AC49" s="139" t="e">
        <f>((G49-AC48)*Q49/(R49)+(G49*AB49))/Z49</f>
        <v>#DIV/0!</v>
      </c>
      <c r="AD49" s="164"/>
      <c r="AE49" s="54"/>
      <c r="AF49" s="109"/>
      <c r="AG49" s="51" t="s">
        <v>46</v>
      </c>
      <c r="AH49" s="54" t="e">
        <f>S48*1000*V48</f>
        <v>#DIV/0!</v>
      </c>
      <c r="AI49" s="58"/>
      <c r="AJ49" s="54"/>
      <c r="AK49" s="58"/>
      <c r="AL49" s="123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</row>
    <row r="50" spans="3:149">
      <c r="C50" s="53">
        <f t="shared" si="25"/>
        <v>0</v>
      </c>
      <c r="D50" s="53"/>
      <c r="E50" s="55"/>
      <c r="G50" s="53">
        <f t="shared" ref="G50" si="28">F50^2*$L$32+F50*$L$33+$L$34</f>
        <v>0</v>
      </c>
      <c r="H50" s="56"/>
      <c r="I50" s="55"/>
      <c r="J50" s="28"/>
      <c r="K50" s="149"/>
      <c r="L50" s="98"/>
      <c r="M50" s="119"/>
      <c r="N50" s="124">
        <v>1.1200000000000001</v>
      </c>
      <c r="O50" s="52">
        <v>0.12</v>
      </c>
      <c r="P50" s="52">
        <f t="shared" si="26"/>
        <v>1</v>
      </c>
      <c r="Q50" s="135">
        <f t="shared" si="27"/>
        <v>0.12</v>
      </c>
      <c r="R50" s="52" t="e">
        <f t="shared" si="2"/>
        <v>#DIV/0!</v>
      </c>
      <c r="S50" s="161">
        <f t="shared" si="11"/>
        <v>5.9330813874578954E-2</v>
      </c>
      <c r="T50" s="52">
        <f t="shared" si="12"/>
        <v>5.9330813874578954E-2</v>
      </c>
      <c r="U50" s="157" t="e">
        <f>((C50*T50+Q50*(C50-U47)/R50)/S50)</f>
        <v>#DIV/0!</v>
      </c>
      <c r="V50" s="60"/>
      <c r="W50" s="54"/>
      <c r="X50" s="55"/>
      <c r="Y50" s="51">
        <f t="shared" si="21"/>
        <v>1.1102722068329132</v>
      </c>
      <c r="Z50" s="25">
        <f t="shared" si="23"/>
        <v>7.7576073337345938E-2</v>
      </c>
      <c r="AA50" s="52">
        <f t="shared" si="22"/>
        <v>1.1102722068329132</v>
      </c>
      <c r="AB50" s="104">
        <f t="shared" si="24"/>
        <v>7.7576073337345938E-2</v>
      </c>
      <c r="AC50" s="139" t="e">
        <f>((G50-AC49)*Q50/(R50)+(G50*AB50))/Z50</f>
        <v>#DIV/0!</v>
      </c>
      <c r="AD50" s="164"/>
      <c r="AE50" s="54"/>
      <c r="AF50" s="109"/>
      <c r="AG50" s="51"/>
      <c r="AH50" s="52"/>
      <c r="AI50" s="58"/>
      <c r="AJ50" s="54"/>
      <c r="AK50" s="51"/>
      <c r="AL50" s="123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</row>
    <row r="51" spans="3:149" s="47" customFormat="1">
      <c r="C51" s="65">
        <f>B51^2*$C$32+B51*$C$33+$C$34</f>
        <v>0</v>
      </c>
      <c r="D51" s="65"/>
      <c r="E51" s="67"/>
      <c r="G51" s="65">
        <f>F51^2*$L$32+F51*$L$33+$L$34</f>
        <v>0</v>
      </c>
      <c r="H51" s="68"/>
      <c r="I51" s="67"/>
      <c r="J51" s="70"/>
      <c r="K51" s="95"/>
      <c r="L51" s="97"/>
      <c r="M51" s="118"/>
      <c r="N51" s="125"/>
      <c r="O51" s="69"/>
      <c r="P51" s="69"/>
      <c r="Q51" s="134"/>
      <c r="R51" s="69" t="e">
        <f t="shared" si="2"/>
        <v>#DIV/0!</v>
      </c>
      <c r="S51" s="160">
        <f t="shared" si="11"/>
        <v>5.9330813874578954E-2</v>
      </c>
      <c r="T51" s="69">
        <f t="shared" si="12"/>
        <v>5.9330813874578954E-2</v>
      </c>
      <c r="U51" s="156">
        <f>C51</f>
        <v>0</v>
      </c>
      <c r="V51" s="94"/>
      <c r="W51" s="66"/>
      <c r="X51" s="67"/>
      <c r="Y51" s="90">
        <f t="shared" si="21"/>
        <v>1.1102722068329132</v>
      </c>
      <c r="Z51" s="87">
        <f>10^-Y51</f>
        <v>7.7576073337345938E-2</v>
      </c>
      <c r="AA51" s="69">
        <f t="shared" si="22"/>
        <v>1.1102722068329132</v>
      </c>
      <c r="AB51" s="103">
        <f>10^-AA51</f>
        <v>7.7576073337345938E-2</v>
      </c>
      <c r="AC51" s="138">
        <f>G51</f>
        <v>0</v>
      </c>
      <c r="AD51" s="165"/>
      <c r="AE51" s="66"/>
      <c r="AF51" s="108"/>
      <c r="AG51" s="90"/>
      <c r="AH51" s="69"/>
      <c r="AI51" s="81"/>
      <c r="AJ51" s="122"/>
      <c r="AK51" s="90"/>
      <c r="AL51" s="122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</row>
    <row r="52" spans="3:149">
      <c r="C52" s="53">
        <f>B52^2*$C$32+B52*$C$33+$C$34</f>
        <v>0</v>
      </c>
      <c r="D52" s="53">
        <f>AVERAGE(C52:C54)</f>
        <v>0</v>
      </c>
      <c r="E52" s="55" t="e">
        <f>(STDEV(C52:C54)/D52)*100</f>
        <v>#DIV/0!</v>
      </c>
      <c r="G52" s="53">
        <f>F52^2*$L$32+F52*$L$33+$L$34</f>
        <v>0</v>
      </c>
      <c r="H52" s="56">
        <f>AVERAGE(G52:G54)</f>
        <v>0</v>
      </c>
      <c r="I52" s="55" t="e">
        <f>(STDEV(G52:G54)/H52)*100</f>
        <v>#DIV/0!</v>
      </c>
      <c r="J52" s="28"/>
      <c r="K52" s="149"/>
      <c r="L52" s="98"/>
      <c r="M52" s="119"/>
      <c r="N52" s="124">
        <v>1.1200000000000001</v>
      </c>
      <c r="O52" s="52">
        <v>0.12</v>
      </c>
      <c r="P52" s="52">
        <f>N52-O52</f>
        <v>1</v>
      </c>
      <c r="Q52" s="135">
        <f>O52/P52</f>
        <v>0.12</v>
      </c>
      <c r="R52" s="52" t="e">
        <f t="shared" si="2"/>
        <v>#DIV/0!</v>
      </c>
      <c r="S52" s="161">
        <f t="shared" si="11"/>
        <v>5.9330813874578954E-2</v>
      </c>
      <c r="T52" s="52">
        <f t="shared" si="12"/>
        <v>5.9330813874578954E-2</v>
      </c>
      <c r="U52" s="157" t="e">
        <f>((C52*T52+Q52*(C52-U51)/R52)/S52)</f>
        <v>#DIV/0!</v>
      </c>
      <c r="V52" s="60" t="e">
        <f>AVERAGE(U52:U54)</f>
        <v>#DIV/0!</v>
      </c>
      <c r="W52" s="54" t="e">
        <f>STDEV(U52:U54)/SQRT(3)</f>
        <v>#DIV/0!</v>
      </c>
      <c r="X52" s="55" t="e">
        <f>(STDEV(U52:U54)/V52)*100</f>
        <v>#DIV/0!</v>
      </c>
      <c r="Y52" s="51">
        <f t="shared" si="21"/>
        <v>1.1102722068329132</v>
      </c>
      <c r="Z52" s="25">
        <f t="shared" ref="Z52:Z54" si="29">10^-Y52</f>
        <v>7.7576073337345938E-2</v>
      </c>
      <c r="AA52" s="52">
        <f t="shared" si="22"/>
        <v>1.1102722068329132</v>
      </c>
      <c r="AB52" s="104">
        <f t="shared" ref="AB52:AB54" si="30">10^-AA52</f>
        <v>7.7576073337345938E-2</v>
      </c>
      <c r="AC52" s="139" t="e">
        <f>((G52-AC51)*Q52/(R52)+(G52*AB52))/Z52</f>
        <v>#DIV/0!</v>
      </c>
      <c r="AD52" s="163" t="e">
        <f>AVERAGE(AC52:AC54)</f>
        <v>#DIV/0!</v>
      </c>
      <c r="AE52" s="54" t="e">
        <f>STDEV(AC52:AC54)/SQRT(3)</f>
        <v>#DIV/0!</v>
      </c>
      <c r="AF52" s="55" t="e">
        <f>(STDEV(AC52:AC54)/AD52)*100</f>
        <v>#DIV/0!</v>
      </c>
      <c r="AG52" s="58" t="s">
        <v>52</v>
      </c>
      <c r="AH52" s="54">
        <f>S52*U51*1000</f>
        <v>0</v>
      </c>
      <c r="AI52" s="58" t="e">
        <f>AH53-AH52</f>
        <v>#DIV/0!</v>
      </c>
      <c r="AJ52" s="159" t="e">
        <f>AI52/(S52*1000)</f>
        <v>#DIV/0!</v>
      </c>
      <c r="AK52" s="58" t="e">
        <f>AI52/AH52*100</f>
        <v>#DIV/0!</v>
      </c>
      <c r="AL52" s="123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</row>
    <row r="53" spans="3:149">
      <c r="C53" s="53">
        <f t="shared" ref="C53:C54" si="31">B53^2*$C$32+B53*$C$33+$C$34</f>
        <v>0</v>
      </c>
      <c r="D53" s="53"/>
      <c r="E53" s="55"/>
      <c r="G53" s="53">
        <f>F53^2*$L$32+F53*$L$33+$L$34</f>
        <v>0</v>
      </c>
      <c r="H53" s="56"/>
      <c r="I53" s="55"/>
      <c r="J53" s="28"/>
      <c r="K53" s="149"/>
      <c r="L53" s="98"/>
      <c r="M53" s="119"/>
      <c r="N53" s="124">
        <v>1.1200000000000001</v>
      </c>
      <c r="O53" s="52">
        <v>0.12</v>
      </c>
      <c r="P53" s="52">
        <f t="shared" ref="P53:P54" si="32">N53-O53</f>
        <v>1</v>
      </c>
      <c r="Q53" s="135">
        <f t="shared" ref="Q53:Q54" si="33">O53/P53</f>
        <v>0.12</v>
      </c>
      <c r="R53" s="52" t="e">
        <f t="shared" si="2"/>
        <v>#DIV/0!</v>
      </c>
      <c r="S53" s="161">
        <f t="shared" si="11"/>
        <v>5.9330813874578954E-2</v>
      </c>
      <c r="T53" s="52">
        <f t="shared" si="12"/>
        <v>5.9330813874578954E-2</v>
      </c>
      <c r="U53" s="157" t="e">
        <f>((C53*T53+Q53*(C53-U51)/R53)/S53)</f>
        <v>#DIV/0!</v>
      </c>
      <c r="V53" s="60"/>
      <c r="W53" s="54"/>
      <c r="X53" s="55"/>
      <c r="Y53" s="51">
        <f t="shared" si="21"/>
        <v>1.1102722068329132</v>
      </c>
      <c r="Z53" s="25">
        <f t="shared" si="29"/>
        <v>7.7576073337345938E-2</v>
      </c>
      <c r="AA53" s="52">
        <f t="shared" si="22"/>
        <v>1.1102722068329132</v>
      </c>
      <c r="AB53" s="104">
        <f t="shared" si="30"/>
        <v>7.7576073337345938E-2</v>
      </c>
      <c r="AC53" s="139" t="e">
        <f>((G53-AC52)*Q53/(R53)+(G53*AB53))/Z53</f>
        <v>#DIV/0!</v>
      </c>
      <c r="AD53" s="164"/>
      <c r="AE53" s="54"/>
      <c r="AF53" s="109"/>
      <c r="AG53" s="51" t="s">
        <v>46</v>
      </c>
      <c r="AH53" s="54" t="e">
        <f>S52*1000*V52</f>
        <v>#DIV/0!</v>
      </c>
      <c r="AI53" s="58"/>
      <c r="AJ53" s="54"/>
      <c r="AK53" s="58"/>
      <c r="AL53" s="123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</row>
    <row r="54" spans="3:149">
      <c r="C54" s="53">
        <f t="shared" si="31"/>
        <v>0</v>
      </c>
      <c r="D54" s="53"/>
      <c r="E54" s="55"/>
      <c r="G54" s="53">
        <f t="shared" ref="G54" si="34">F54^2*$L$32+F54*$L$33+$L$34</f>
        <v>0</v>
      </c>
      <c r="H54" s="56"/>
      <c r="I54" s="55"/>
      <c r="J54" s="28"/>
      <c r="K54" s="149"/>
      <c r="L54" s="98"/>
      <c r="M54" s="119"/>
      <c r="N54" s="124">
        <v>1.1200000000000001</v>
      </c>
      <c r="O54" s="52">
        <v>0.12</v>
      </c>
      <c r="P54" s="52">
        <f t="shared" si="32"/>
        <v>1</v>
      </c>
      <c r="Q54" s="135">
        <f t="shared" si="33"/>
        <v>0.12</v>
      </c>
      <c r="R54" s="52" t="e">
        <f t="shared" si="2"/>
        <v>#DIV/0!</v>
      </c>
      <c r="S54" s="161">
        <f t="shared" si="11"/>
        <v>5.9330813874578954E-2</v>
      </c>
      <c r="T54" s="52">
        <f t="shared" si="12"/>
        <v>5.9330813874578954E-2</v>
      </c>
      <c r="U54" s="157" t="e">
        <f>((C54*T54+Q54*(C54-U51)/R54)/S54)</f>
        <v>#DIV/0!</v>
      </c>
      <c r="V54" s="60"/>
      <c r="W54" s="54"/>
      <c r="X54" s="55"/>
      <c r="Y54" s="51">
        <f t="shared" si="21"/>
        <v>1.1102722068329132</v>
      </c>
      <c r="Z54" s="25">
        <f t="shared" si="29"/>
        <v>7.7576073337345938E-2</v>
      </c>
      <c r="AA54" s="52">
        <f t="shared" si="22"/>
        <v>1.1102722068329132</v>
      </c>
      <c r="AB54" s="104">
        <f t="shared" si="30"/>
        <v>7.7576073337345938E-2</v>
      </c>
      <c r="AC54" s="139" t="e">
        <f>((G54-AC53)*Q54/(R54)+(G54*AB54))/Z54</f>
        <v>#DIV/0!</v>
      </c>
      <c r="AD54" s="164"/>
      <c r="AE54" s="54"/>
      <c r="AF54" s="109"/>
      <c r="AG54" s="51"/>
      <c r="AH54" s="52"/>
      <c r="AI54" s="58"/>
      <c r="AJ54" s="54"/>
      <c r="AK54" s="51"/>
      <c r="AL54" s="123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</row>
    <row r="55" spans="3:149" s="47" customFormat="1">
      <c r="C55" s="65">
        <f>B55^2*$C$32+B55*$C$33+$C$34</f>
        <v>0</v>
      </c>
      <c r="D55" s="65"/>
      <c r="E55" s="67"/>
      <c r="G55" s="65">
        <f>F55^2*$L$32+F55*$L$33+$L$34</f>
        <v>0</v>
      </c>
      <c r="H55" s="68"/>
      <c r="I55" s="67"/>
      <c r="J55" s="70"/>
      <c r="K55" s="95"/>
      <c r="L55" s="97"/>
      <c r="M55" s="118"/>
      <c r="N55" s="125"/>
      <c r="O55" s="69"/>
      <c r="P55" s="69"/>
      <c r="Q55" s="134"/>
      <c r="R55" s="69" t="e">
        <f t="shared" si="2"/>
        <v>#DIV/0!</v>
      </c>
      <c r="S55" s="160">
        <f t="shared" si="11"/>
        <v>5.9330813874578954E-2</v>
      </c>
      <c r="T55" s="69">
        <f t="shared" si="12"/>
        <v>5.9330813874578954E-2</v>
      </c>
      <c r="U55" s="156">
        <f>C55</f>
        <v>0</v>
      </c>
      <c r="V55" s="94"/>
      <c r="W55" s="66"/>
      <c r="X55" s="67"/>
      <c r="Y55" s="90">
        <f t="shared" si="21"/>
        <v>1.1102722068329132</v>
      </c>
      <c r="Z55" s="87">
        <f>10^-Y55</f>
        <v>7.7576073337345938E-2</v>
      </c>
      <c r="AA55" s="69">
        <f t="shared" si="22"/>
        <v>1.1102722068329132</v>
      </c>
      <c r="AB55" s="103">
        <f>10^-AA55</f>
        <v>7.7576073337345938E-2</v>
      </c>
      <c r="AC55" s="138">
        <f>G55</f>
        <v>0</v>
      </c>
      <c r="AD55" s="165"/>
      <c r="AE55" s="66"/>
      <c r="AF55" s="108"/>
      <c r="AG55" s="90"/>
      <c r="AH55" s="69"/>
      <c r="AI55" s="81"/>
      <c r="AJ55" s="122"/>
      <c r="AK55" s="90"/>
      <c r="AL55" s="122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6"/>
      <c r="CZ55" s="46"/>
      <c r="DA55" s="46"/>
      <c r="DB55" s="46"/>
      <c r="DC55" s="46"/>
      <c r="DD55" s="46"/>
      <c r="DE55" s="46"/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  <c r="DS55" s="46"/>
      <c r="DT55" s="46"/>
      <c r="DU55" s="46"/>
      <c r="DV55" s="46"/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</row>
    <row r="56" spans="3:149">
      <c r="C56" s="53">
        <f>B56^2*$C$32+B56*$C$33+$C$34</f>
        <v>0</v>
      </c>
      <c r="D56" s="53">
        <f>AVERAGE(C56:C58)</f>
        <v>0</v>
      </c>
      <c r="E56" s="55" t="e">
        <f>(STDEV(C56:C58)/D56)*100</f>
        <v>#DIV/0!</v>
      </c>
      <c r="G56" s="53">
        <f>F56^2*$L$32+F56*$L$33+$L$34</f>
        <v>0</v>
      </c>
      <c r="H56" s="56">
        <f>AVERAGE(G56:G58)</f>
        <v>0</v>
      </c>
      <c r="I56" s="55" t="e">
        <f>(STDEV(G56:G58)/H56)*100</f>
        <v>#DIV/0!</v>
      </c>
      <c r="J56" s="28"/>
      <c r="K56" s="149"/>
      <c r="L56" s="98"/>
      <c r="M56" s="119"/>
      <c r="N56" s="124">
        <v>1.1200000000000001</v>
      </c>
      <c r="O56" s="52">
        <v>0.12</v>
      </c>
      <c r="P56" s="52">
        <f>N56-O56</f>
        <v>1</v>
      </c>
      <c r="Q56" s="135">
        <f>O56/P56</f>
        <v>0.12</v>
      </c>
      <c r="R56" s="52" t="e">
        <f t="shared" si="2"/>
        <v>#DIV/0!</v>
      </c>
      <c r="S56" s="161">
        <f t="shared" si="11"/>
        <v>5.9330813874578954E-2</v>
      </c>
      <c r="T56" s="52">
        <f t="shared" si="12"/>
        <v>5.9330813874578954E-2</v>
      </c>
      <c r="U56" s="157" t="e">
        <f>((C56*T56+Q56*(C56-U55)/R56)/S56)</f>
        <v>#DIV/0!</v>
      </c>
      <c r="V56" s="60" t="e">
        <f>AVERAGE(U56:U58)</f>
        <v>#DIV/0!</v>
      </c>
      <c r="W56" s="54" t="e">
        <f>STDEV(U56:U58)/SQRT(3)</f>
        <v>#DIV/0!</v>
      </c>
      <c r="X56" s="55" t="e">
        <f>(STDEV(U56:U58)/V56)*100</f>
        <v>#DIV/0!</v>
      </c>
      <c r="Y56" s="51">
        <f t="shared" si="21"/>
        <v>1.1102722068329132</v>
      </c>
      <c r="Z56" s="25">
        <f t="shared" ref="Z56:Z58" si="35">10^-Y56</f>
        <v>7.7576073337345938E-2</v>
      </c>
      <c r="AA56" s="52">
        <f t="shared" si="22"/>
        <v>1.1102722068329132</v>
      </c>
      <c r="AB56" s="104">
        <f t="shared" ref="AB56:AB58" si="36">10^-AA56</f>
        <v>7.7576073337345938E-2</v>
      </c>
      <c r="AC56" s="139" t="e">
        <f>((G56-AC55)*Q56/(R56)+(G56*AB56))/Z56</f>
        <v>#DIV/0!</v>
      </c>
      <c r="AD56" s="163" t="e">
        <f>AVERAGE(AC56:AC58)</f>
        <v>#DIV/0!</v>
      </c>
      <c r="AE56" s="54" t="e">
        <f>STDEV(AC56:AC58)/SQRT(3)</f>
        <v>#DIV/0!</v>
      </c>
      <c r="AF56" s="55" t="e">
        <f>(STDEV(AC56:AC58)/AD56)*100</f>
        <v>#DIV/0!</v>
      </c>
      <c r="AG56" s="58" t="s">
        <v>52</v>
      </c>
      <c r="AH56" s="54">
        <f>S56*U55*1000</f>
        <v>0</v>
      </c>
      <c r="AI56" s="58" t="e">
        <f>AH57-AH56</f>
        <v>#DIV/0!</v>
      </c>
      <c r="AJ56" s="159" t="e">
        <f>AI56/(S56*1000)</f>
        <v>#DIV/0!</v>
      </c>
      <c r="AK56" s="58" t="e">
        <f>AI56/AH56*100</f>
        <v>#DIV/0!</v>
      </c>
      <c r="AL56" s="123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</row>
    <row r="57" spans="3:149">
      <c r="C57" s="53">
        <f t="shared" ref="C57:C58" si="37">B57^2*$C$32+B57*$C$33+$C$34</f>
        <v>0</v>
      </c>
      <c r="D57" s="53"/>
      <c r="E57" s="55"/>
      <c r="G57" s="53">
        <f>F57^2*$L$32+F57*$L$33+$L$34</f>
        <v>0</v>
      </c>
      <c r="H57" s="56"/>
      <c r="I57" s="55"/>
      <c r="J57" s="28"/>
      <c r="K57" s="149"/>
      <c r="L57" s="98"/>
      <c r="M57" s="119"/>
      <c r="N57" s="124">
        <v>1.1200000000000001</v>
      </c>
      <c r="O57" s="52">
        <v>0.12</v>
      </c>
      <c r="P57" s="52">
        <f t="shared" ref="P57:P58" si="38">N57-O57</f>
        <v>1</v>
      </c>
      <c r="Q57" s="135">
        <f t="shared" ref="Q57:Q58" si="39">O57/P57</f>
        <v>0.12</v>
      </c>
      <c r="R57" s="52" t="e">
        <f t="shared" si="2"/>
        <v>#DIV/0!</v>
      </c>
      <c r="S57" s="161">
        <f t="shared" si="11"/>
        <v>5.9330813874578954E-2</v>
      </c>
      <c r="T57" s="52">
        <f t="shared" si="12"/>
        <v>5.9330813874578954E-2</v>
      </c>
      <c r="U57" s="157" t="e">
        <f>((C57*T57+Q57*(C57-U55)/R57)/S57)</f>
        <v>#DIV/0!</v>
      </c>
      <c r="V57" s="60"/>
      <c r="W57" s="54"/>
      <c r="X57" s="55"/>
      <c r="Y57" s="51">
        <f t="shared" si="21"/>
        <v>1.1102722068329132</v>
      </c>
      <c r="Z57" s="25">
        <f t="shared" si="35"/>
        <v>7.7576073337345938E-2</v>
      </c>
      <c r="AA57" s="52">
        <f t="shared" si="22"/>
        <v>1.1102722068329132</v>
      </c>
      <c r="AB57" s="104">
        <f t="shared" si="36"/>
        <v>7.7576073337345938E-2</v>
      </c>
      <c r="AC57" s="139" t="e">
        <f>((G57-AC56)*Q57/(R57)+(G57*AB57))/Z57</f>
        <v>#DIV/0!</v>
      </c>
      <c r="AD57" s="164"/>
      <c r="AE57" s="54"/>
      <c r="AF57" s="109"/>
      <c r="AG57" s="51" t="s">
        <v>46</v>
      </c>
      <c r="AH57" s="54" t="e">
        <f>S56*1000*V56</f>
        <v>#DIV/0!</v>
      </c>
      <c r="AI57" s="58"/>
      <c r="AJ57" s="54"/>
      <c r="AK57" s="58"/>
      <c r="AL57" s="123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</row>
    <row r="58" spans="3:149">
      <c r="C58" s="53">
        <f t="shared" si="37"/>
        <v>0</v>
      </c>
      <c r="D58" s="53"/>
      <c r="E58" s="55"/>
      <c r="G58" s="53">
        <f t="shared" ref="G58" si="40">F58^2*$L$32+F58*$L$33+$L$34</f>
        <v>0</v>
      </c>
      <c r="H58" s="56"/>
      <c r="I58" s="55"/>
      <c r="J58" s="28"/>
      <c r="K58" s="149"/>
      <c r="L58" s="98"/>
      <c r="M58" s="119"/>
      <c r="N58" s="124">
        <v>1.1200000000000001</v>
      </c>
      <c r="O58" s="52">
        <v>0.12</v>
      </c>
      <c r="P58" s="52">
        <f t="shared" si="38"/>
        <v>1</v>
      </c>
      <c r="Q58" s="135">
        <f t="shared" si="39"/>
        <v>0.12</v>
      </c>
      <c r="R58" s="52" t="e">
        <f t="shared" si="2"/>
        <v>#DIV/0!</v>
      </c>
      <c r="S58" s="161">
        <f t="shared" si="11"/>
        <v>5.9330813874578954E-2</v>
      </c>
      <c r="T58" s="52">
        <f t="shared" si="12"/>
        <v>5.9330813874578954E-2</v>
      </c>
      <c r="U58" s="157" t="e">
        <f>((C58*T58+Q58*(C58-U55)/R58)/S58)</f>
        <v>#DIV/0!</v>
      </c>
      <c r="V58" s="60"/>
      <c r="W58" s="54"/>
      <c r="X58" s="55"/>
      <c r="Y58" s="51">
        <f t="shared" si="21"/>
        <v>1.1102722068329132</v>
      </c>
      <c r="Z58" s="25">
        <f t="shared" si="35"/>
        <v>7.7576073337345938E-2</v>
      </c>
      <c r="AA58" s="52">
        <f t="shared" si="22"/>
        <v>1.1102722068329132</v>
      </c>
      <c r="AB58" s="104">
        <f t="shared" si="36"/>
        <v>7.7576073337345938E-2</v>
      </c>
      <c r="AC58" s="139" t="e">
        <f>((G58-AC57)*Q58/(R58)+(G58*AB58))/Z58</f>
        <v>#DIV/0!</v>
      </c>
      <c r="AD58" s="164"/>
      <c r="AE58" s="54"/>
      <c r="AF58" s="109"/>
      <c r="AG58" s="51"/>
      <c r="AH58" s="52"/>
      <c r="AI58" s="58"/>
      <c r="AJ58" s="54"/>
      <c r="AK58" s="51"/>
      <c r="AL58" s="123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</row>
    <row r="59" spans="3:149" s="47" customFormat="1">
      <c r="C59" s="65">
        <f>B59^2*$C$32+B59*$C$33+$C$34</f>
        <v>0</v>
      </c>
      <c r="D59" s="65"/>
      <c r="E59" s="67"/>
      <c r="G59" s="65">
        <f>F59^2*$L$32+F59*$L$33+$L$34</f>
        <v>0</v>
      </c>
      <c r="H59" s="68"/>
      <c r="I59" s="67"/>
      <c r="J59" s="70"/>
      <c r="K59" s="95"/>
      <c r="L59" s="97"/>
      <c r="M59" s="118"/>
      <c r="N59" s="125"/>
      <c r="O59" s="69"/>
      <c r="P59" s="69"/>
      <c r="Q59" s="134"/>
      <c r="R59" s="69" t="e">
        <f t="shared" si="2"/>
        <v>#DIV/0!</v>
      </c>
      <c r="S59" s="160">
        <f t="shared" si="11"/>
        <v>5.9330813874578954E-2</v>
      </c>
      <c r="T59" s="69">
        <f t="shared" si="12"/>
        <v>5.9330813874578954E-2</v>
      </c>
      <c r="U59" s="156">
        <f>C59</f>
        <v>0</v>
      </c>
      <c r="V59" s="94"/>
      <c r="W59" s="66"/>
      <c r="X59" s="67"/>
      <c r="Y59" s="90">
        <f t="shared" si="21"/>
        <v>1.1102722068329132</v>
      </c>
      <c r="Z59" s="87">
        <f>10^-Y59</f>
        <v>7.7576073337345938E-2</v>
      </c>
      <c r="AA59" s="69">
        <f t="shared" si="22"/>
        <v>1.1102722068329132</v>
      </c>
      <c r="AB59" s="103">
        <f>10^-AA59</f>
        <v>7.7576073337345938E-2</v>
      </c>
      <c r="AC59" s="138">
        <f>G59</f>
        <v>0</v>
      </c>
      <c r="AD59" s="165"/>
      <c r="AE59" s="66"/>
      <c r="AF59" s="108"/>
      <c r="AG59" s="90"/>
      <c r="AH59" s="69"/>
      <c r="AI59" s="81"/>
      <c r="AJ59" s="122"/>
      <c r="AK59" s="90"/>
      <c r="AL59" s="122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6"/>
      <c r="CZ59" s="46"/>
      <c r="DA59" s="46"/>
      <c r="DB59" s="46"/>
      <c r="DC59" s="46"/>
      <c r="DD59" s="46"/>
      <c r="DE59" s="46"/>
      <c r="DF59" s="46"/>
      <c r="DG59" s="46"/>
      <c r="DH59" s="46"/>
      <c r="DI59" s="46"/>
      <c r="DJ59" s="46"/>
      <c r="DK59" s="46"/>
      <c r="DL59" s="46"/>
      <c r="DM59" s="46"/>
      <c r="DN59" s="46"/>
      <c r="DO59" s="46"/>
      <c r="DP59" s="46"/>
      <c r="DQ59" s="46"/>
      <c r="DR59" s="46"/>
      <c r="DS59" s="46"/>
      <c r="DT59" s="46"/>
      <c r="DU59" s="46"/>
      <c r="DV59" s="46"/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</row>
    <row r="60" spans="3:149">
      <c r="C60" s="53">
        <f>B60^2*$C$32+B60*$C$33+$C$34</f>
        <v>0</v>
      </c>
      <c r="D60" s="53">
        <f>AVERAGE(C60:C62)</f>
        <v>0</v>
      </c>
      <c r="E60" s="55" t="e">
        <f>(STDEV(C60:C62)/D60)*100</f>
        <v>#DIV/0!</v>
      </c>
      <c r="G60" s="53">
        <f>F60^2*$L$32+F60*$L$33+$L$34</f>
        <v>0</v>
      </c>
      <c r="H60" s="56">
        <f>AVERAGE(G60:G62)</f>
        <v>0</v>
      </c>
      <c r="I60" s="55" t="e">
        <f>(STDEV(G60:G62)/H60)*100</f>
        <v>#DIV/0!</v>
      </c>
      <c r="J60" s="28"/>
      <c r="K60" s="149"/>
      <c r="L60" s="98"/>
      <c r="M60" s="119"/>
      <c r="N60" s="124">
        <v>1.1200000000000001</v>
      </c>
      <c r="O60" s="52">
        <v>0.12</v>
      </c>
      <c r="P60" s="52">
        <f>N60-O60</f>
        <v>1</v>
      </c>
      <c r="Q60" s="135">
        <f>O60/P60</f>
        <v>0.12</v>
      </c>
      <c r="R60" s="52" t="e">
        <f t="shared" si="2"/>
        <v>#DIV/0!</v>
      </c>
      <c r="S60" s="161">
        <f t="shared" si="11"/>
        <v>5.9330813874578954E-2</v>
      </c>
      <c r="T60" s="52">
        <f t="shared" si="12"/>
        <v>5.9330813874578954E-2</v>
      </c>
      <c r="U60" s="157" t="e">
        <f>((C60*T60+Q60*(C60-U59)/R60)/S60)</f>
        <v>#DIV/0!</v>
      </c>
      <c r="V60" s="60" t="e">
        <f>AVERAGE(U60:U62)</f>
        <v>#DIV/0!</v>
      </c>
      <c r="W60" s="54" t="e">
        <f>STDEV(U60:U62)/SQRT(3)</f>
        <v>#DIV/0!</v>
      </c>
      <c r="X60" s="55" t="e">
        <f>(STDEV(U60:U62)/V60)*100</f>
        <v>#DIV/0!</v>
      </c>
      <c r="Y60" s="51">
        <f t="shared" si="21"/>
        <v>1.1102722068329132</v>
      </c>
      <c r="Z60" s="25">
        <f t="shared" ref="Z60:Z62" si="41">10^-Y60</f>
        <v>7.7576073337345938E-2</v>
      </c>
      <c r="AA60" s="52">
        <f t="shared" si="22"/>
        <v>1.1102722068329132</v>
      </c>
      <c r="AB60" s="104">
        <f t="shared" ref="AB60:AB62" si="42">10^-AA60</f>
        <v>7.7576073337345938E-2</v>
      </c>
      <c r="AC60" s="139" t="e">
        <f>((G60-AC59)*Q60/(R60)+(G60*AB60))/Z60</f>
        <v>#DIV/0!</v>
      </c>
      <c r="AD60" s="163" t="e">
        <f>AVERAGE(AC60:AC62)</f>
        <v>#DIV/0!</v>
      </c>
      <c r="AE60" s="54" t="e">
        <f>STDEV(AC60:AC62)/SQRT(3)</f>
        <v>#DIV/0!</v>
      </c>
      <c r="AF60" s="55" t="e">
        <f>(STDEV(AC60:AC62)/AD60)*100</f>
        <v>#DIV/0!</v>
      </c>
      <c r="AG60" s="58" t="s">
        <v>52</v>
      </c>
      <c r="AH60" s="54">
        <f>S60*U59*1000</f>
        <v>0</v>
      </c>
      <c r="AI60" s="58" t="e">
        <f>AH61-AH60</f>
        <v>#DIV/0!</v>
      </c>
      <c r="AJ60" s="159" t="e">
        <f>AI60/(S60*1000)</f>
        <v>#DIV/0!</v>
      </c>
      <c r="AK60" s="58" t="e">
        <f>AI60/AH60*100</f>
        <v>#DIV/0!</v>
      </c>
      <c r="AL60" s="123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</row>
    <row r="61" spans="3:149">
      <c r="C61" s="53">
        <f t="shared" ref="C61:C62" si="43">B61^2*$C$32+B61*$C$33+$C$34</f>
        <v>0</v>
      </c>
      <c r="D61" s="53"/>
      <c r="E61" s="55"/>
      <c r="G61" s="53">
        <f>F61^2*$L$32+F61*$L$33+$L$34</f>
        <v>0</v>
      </c>
      <c r="H61" s="56"/>
      <c r="I61" s="55"/>
      <c r="J61" s="28"/>
      <c r="K61" s="149"/>
      <c r="L61" s="98"/>
      <c r="M61" s="119"/>
      <c r="N61" s="124">
        <v>1.1200000000000001</v>
      </c>
      <c r="O61" s="52">
        <v>0.12</v>
      </c>
      <c r="P61" s="52">
        <f t="shared" ref="P61:P62" si="44">N61-O61</f>
        <v>1</v>
      </c>
      <c r="Q61" s="135">
        <f t="shared" ref="Q61:Q62" si="45">O61/P61</f>
        <v>0.12</v>
      </c>
      <c r="R61" s="52" t="e">
        <f t="shared" si="2"/>
        <v>#DIV/0!</v>
      </c>
      <c r="S61" s="161">
        <f t="shared" si="11"/>
        <v>5.9330813874578954E-2</v>
      </c>
      <c r="T61" s="52">
        <f t="shared" si="12"/>
        <v>5.9330813874578954E-2</v>
      </c>
      <c r="U61" s="157" t="e">
        <f>((C61*T61+Q61*(C61-U59)/R61)/S61)</f>
        <v>#DIV/0!</v>
      </c>
      <c r="V61" s="60"/>
      <c r="W61" s="54"/>
      <c r="X61" s="55"/>
      <c r="Y61" s="51">
        <f t="shared" si="21"/>
        <v>1.1102722068329132</v>
      </c>
      <c r="Z61" s="25">
        <f t="shared" si="41"/>
        <v>7.7576073337345938E-2</v>
      </c>
      <c r="AA61" s="52">
        <f t="shared" si="22"/>
        <v>1.1102722068329132</v>
      </c>
      <c r="AB61" s="104">
        <f t="shared" si="42"/>
        <v>7.7576073337345938E-2</v>
      </c>
      <c r="AC61" s="139" t="e">
        <f>((G61-AC60)*Q61/(R61)+(G61*AB61))/Z61</f>
        <v>#DIV/0!</v>
      </c>
      <c r="AD61" s="164"/>
      <c r="AE61" s="54"/>
      <c r="AF61" s="109"/>
      <c r="AG61" s="51" t="s">
        <v>46</v>
      </c>
      <c r="AH61" s="54" t="e">
        <f>S60*1000*V60</f>
        <v>#DIV/0!</v>
      </c>
      <c r="AI61" s="58"/>
      <c r="AJ61" s="54"/>
      <c r="AK61" s="58"/>
      <c r="AL61" s="123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</row>
    <row r="62" spans="3:149">
      <c r="C62" s="53">
        <f t="shared" si="43"/>
        <v>0</v>
      </c>
      <c r="D62" s="53"/>
      <c r="E62" s="55"/>
      <c r="G62" s="53">
        <f t="shared" ref="G62" si="46">F62^2*$L$32+F62*$L$33+$L$34</f>
        <v>0</v>
      </c>
      <c r="H62" s="56"/>
      <c r="I62" s="55"/>
      <c r="J62" s="28"/>
      <c r="K62" s="149"/>
      <c r="L62" s="98"/>
      <c r="M62" s="119"/>
      <c r="N62" s="124">
        <v>1.1200000000000001</v>
      </c>
      <c r="O62" s="52">
        <v>0.12</v>
      </c>
      <c r="P62" s="52">
        <f t="shared" si="44"/>
        <v>1</v>
      </c>
      <c r="Q62" s="135">
        <f t="shared" si="45"/>
        <v>0.12</v>
      </c>
      <c r="R62" s="52" t="e">
        <f t="shared" si="2"/>
        <v>#DIV/0!</v>
      </c>
      <c r="S62" s="161">
        <f t="shared" si="11"/>
        <v>5.9330813874578954E-2</v>
      </c>
      <c r="T62" s="52">
        <f t="shared" si="12"/>
        <v>5.9330813874578954E-2</v>
      </c>
      <c r="U62" s="157" t="e">
        <f>((C62*T62+Q62*(C62-U59)/R62)/S62)</f>
        <v>#DIV/0!</v>
      </c>
      <c r="V62" s="60"/>
      <c r="W62" s="54"/>
      <c r="X62" s="55"/>
      <c r="Y62" s="51">
        <f t="shared" si="21"/>
        <v>1.1102722068329132</v>
      </c>
      <c r="Z62" s="25">
        <f t="shared" si="41"/>
        <v>7.7576073337345938E-2</v>
      </c>
      <c r="AA62" s="52">
        <f t="shared" si="22"/>
        <v>1.1102722068329132</v>
      </c>
      <c r="AB62" s="104">
        <f t="shared" si="42"/>
        <v>7.7576073337345938E-2</v>
      </c>
      <c r="AC62" s="139" t="e">
        <f>((G62-AC61)*Q62/(R62)+(G62*AB62))/Z62</f>
        <v>#DIV/0!</v>
      </c>
      <c r="AD62" s="164"/>
      <c r="AE62" s="54"/>
      <c r="AF62" s="109"/>
      <c r="AG62" s="51"/>
      <c r="AH62" s="52"/>
      <c r="AI62" s="58"/>
      <c r="AJ62" s="54"/>
      <c r="AK62" s="51"/>
      <c r="AL62" s="123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</row>
    <row r="63" spans="3:149" s="47" customFormat="1">
      <c r="C63" s="65">
        <f>B63^2*$C$32+B63*$C$33+$C$34</f>
        <v>0</v>
      </c>
      <c r="D63" s="65"/>
      <c r="E63" s="67"/>
      <c r="G63" s="65">
        <f>F63^2*$L$32+F63*$L$33+$L$34</f>
        <v>0</v>
      </c>
      <c r="H63" s="68"/>
      <c r="I63" s="67"/>
      <c r="J63" s="70"/>
      <c r="K63" s="95"/>
      <c r="L63" s="97"/>
      <c r="M63" s="118"/>
      <c r="N63" s="125"/>
      <c r="O63" s="69"/>
      <c r="P63" s="69"/>
      <c r="Q63" s="134"/>
      <c r="R63" s="69" t="e">
        <f t="shared" si="2"/>
        <v>#DIV/0!</v>
      </c>
      <c r="S63" s="160">
        <f t="shared" si="11"/>
        <v>5.9330813874578954E-2</v>
      </c>
      <c r="T63" s="69">
        <f t="shared" si="12"/>
        <v>5.9330813874578954E-2</v>
      </c>
      <c r="U63" s="156">
        <f>C63</f>
        <v>0</v>
      </c>
      <c r="V63" s="94"/>
      <c r="W63" s="66"/>
      <c r="X63" s="67"/>
      <c r="Y63" s="90">
        <f t="shared" ref="Y63:Y78" si="47">-((9345.17/(J63+273.15))-60.2409+23.3585*LN((273.15+J63)/100)+L63*(0.023517-0.023656*((273.15+J63)/100)+0.0047036*((273.15+J63)/100)^2))/LN(10)</f>
        <v>1.1102722068329132</v>
      </c>
      <c r="Z63" s="87">
        <f>10^-Y63</f>
        <v>7.7576073337345938E-2</v>
      </c>
      <c r="AA63" s="69">
        <f t="shared" ref="AA63:AA78" si="48">-((9345.17/(K63+273.15))-60.2409+23.3585*LN((273.15+K63)/100)+L63*(0.023517-0.023656*((273.15+K63)/100)+0.0047036*((273.15+K63)/100)^2))/LN(10)</f>
        <v>1.1102722068329132</v>
      </c>
      <c r="AB63" s="103">
        <f>10^-AA63</f>
        <v>7.7576073337345938E-2</v>
      </c>
      <c r="AC63" s="138">
        <f>G63</f>
        <v>0</v>
      </c>
      <c r="AD63" s="165"/>
      <c r="AE63" s="66"/>
      <c r="AF63" s="108"/>
      <c r="AG63" s="90"/>
      <c r="AH63" s="69"/>
      <c r="AI63" s="81"/>
      <c r="AJ63" s="122"/>
      <c r="AK63" s="90"/>
      <c r="AL63" s="122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6"/>
      <c r="CZ63" s="46"/>
      <c r="DA63" s="46"/>
      <c r="DB63" s="46"/>
      <c r="DC63" s="46"/>
      <c r="DD63" s="46"/>
      <c r="DE63" s="46"/>
      <c r="DF63" s="46"/>
      <c r="DG63" s="46"/>
      <c r="DH63" s="46"/>
      <c r="DI63" s="46"/>
      <c r="DJ63" s="46"/>
      <c r="DK63" s="46"/>
      <c r="DL63" s="46"/>
      <c r="DM63" s="46"/>
      <c r="DN63" s="46"/>
      <c r="DO63" s="46"/>
      <c r="DP63" s="46"/>
      <c r="DQ63" s="46"/>
      <c r="DR63" s="46"/>
      <c r="DS63" s="46"/>
      <c r="DT63" s="46"/>
      <c r="DU63" s="46"/>
      <c r="DV63" s="46"/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</row>
    <row r="64" spans="3:149">
      <c r="C64" s="53">
        <f>B64^2*$C$32+B64*$C$33+$C$34</f>
        <v>0</v>
      </c>
      <c r="D64" s="53">
        <f>AVERAGE(C64:C66)</f>
        <v>0</v>
      </c>
      <c r="E64" s="55" t="e">
        <f>(STDEV(C64:C66)/D64)*100</f>
        <v>#DIV/0!</v>
      </c>
      <c r="G64" s="53">
        <f>F64^2*$L$32+F64*$L$33+$L$34</f>
        <v>0</v>
      </c>
      <c r="H64" s="56">
        <f>AVERAGE(G64:G66)</f>
        <v>0</v>
      </c>
      <c r="I64" s="55" t="e">
        <f>(STDEV(G64:G66)/H64)*100</f>
        <v>#DIV/0!</v>
      </c>
      <c r="J64" s="28"/>
      <c r="K64" s="149"/>
      <c r="L64" s="98"/>
      <c r="M64" s="119"/>
      <c r="N64" s="124">
        <v>1.1200000000000001</v>
      </c>
      <c r="O64" s="52">
        <v>0.12</v>
      </c>
      <c r="P64" s="52">
        <f>N64-O64</f>
        <v>1</v>
      </c>
      <c r="Q64" s="135">
        <f>O64/P64</f>
        <v>0.12</v>
      </c>
      <c r="R64" s="52" t="e">
        <f t="shared" si="2"/>
        <v>#DIV/0!</v>
      </c>
      <c r="S64" s="161">
        <f t="shared" si="11"/>
        <v>5.9330813874578954E-2</v>
      </c>
      <c r="T64" s="52">
        <f t="shared" si="12"/>
        <v>5.9330813874578954E-2</v>
      </c>
      <c r="U64" s="157" t="e">
        <f>((C64*T64+Q64*(C64-U63)/R64)/S64)</f>
        <v>#DIV/0!</v>
      </c>
      <c r="V64" s="60" t="e">
        <f>AVERAGE(U64:U66)</f>
        <v>#DIV/0!</v>
      </c>
      <c r="W64" s="54" t="e">
        <f>STDEV(U64:U66)/SQRT(3)</f>
        <v>#DIV/0!</v>
      </c>
      <c r="X64" s="55" t="e">
        <f>(STDEV(U64:U66)/V64)*100</f>
        <v>#DIV/0!</v>
      </c>
      <c r="Y64" s="51">
        <f t="shared" si="47"/>
        <v>1.1102722068329132</v>
      </c>
      <c r="Z64" s="25">
        <f t="shared" ref="Z64:Z66" si="49">10^-Y64</f>
        <v>7.7576073337345938E-2</v>
      </c>
      <c r="AA64" s="52">
        <f t="shared" si="48"/>
        <v>1.1102722068329132</v>
      </c>
      <c r="AB64" s="104">
        <f t="shared" ref="AB64:AB66" si="50">10^-AA64</f>
        <v>7.7576073337345938E-2</v>
      </c>
      <c r="AC64" s="139" t="e">
        <f>((G64-AC63)*Q64/(R64)+(G64*AB64))/Z64</f>
        <v>#DIV/0!</v>
      </c>
      <c r="AD64" s="163" t="e">
        <f>AVERAGE(AC64:AC66)</f>
        <v>#DIV/0!</v>
      </c>
      <c r="AE64" s="54" t="e">
        <f>STDEV(AC64:AC66)/SQRT(3)</f>
        <v>#DIV/0!</v>
      </c>
      <c r="AF64" s="55" t="e">
        <f>(STDEV(AC64:AC66)/AD64)*100</f>
        <v>#DIV/0!</v>
      </c>
      <c r="AG64" s="58" t="s">
        <v>52</v>
      </c>
      <c r="AH64" s="54">
        <f>S64*U63*1000</f>
        <v>0</v>
      </c>
      <c r="AI64" s="58" t="e">
        <f>AH65-AH64</f>
        <v>#DIV/0!</v>
      </c>
      <c r="AJ64" s="159" t="e">
        <f>AI64/(S64*1000)</f>
        <v>#DIV/0!</v>
      </c>
      <c r="AK64" s="58" t="e">
        <f>AI64/AH64*100</f>
        <v>#DIV/0!</v>
      </c>
      <c r="AL64" s="123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</row>
    <row r="65" spans="1:149">
      <c r="C65" s="53">
        <f t="shared" ref="C65:C66" si="51">B65^2*$C$32+B65*$C$33+$C$34</f>
        <v>0</v>
      </c>
      <c r="D65" s="53"/>
      <c r="E65" s="55"/>
      <c r="G65" s="53">
        <f>F65^2*$L$32+F65*$L$33+$L$34</f>
        <v>0</v>
      </c>
      <c r="H65" s="56"/>
      <c r="I65" s="55"/>
      <c r="J65" s="28"/>
      <c r="K65" s="149"/>
      <c r="L65" s="98"/>
      <c r="M65" s="119"/>
      <c r="N65" s="124">
        <v>1.1200000000000001</v>
      </c>
      <c r="O65" s="52">
        <v>0.12</v>
      </c>
      <c r="P65" s="52">
        <f t="shared" ref="P65:P66" si="52">N65-O65</f>
        <v>1</v>
      </c>
      <c r="Q65" s="135">
        <f t="shared" ref="Q65:Q66" si="53">O65/P65</f>
        <v>0.12</v>
      </c>
      <c r="R65" s="52" t="e">
        <f t="shared" si="2"/>
        <v>#DIV/0!</v>
      </c>
      <c r="S65" s="161">
        <f t="shared" si="11"/>
        <v>5.9330813874578954E-2</v>
      </c>
      <c r="T65" s="52">
        <f t="shared" si="12"/>
        <v>5.9330813874578954E-2</v>
      </c>
      <c r="U65" s="157" t="e">
        <f>((C65*T65+Q65*(C65-U63)/R65)/S65)</f>
        <v>#DIV/0!</v>
      </c>
      <c r="V65" s="60"/>
      <c r="W65" s="54"/>
      <c r="X65" s="55"/>
      <c r="Y65" s="51">
        <f t="shared" si="47"/>
        <v>1.1102722068329132</v>
      </c>
      <c r="Z65" s="25">
        <f t="shared" si="49"/>
        <v>7.7576073337345938E-2</v>
      </c>
      <c r="AA65" s="52">
        <f t="shared" si="48"/>
        <v>1.1102722068329132</v>
      </c>
      <c r="AB65" s="104">
        <f t="shared" si="50"/>
        <v>7.7576073337345938E-2</v>
      </c>
      <c r="AC65" s="139" t="e">
        <f>((G65-AC64)*Q65/(R65)+(G65*AB65))/Z65</f>
        <v>#DIV/0!</v>
      </c>
      <c r="AD65" s="164"/>
      <c r="AE65" s="54"/>
      <c r="AF65" s="109"/>
      <c r="AG65" s="51" t="s">
        <v>46</v>
      </c>
      <c r="AH65" s="54" t="e">
        <f>S64*1000*V64</f>
        <v>#DIV/0!</v>
      </c>
      <c r="AI65" s="58"/>
      <c r="AJ65" s="54"/>
      <c r="AK65" s="58"/>
      <c r="AL65" s="123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</row>
    <row r="66" spans="1:149">
      <c r="C66" s="53">
        <f t="shared" si="51"/>
        <v>0</v>
      </c>
      <c r="D66" s="53"/>
      <c r="E66" s="55"/>
      <c r="G66" s="53">
        <f t="shared" ref="G66" si="54">F66^2*$L$32+F66*$L$33+$L$34</f>
        <v>0</v>
      </c>
      <c r="H66" s="56"/>
      <c r="I66" s="55"/>
      <c r="J66" s="28"/>
      <c r="K66" s="149"/>
      <c r="L66" s="98"/>
      <c r="M66" s="119"/>
      <c r="N66" s="124">
        <v>1.1200000000000001</v>
      </c>
      <c r="O66" s="52">
        <v>0.12</v>
      </c>
      <c r="P66" s="52">
        <f t="shared" si="52"/>
        <v>1</v>
      </c>
      <c r="Q66" s="135">
        <f t="shared" si="53"/>
        <v>0.12</v>
      </c>
      <c r="R66" s="52" t="e">
        <f t="shared" si="2"/>
        <v>#DIV/0!</v>
      </c>
      <c r="S66" s="161">
        <f t="shared" si="11"/>
        <v>5.9330813874578954E-2</v>
      </c>
      <c r="T66" s="52">
        <f t="shared" si="12"/>
        <v>5.9330813874578954E-2</v>
      </c>
      <c r="U66" s="157" t="e">
        <f>((C66*T66+Q66*(C66-U63)/R66)/S66)</f>
        <v>#DIV/0!</v>
      </c>
      <c r="V66" s="60"/>
      <c r="W66" s="54"/>
      <c r="X66" s="55"/>
      <c r="Y66" s="51">
        <f t="shared" si="47"/>
        <v>1.1102722068329132</v>
      </c>
      <c r="Z66" s="25">
        <f t="shared" si="49"/>
        <v>7.7576073337345938E-2</v>
      </c>
      <c r="AA66" s="52">
        <f t="shared" si="48"/>
        <v>1.1102722068329132</v>
      </c>
      <c r="AB66" s="104">
        <f t="shared" si="50"/>
        <v>7.7576073337345938E-2</v>
      </c>
      <c r="AC66" s="139" t="e">
        <f>((G66-AC65)*Q66/(R66)+(G66*AB66))/Z66</f>
        <v>#DIV/0!</v>
      </c>
      <c r="AD66" s="164"/>
      <c r="AE66" s="54"/>
      <c r="AF66" s="109"/>
      <c r="AG66" s="51"/>
      <c r="AH66" s="52"/>
      <c r="AI66" s="58"/>
      <c r="AJ66" s="54"/>
      <c r="AK66" s="51"/>
      <c r="AL66" s="123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/>
      <c r="EP66" s="30"/>
      <c r="EQ66" s="30"/>
      <c r="ER66" s="30"/>
      <c r="ES66" s="30"/>
    </row>
    <row r="67" spans="1:149" s="47" customFormat="1">
      <c r="C67" s="65">
        <f>B67^2*$C$32+B67*$C$33+$C$34</f>
        <v>0</v>
      </c>
      <c r="D67" s="65"/>
      <c r="E67" s="67"/>
      <c r="G67" s="65">
        <f>F67^2*$L$32+F67*$L$33+$L$34</f>
        <v>0</v>
      </c>
      <c r="H67" s="68"/>
      <c r="I67" s="67"/>
      <c r="J67" s="70"/>
      <c r="K67" s="95"/>
      <c r="L67" s="97"/>
      <c r="M67" s="118"/>
      <c r="N67" s="125"/>
      <c r="O67" s="69"/>
      <c r="P67" s="69"/>
      <c r="Q67" s="134"/>
      <c r="R67" s="69" t="e">
        <f t="shared" si="2"/>
        <v>#DIV/0!</v>
      </c>
      <c r="S67" s="160">
        <f t="shared" si="11"/>
        <v>5.9330813874578954E-2</v>
      </c>
      <c r="T67" s="69">
        <f t="shared" si="12"/>
        <v>5.9330813874578954E-2</v>
      </c>
      <c r="U67" s="156">
        <f>C67</f>
        <v>0</v>
      </c>
      <c r="V67" s="94"/>
      <c r="W67" s="66"/>
      <c r="X67" s="67"/>
      <c r="Y67" s="90">
        <f t="shared" si="47"/>
        <v>1.1102722068329132</v>
      </c>
      <c r="Z67" s="87">
        <f>10^-Y67</f>
        <v>7.7576073337345938E-2</v>
      </c>
      <c r="AA67" s="69">
        <f t="shared" si="48"/>
        <v>1.1102722068329132</v>
      </c>
      <c r="AB67" s="103">
        <f>10^-AA67</f>
        <v>7.7576073337345938E-2</v>
      </c>
      <c r="AC67" s="138">
        <f>G67</f>
        <v>0</v>
      </c>
      <c r="AD67" s="165"/>
      <c r="AE67" s="66"/>
      <c r="AF67" s="108"/>
      <c r="AG67" s="90"/>
      <c r="AH67" s="69"/>
      <c r="AI67" s="81"/>
      <c r="AJ67" s="122"/>
      <c r="AK67" s="90"/>
      <c r="AL67" s="122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6"/>
      <c r="CZ67" s="46"/>
      <c r="DA67" s="46"/>
      <c r="DB67" s="46"/>
      <c r="DC67" s="46"/>
      <c r="DD67" s="46"/>
      <c r="DE67" s="46"/>
      <c r="DF67" s="46"/>
      <c r="DG67" s="46"/>
      <c r="DH67" s="46"/>
      <c r="DI67" s="46"/>
      <c r="DJ67" s="46"/>
      <c r="DK67" s="46"/>
      <c r="DL67" s="46"/>
      <c r="DM67" s="46"/>
      <c r="DN67" s="46"/>
      <c r="DO67" s="46"/>
      <c r="DP67" s="46"/>
      <c r="DQ67" s="46"/>
      <c r="DR67" s="46"/>
      <c r="DS67" s="46"/>
      <c r="DT67" s="46"/>
      <c r="DU67" s="46"/>
      <c r="DV67" s="46"/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</row>
    <row r="68" spans="1:149">
      <c r="C68" s="53">
        <f>B68^2*$C$32+B68*$C$33+$C$34</f>
        <v>0</v>
      </c>
      <c r="D68" s="53">
        <f>AVERAGE(C68:C70)</f>
        <v>0</v>
      </c>
      <c r="E68" s="55" t="e">
        <f>(STDEV(C68:C70)/D68)*100</f>
        <v>#DIV/0!</v>
      </c>
      <c r="G68" s="53">
        <f>F68^2*$L$32+F68*$L$33+$L$34</f>
        <v>0</v>
      </c>
      <c r="H68" s="56">
        <f>AVERAGE(G68:G70)</f>
        <v>0</v>
      </c>
      <c r="I68" s="55" t="e">
        <f>(STDEV(G68:G70)/H68)*100</f>
        <v>#DIV/0!</v>
      </c>
      <c r="J68" s="28"/>
      <c r="K68" s="149"/>
      <c r="L68" s="98"/>
      <c r="M68" s="119"/>
      <c r="N68" s="124">
        <v>1.1200000000000001</v>
      </c>
      <c r="O68" s="52">
        <v>0.12</v>
      </c>
      <c r="P68" s="52">
        <f>N68-O68</f>
        <v>1</v>
      </c>
      <c r="Q68" s="135">
        <f>O68/P68</f>
        <v>0.12</v>
      </c>
      <c r="R68" s="52" t="e">
        <f t="shared" si="2"/>
        <v>#DIV/0!</v>
      </c>
      <c r="S68" s="161">
        <f t="shared" si="11"/>
        <v>5.9330813874578954E-2</v>
      </c>
      <c r="T68" s="52">
        <f t="shared" si="12"/>
        <v>5.9330813874578954E-2</v>
      </c>
      <c r="U68" s="157" t="e">
        <f>((C68*T68+Q68*(C68-U67)/R68)/S68)</f>
        <v>#DIV/0!</v>
      </c>
      <c r="V68" s="60" t="e">
        <f>AVERAGE(U68:U70)</f>
        <v>#DIV/0!</v>
      </c>
      <c r="W68" s="54" t="e">
        <f>STDEV(U68:U70)/SQRT(3)</f>
        <v>#DIV/0!</v>
      </c>
      <c r="X68" s="55" t="e">
        <f>(STDEV(U68:U70)/V68)*100</f>
        <v>#DIV/0!</v>
      </c>
      <c r="Y68" s="51">
        <f t="shared" si="47"/>
        <v>1.1102722068329132</v>
      </c>
      <c r="Z68" s="25">
        <f t="shared" ref="Z68:Z70" si="55">10^-Y68</f>
        <v>7.7576073337345938E-2</v>
      </c>
      <c r="AA68" s="52">
        <f t="shared" si="48"/>
        <v>1.1102722068329132</v>
      </c>
      <c r="AB68" s="104">
        <f t="shared" ref="AB68:AB70" si="56">10^-AA68</f>
        <v>7.7576073337345938E-2</v>
      </c>
      <c r="AC68" s="139" t="e">
        <f>((G68-AC67)*Q68/(R68)+(G68*AB68))/Z68</f>
        <v>#DIV/0!</v>
      </c>
      <c r="AD68" s="163" t="e">
        <f>AVERAGE(AC68:AC70)</f>
        <v>#DIV/0!</v>
      </c>
      <c r="AE68" s="54" t="e">
        <f>STDEV(AC68:AC70)/SQRT(3)</f>
        <v>#DIV/0!</v>
      </c>
      <c r="AF68" s="55" t="e">
        <f>(STDEV(AC68:AC70)/AD68)*100</f>
        <v>#DIV/0!</v>
      </c>
      <c r="AG68" s="58" t="s">
        <v>52</v>
      </c>
      <c r="AH68" s="54">
        <f>S68*U67*1000</f>
        <v>0</v>
      </c>
      <c r="AI68" s="58" t="e">
        <f>AH69-AH68</f>
        <v>#DIV/0!</v>
      </c>
      <c r="AJ68" s="159" t="e">
        <f>AI68/(S68*1000)</f>
        <v>#DIV/0!</v>
      </c>
      <c r="AK68" s="58" t="e">
        <f>AI68/AH68*100</f>
        <v>#DIV/0!</v>
      </c>
      <c r="AL68" s="123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</row>
    <row r="69" spans="1:149">
      <c r="C69" s="53">
        <f t="shared" ref="C69:C70" si="57">B69^2*$C$32+B69*$C$33+$C$34</f>
        <v>0</v>
      </c>
      <c r="D69" s="53"/>
      <c r="E69" s="55"/>
      <c r="G69" s="53">
        <f>F69^2*$L$32+F69*$L$33+$L$34</f>
        <v>0</v>
      </c>
      <c r="H69" s="56"/>
      <c r="I69" s="55"/>
      <c r="J69" s="28"/>
      <c r="K69" s="149"/>
      <c r="L69" s="98"/>
      <c r="M69" s="119"/>
      <c r="N69" s="124">
        <v>1.1200000000000001</v>
      </c>
      <c r="O69" s="52">
        <v>0.12</v>
      </c>
      <c r="P69" s="52">
        <f t="shared" ref="P69:P70" si="58">N69-O69</f>
        <v>1</v>
      </c>
      <c r="Q69" s="135">
        <f t="shared" ref="Q69:Q70" si="59">O69/P69</f>
        <v>0.12</v>
      </c>
      <c r="R69" s="52" t="e">
        <f t="shared" si="2"/>
        <v>#DIV/0!</v>
      </c>
      <c r="S69" s="161">
        <f t="shared" si="11"/>
        <v>5.9330813874578954E-2</v>
      </c>
      <c r="T69" s="52">
        <f t="shared" si="12"/>
        <v>5.9330813874578954E-2</v>
      </c>
      <c r="U69" s="157" t="e">
        <f>((C69*T69+Q69*(C69-U67)/R69)/S69)</f>
        <v>#DIV/0!</v>
      </c>
      <c r="V69" s="60"/>
      <c r="W69" s="54"/>
      <c r="X69" s="55"/>
      <c r="Y69" s="51">
        <f t="shared" si="47"/>
        <v>1.1102722068329132</v>
      </c>
      <c r="Z69" s="25">
        <f t="shared" si="55"/>
        <v>7.7576073337345938E-2</v>
      </c>
      <c r="AA69" s="52">
        <f t="shared" si="48"/>
        <v>1.1102722068329132</v>
      </c>
      <c r="AB69" s="104">
        <f t="shared" si="56"/>
        <v>7.7576073337345938E-2</v>
      </c>
      <c r="AC69" s="139" t="e">
        <f>((G69-AC68)*Q69/(R69)+(G69*AB69))/Z69</f>
        <v>#DIV/0!</v>
      </c>
      <c r="AD69" s="164"/>
      <c r="AE69" s="54"/>
      <c r="AF69" s="109"/>
      <c r="AG69" s="51" t="s">
        <v>46</v>
      </c>
      <c r="AH69" s="54" t="e">
        <f>S68*1000*V68</f>
        <v>#DIV/0!</v>
      </c>
      <c r="AI69" s="58"/>
      <c r="AJ69" s="54"/>
      <c r="AK69" s="58"/>
      <c r="AL69" s="123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</row>
    <row r="70" spans="1:149">
      <c r="C70" s="53">
        <f t="shared" si="57"/>
        <v>0</v>
      </c>
      <c r="D70" s="53"/>
      <c r="E70" s="55"/>
      <c r="G70" s="53">
        <f t="shared" ref="G70" si="60">F70^2*$L$32+F70*$L$33+$L$34</f>
        <v>0</v>
      </c>
      <c r="H70" s="56"/>
      <c r="I70" s="55"/>
      <c r="J70" s="28"/>
      <c r="K70" s="149"/>
      <c r="L70" s="98"/>
      <c r="M70" s="119"/>
      <c r="N70" s="124">
        <v>1.1200000000000001</v>
      </c>
      <c r="O70" s="52">
        <v>0.12</v>
      </c>
      <c r="P70" s="52">
        <f t="shared" si="58"/>
        <v>1</v>
      </c>
      <c r="Q70" s="135">
        <f t="shared" si="59"/>
        <v>0.12</v>
      </c>
      <c r="R70" s="52" t="e">
        <f t="shared" si="2"/>
        <v>#DIV/0!</v>
      </c>
      <c r="S70" s="161">
        <f t="shared" si="11"/>
        <v>5.9330813874578954E-2</v>
      </c>
      <c r="T70" s="52">
        <f t="shared" si="12"/>
        <v>5.9330813874578954E-2</v>
      </c>
      <c r="U70" s="157" t="e">
        <f>((C70*T70+Q70*(C70-U67)/R70)/S70)</f>
        <v>#DIV/0!</v>
      </c>
      <c r="V70" s="60"/>
      <c r="W70" s="54"/>
      <c r="X70" s="55"/>
      <c r="Y70" s="51">
        <f t="shared" si="47"/>
        <v>1.1102722068329132</v>
      </c>
      <c r="Z70" s="25">
        <f t="shared" si="55"/>
        <v>7.7576073337345938E-2</v>
      </c>
      <c r="AA70" s="52">
        <f t="shared" si="48"/>
        <v>1.1102722068329132</v>
      </c>
      <c r="AB70" s="104">
        <f t="shared" si="56"/>
        <v>7.7576073337345938E-2</v>
      </c>
      <c r="AC70" s="139" t="e">
        <f>((G70-AC69)*Q70/(R70)+(G70*AB70))/Z70</f>
        <v>#DIV/0!</v>
      </c>
      <c r="AD70" s="164"/>
      <c r="AE70" s="54"/>
      <c r="AF70" s="109"/>
      <c r="AG70" s="51"/>
      <c r="AH70" s="52"/>
      <c r="AI70" s="58"/>
      <c r="AJ70" s="54"/>
      <c r="AK70" s="51"/>
      <c r="AL70" s="123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</row>
    <row r="71" spans="1:149" s="47" customFormat="1">
      <c r="C71" s="65">
        <f>B71^2*$C$32+B71*$C$33+$C$34</f>
        <v>0</v>
      </c>
      <c r="D71" s="65"/>
      <c r="E71" s="67"/>
      <c r="G71" s="65">
        <f>F71^2*$L$32+F71*$L$33+$L$34</f>
        <v>0</v>
      </c>
      <c r="H71" s="68"/>
      <c r="I71" s="67"/>
      <c r="J71" s="70"/>
      <c r="K71" s="95"/>
      <c r="L71" s="97"/>
      <c r="M71" s="118"/>
      <c r="N71" s="125"/>
      <c r="O71" s="69"/>
      <c r="P71" s="69"/>
      <c r="Q71" s="134"/>
      <c r="R71" s="69" t="e">
        <f t="shared" si="2"/>
        <v>#DIV/0!</v>
      </c>
      <c r="S71" s="160">
        <f t="shared" si="11"/>
        <v>5.9330813874578954E-2</v>
      </c>
      <c r="T71" s="69">
        <f t="shared" si="12"/>
        <v>5.9330813874578954E-2</v>
      </c>
      <c r="U71" s="156">
        <f>C71</f>
        <v>0</v>
      </c>
      <c r="V71" s="94"/>
      <c r="W71" s="66"/>
      <c r="X71" s="67"/>
      <c r="Y71" s="90">
        <f t="shared" si="47"/>
        <v>1.1102722068329132</v>
      </c>
      <c r="Z71" s="87">
        <f>10^-Y71</f>
        <v>7.7576073337345938E-2</v>
      </c>
      <c r="AA71" s="69">
        <f t="shared" si="48"/>
        <v>1.1102722068329132</v>
      </c>
      <c r="AB71" s="103">
        <f>10^-AA71</f>
        <v>7.7576073337345938E-2</v>
      </c>
      <c r="AC71" s="138">
        <f>G71</f>
        <v>0</v>
      </c>
      <c r="AD71" s="165"/>
      <c r="AE71" s="66"/>
      <c r="AF71" s="108"/>
      <c r="AG71" s="90"/>
      <c r="AH71" s="69"/>
      <c r="AI71" s="81"/>
      <c r="AJ71" s="122"/>
      <c r="AK71" s="90"/>
      <c r="AL71" s="122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R71" s="46"/>
      <c r="CS71" s="46"/>
      <c r="CT71" s="46"/>
      <c r="CU71" s="46"/>
      <c r="CV71" s="46"/>
      <c r="CW71" s="46"/>
      <c r="CX71" s="46"/>
      <c r="CY71" s="46"/>
      <c r="CZ71" s="46"/>
      <c r="DA71" s="46"/>
      <c r="DB71" s="46"/>
      <c r="DC71" s="46"/>
      <c r="DD71" s="46"/>
      <c r="DE71" s="46"/>
      <c r="DF71" s="46"/>
      <c r="DG71" s="46"/>
      <c r="DH71" s="46"/>
      <c r="DI71" s="46"/>
      <c r="DJ71" s="46"/>
      <c r="DK71" s="46"/>
      <c r="DL71" s="46"/>
      <c r="DM71" s="46"/>
      <c r="DN71" s="46"/>
      <c r="DO71" s="46"/>
      <c r="DP71" s="46"/>
      <c r="DQ71" s="46"/>
      <c r="DR71" s="46"/>
      <c r="DS71" s="46"/>
      <c r="DT71" s="46"/>
      <c r="DU71" s="46"/>
      <c r="DV71" s="46"/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</row>
    <row r="72" spans="1:149">
      <c r="C72" s="53">
        <f>B72^2*$C$32+B72*$C$33+$C$34</f>
        <v>0</v>
      </c>
      <c r="D72" s="53">
        <f>AVERAGE(C72:C74)</f>
        <v>0</v>
      </c>
      <c r="E72" s="55" t="e">
        <f>(STDEV(C72:C74)/D72)*100</f>
        <v>#DIV/0!</v>
      </c>
      <c r="G72" s="53">
        <f>F72^2*$L$32+F72*$L$33+$L$34</f>
        <v>0</v>
      </c>
      <c r="H72" s="56">
        <f>AVERAGE(G72:G74)</f>
        <v>0</v>
      </c>
      <c r="I72" s="55" t="e">
        <f>(STDEV(G72:G74)/H72)*100</f>
        <v>#DIV/0!</v>
      </c>
      <c r="J72" s="28"/>
      <c r="K72" s="149"/>
      <c r="L72" s="98"/>
      <c r="M72" s="119"/>
      <c r="N72" s="124">
        <v>1.1200000000000001</v>
      </c>
      <c r="O72" s="52">
        <v>0.12</v>
      </c>
      <c r="P72" s="52">
        <f>N72-O72</f>
        <v>1</v>
      </c>
      <c r="Q72" s="135">
        <f>O72/P72</f>
        <v>0.12</v>
      </c>
      <c r="R72" s="52" t="e">
        <f t="shared" si="2"/>
        <v>#DIV/0!</v>
      </c>
      <c r="S72" s="161">
        <f t="shared" si="11"/>
        <v>5.9330813874578954E-2</v>
      </c>
      <c r="T72" s="52">
        <f t="shared" si="12"/>
        <v>5.9330813874578954E-2</v>
      </c>
      <c r="U72" s="157" t="e">
        <f>((C72*T72+Q72*(C72-U71)/R72)/S72)</f>
        <v>#DIV/0!</v>
      </c>
      <c r="V72" s="60" t="e">
        <f>AVERAGE(U72:U74)</f>
        <v>#DIV/0!</v>
      </c>
      <c r="W72" s="54" t="e">
        <f>STDEV(U72:U74)/SQRT(3)</f>
        <v>#DIV/0!</v>
      </c>
      <c r="X72" s="55" t="e">
        <f>(STDEV(U72:U74)/V72)*100</f>
        <v>#DIV/0!</v>
      </c>
      <c r="Y72" s="51">
        <f t="shared" si="47"/>
        <v>1.1102722068329132</v>
      </c>
      <c r="Z72" s="25">
        <f t="shared" ref="Z72:Z74" si="61">10^-Y72</f>
        <v>7.7576073337345938E-2</v>
      </c>
      <c r="AA72" s="52">
        <f t="shared" si="48"/>
        <v>1.1102722068329132</v>
      </c>
      <c r="AB72" s="104">
        <f t="shared" ref="AB72:AB74" si="62">10^-AA72</f>
        <v>7.7576073337345938E-2</v>
      </c>
      <c r="AC72" s="139" t="e">
        <f>((G72-AC71)*Q72/(R72)+(G72*AB72))/Z72</f>
        <v>#DIV/0!</v>
      </c>
      <c r="AD72" s="163" t="e">
        <f>AVERAGE(AC72:AC74)</f>
        <v>#DIV/0!</v>
      </c>
      <c r="AE72" s="54" t="e">
        <f>STDEV(AC72:AC74)/SQRT(3)</f>
        <v>#DIV/0!</v>
      </c>
      <c r="AF72" s="55" t="e">
        <f>(STDEV(AC72:AC74)/AD72)*100</f>
        <v>#DIV/0!</v>
      </c>
      <c r="AG72" s="58" t="s">
        <v>52</v>
      </c>
      <c r="AH72" s="54">
        <f>S72*U71*1000</f>
        <v>0</v>
      </c>
      <c r="AI72" s="58" t="e">
        <f>AH73-AH72</f>
        <v>#DIV/0!</v>
      </c>
      <c r="AJ72" s="159" t="e">
        <f>AI72/(S72*1000)</f>
        <v>#DIV/0!</v>
      </c>
      <c r="AK72" s="58" t="e">
        <f>AI72/AH72*100</f>
        <v>#DIV/0!</v>
      </c>
      <c r="AL72" s="123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</row>
    <row r="73" spans="1:149">
      <c r="C73" s="53">
        <f t="shared" ref="C73:C74" si="63">B73^2*$C$32+B73*$C$33+$C$34</f>
        <v>0</v>
      </c>
      <c r="D73" s="53"/>
      <c r="E73" s="55"/>
      <c r="G73" s="53">
        <f>F73^2*$L$32+F73*$L$33+$L$34</f>
        <v>0</v>
      </c>
      <c r="H73" s="56"/>
      <c r="I73" s="55"/>
      <c r="J73" s="28"/>
      <c r="K73" s="149"/>
      <c r="L73" s="98"/>
      <c r="M73" s="119"/>
      <c r="N73" s="124">
        <v>1.1200000000000001</v>
      </c>
      <c r="O73" s="52">
        <v>0.12</v>
      </c>
      <c r="P73" s="52">
        <f t="shared" ref="P73:P74" si="64">N73-O73</f>
        <v>1</v>
      </c>
      <c r="Q73" s="135">
        <f t="shared" ref="Q73:Q74" si="65">O73/P73</f>
        <v>0.12</v>
      </c>
      <c r="R73" s="52" t="e">
        <f t="shared" si="2"/>
        <v>#DIV/0!</v>
      </c>
      <c r="S73" s="161">
        <f t="shared" si="11"/>
        <v>5.9330813874578954E-2</v>
      </c>
      <c r="T73" s="52">
        <f t="shared" si="12"/>
        <v>5.9330813874578954E-2</v>
      </c>
      <c r="U73" s="157" t="e">
        <f>((C73*T73+Q73*(C73-U71)/R73)/S73)</f>
        <v>#DIV/0!</v>
      </c>
      <c r="V73" s="60"/>
      <c r="W73" s="54"/>
      <c r="X73" s="55"/>
      <c r="Y73" s="51">
        <f t="shared" si="47"/>
        <v>1.1102722068329132</v>
      </c>
      <c r="Z73" s="25">
        <f t="shared" si="61"/>
        <v>7.7576073337345938E-2</v>
      </c>
      <c r="AA73" s="52">
        <f t="shared" si="48"/>
        <v>1.1102722068329132</v>
      </c>
      <c r="AB73" s="104">
        <f t="shared" si="62"/>
        <v>7.7576073337345938E-2</v>
      </c>
      <c r="AC73" s="139" t="e">
        <f>((G73-AC72)*Q73/(R73)+(G73*AB73))/Z73</f>
        <v>#DIV/0!</v>
      </c>
      <c r="AD73" s="164"/>
      <c r="AE73" s="54"/>
      <c r="AF73" s="109"/>
      <c r="AG73" s="51" t="s">
        <v>46</v>
      </c>
      <c r="AH73" s="54" t="e">
        <f>S72*1000*V72</f>
        <v>#DIV/0!</v>
      </c>
      <c r="AI73" s="58"/>
      <c r="AJ73" s="54"/>
      <c r="AK73" s="58"/>
      <c r="AL73" s="123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</row>
    <row r="74" spans="1:149">
      <c r="C74" s="53">
        <f t="shared" si="63"/>
        <v>0</v>
      </c>
      <c r="D74" s="53"/>
      <c r="E74" s="55"/>
      <c r="G74" s="53">
        <f t="shared" ref="G74" si="66">F74^2*$L$32+F74*$L$33+$L$34</f>
        <v>0</v>
      </c>
      <c r="H74" s="56"/>
      <c r="I74" s="55"/>
      <c r="J74" s="28"/>
      <c r="K74" s="149"/>
      <c r="L74" s="98"/>
      <c r="M74" s="119"/>
      <c r="N74" s="124">
        <v>1.1200000000000001</v>
      </c>
      <c r="O74" s="52">
        <v>0.12</v>
      </c>
      <c r="P74" s="52">
        <f t="shared" si="64"/>
        <v>1</v>
      </c>
      <c r="Q74" s="135">
        <f t="shared" si="65"/>
        <v>0.12</v>
      </c>
      <c r="R74" s="52" t="e">
        <f t="shared" si="2"/>
        <v>#DIV/0!</v>
      </c>
      <c r="S74" s="161">
        <f t="shared" si="11"/>
        <v>5.9330813874578954E-2</v>
      </c>
      <c r="T74" s="52">
        <f t="shared" si="12"/>
        <v>5.9330813874578954E-2</v>
      </c>
      <c r="U74" s="157" t="e">
        <f>((C74*T74+Q74*(C74-U71)/R74)/S74)</f>
        <v>#DIV/0!</v>
      </c>
      <c r="V74" s="60"/>
      <c r="W74" s="54"/>
      <c r="X74" s="55"/>
      <c r="Y74" s="51">
        <f t="shared" si="47"/>
        <v>1.1102722068329132</v>
      </c>
      <c r="Z74" s="25">
        <f t="shared" si="61"/>
        <v>7.7576073337345938E-2</v>
      </c>
      <c r="AA74" s="52">
        <f t="shared" si="48"/>
        <v>1.1102722068329132</v>
      </c>
      <c r="AB74" s="104">
        <f t="shared" si="62"/>
        <v>7.7576073337345938E-2</v>
      </c>
      <c r="AC74" s="139" t="e">
        <f>((G74-AC73)*Q74/(R74)+(G74*AB74))/Z74</f>
        <v>#DIV/0!</v>
      </c>
      <c r="AD74" s="164"/>
      <c r="AE74" s="54"/>
      <c r="AF74" s="109"/>
      <c r="AG74" s="51"/>
      <c r="AH74" s="52"/>
      <c r="AI74" s="58"/>
      <c r="AJ74" s="54"/>
      <c r="AK74" s="51"/>
      <c r="AL74" s="123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</row>
    <row r="75" spans="1:149" s="47" customFormat="1">
      <c r="C75" s="65">
        <f>B75^2*$C$32+B75*$C$33+$C$34</f>
        <v>0</v>
      </c>
      <c r="D75" s="65"/>
      <c r="E75" s="67"/>
      <c r="G75" s="65">
        <f>F75^2*$L$32+F75*$L$33+$L$34</f>
        <v>0</v>
      </c>
      <c r="H75" s="68"/>
      <c r="I75" s="67"/>
      <c r="J75" s="70"/>
      <c r="K75" s="95"/>
      <c r="L75" s="97"/>
      <c r="M75" s="118"/>
      <c r="N75" s="125"/>
      <c r="O75" s="69"/>
      <c r="P75" s="69"/>
      <c r="Q75" s="134"/>
      <c r="R75" s="69" t="e">
        <f t="shared" si="2"/>
        <v>#DIV/0!</v>
      </c>
      <c r="S75" s="160">
        <f t="shared" si="11"/>
        <v>5.9330813874578954E-2</v>
      </c>
      <c r="T75" s="69">
        <f t="shared" si="12"/>
        <v>5.9330813874578954E-2</v>
      </c>
      <c r="U75" s="156">
        <f>C75</f>
        <v>0</v>
      </c>
      <c r="V75" s="94"/>
      <c r="W75" s="66"/>
      <c r="X75" s="67"/>
      <c r="Y75" s="90">
        <f t="shared" si="47"/>
        <v>1.1102722068329132</v>
      </c>
      <c r="Z75" s="87">
        <f>10^-Y75</f>
        <v>7.7576073337345938E-2</v>
      </c>
      <c r="AA75" s="69">
        <f t="shared" si="48"/>
        <v>1.1102722068329132</v>
      </c>
      <c r="AB75" s="103">
        <f>10^-AA75</f>
        <v>7.7576073337345938E-2</v>
      </c>
      <c r="AC75" s="138">
        <f>G75</f>
        <v>0</v>
      </c>
      <c r="AD75" s="165"/>
      <c r="AE75" s="66"/>
      <c r="AF75" s="108"/>
      <c r="AG75" s="90"/>
      <c r="AH75" s="69"/>
      <c r="AI75" s="81"/>
      <c r="AJ75" s="122"/>
      <c r="AK75" s="90"/>
      <c r="AL75" s="122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/>
      <c r="CI75" s="46"/>
      <c r="CJ75" s="46"/>
      <c r="CK75" s="46"/>
      <c r="CL75" s="46"/>
      <c r="CM75" s="46"/>
      <c r="CN75" s="46"/>
      <c r="CO75" s="46"/>
      <c r="CP75" s="46"/>
      <c r="CQ75" s="46"/>
      <c r="CR75" s="46"/>
      <c r="CS75" s="46"/>
      <c r="CT75" s="46"/>
      <c r="CU75" s="46"/>
      <c r="CV75" s="46"/>
      <c r="CW75" s="46"/>
      <c r="CX75" s="46"/>
      <c r="CY75" s="46"/>
      <c r="CZ75" s="46"/>
      <c r="DA75" s="46"/>
      <c r="DB75" s="46"/>
      <c r="DC75" s="46"/>
      <c r="DD75" s="46"/>
      <c r="DE75" s="46"/>
      <c r="DF75" s="46"/>
      <c r="DG75" s="46"/>
      <c r="DH75" s="46"/>
      <c r="DI75" s="46"/>
      <c r="DJ75" s="46"/>
      <c r="DK75" s="46"/>
      <c r="DL75" s="46"/>
      <c r="DM75" s="46"/>
      <c r="DN75" s="46"/>
      <c r="DO75" s="46"/>
      <c r="DP75" s="46"/>
      <c r="DQ75" s="46"/>
      <c r="DR75" s="46"/>
      <c r="DS75" s="46"/>
      <c r="DT75" s="46"/>
      <c r="DU75" s="46"/>
      <c r="DV75" s="46"/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</row>
    <row r="76" spans="1:149">
      <c r="C76" s="53">
        <f>B76^2*$C$32+B76*$C$33+$C$34</f>
        <v>0</v>
      </c>
      <c r="D76" s="53">
        <f>AVERAGE(C76:C78)</f>
        <v>0</v>
      </c>
      <c r="E76" s="55" t="e">
        <f>(STDEV(C76:C78)/D76)*100</f>
        <v>#DIV/0!</v>
      </c>
      <c r="G76" s="53">
        <f>F76^2*$L$32+F76*$L$33+$L$34</f>
        <v>0</v>
      </c>
      <c r="H76" s="56">
        <f>AVERAGE(G76:G78)</f>
        <v>0</v>
      </c>
      <c r="I76" s="55" t="e">
        <f>(STDEV(G76:G78)/H76)*100</f>
        <v>#DIV/0!</v>
      </c>
      <c r="J76" s="28"/>
      <c r="K76" s="149"/>
      <c r="L76" s="98"/>
      <c r="M76" s="119"/>
      <c r="N76" s="124">
        <v>1.1200000000000001</v>
      </c>
      <c r="O76" s="52">
        <v>0.12</v>
      </c>
      <c r="P76" s="52">
        <f>N76-O76</f>
        <v>1</v>
      </c>
      <c r="Q76" s="135">
        <f>O76/P76</f>
        <v>0.12</v>
      </c>
      <c r="R76" s="52" t="e">
        <f t="shared" si="2"/>
        <v>#DIV/0!</v>
      </c>
      <c r="S76" s="161">
        <f t="shared" si="11"/>
        <v>5.9330813874578954E-2</v>
      </c>
      <c r="T76" s="52">
        <f t="shared" si="12"/>
        <v>5.9330813874578954E-2</v>
      </c>
      <c r="U76" s="157" t="e">
        <f>((C76*T76+Q76*(C76-U75)/R76)/S76)</f>
        <v>#DIV/0!</v>
      </c>
      <c r="V76" s="60" t="e">
        <f>AVERAGE(U76:U78)</f>
        <v>#DIV/0!</v>
      </c>
      <c r="W76" s="54" t="e">
        <f>STDEV(U76:U78)/SQRT(3)</f>
        <v>#DIV/0!</v>
      </c>
      <c r="X76" s="55" t="e">
        <f>(STDEV(U76:U78)/V76)*100</f>
        <v>#DIV/0!</v>
      </c>
      <c r="Y76" s="51">
        <f t="shared" si="47"/>
        <v>1.1102722068329132</v>
      </c>
      <c r="Z76" s="25">
        <f t="shared" ref="Z76:Z78" si="67">10^-Y76</f>
        <v>7.7576073337345938E-2</v>
      </c>
      <c r="AA76" s="52">
        <f t="shared" si="48"/>
        <v>1.1102722068329132</v>
      </c>
      <c r="AB76" s="104">
        <f t="shared" ref="AB76:AB78" si="68">10^-AA76</f>
        <v>7.7576073337345938E-2</v>
      </c>
      <c r="AC76" s="139" t="e">
        <f>((G76-AC75)*Q76/(R76)+(G76*AB76))/Z76</f>
        <v>#DIV/0!</v>
      </c>
      <c r="AD76" s="163" t="e">
        <f>AVERAGE(AC76:AC78)</f>
        <v>#DIV/0!</v>
      </c>
      <c r="AE76" s="54" t="e">
        <f>STDEV(AC76:AC78)/SQRT(3)</f>
        <v>#DIV/0!</v>
      </c>
      <c r="AF76" s="55" t="e">
        <f>(STDEV(AC76:AC78)/AD76)*100</f>
        <v>#DIV/0!</v>
      </c>
      <c r="AG76" s="58" t="s">
        <v>52</v>
      </c>
      <c r="AH76" s="54">
        <f>S76*U75*1000</f>
        <v>0</v>
      </c>
      <c r="AI76" s="58" t="e">
        <f>AH77-AH76</f>
        <v>#DIV/0!</v>
      </c>
      <c r="AJ76" s="159" t="e">
        <f>AI76/(S76*1000)</f>
        <v>#DIV/0!</v>
      </c>
      <c r="AK76" s="58" t="e">
        <f>AI76/AH76*100</f>
        <v>#DIV/0!</v>
      </c>
      <c r="AL76" s="123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</row>
    <row r="77" spans="1:149">
      <c r="C77" s="53">
        <f t="shared" ref="C77:C78" si="69">B77^2*$C$32+B77*$C$33+$C$34</f>
        <v>0</v>
      </c>
      <c r="D77" s="53"/>
      <c r="E77" s="55"/>
      <c r="G77" s="53">
        <f>F77^2*$L$32+F77*$L$33+$L$34</f>
        <v>0</v>
      </c>
      <c r="H77" s="56"/>
      <c r="I77" s="55"/>
      <c r="J77" s="28"/>
      <c r="K77" s="149"/>
      <c r="L77" s="98"/>
      <c r="M77" s="119"/>
      <c r="N77" s="124">
        <v>1.1200000000000001</v>
      </c>
      <c r="O77" s="52">
        <v>0.12</v>
      </c>
      <c r="P77" s="52">
        <f t="shared" ref="P77:P78" si="70">N77-O77</f>
        <v>1</v>
      </c>
      <c r="Q77" s="135">
        <f t="shared" ref="Q77:Q78" si="71">O77/P77</f>
        <v>0.12</v>
      </c>
      <c r="R77" s="52" t="e">
        <f t="shared" si="2"/>
        <v>#DIV/0!</v>
      </c>
      <c r="S77" s="161">
        <f t="shared" si="11"/>
        <v>5.9330813874578954E-2</v>
      </c>
      <c r="T77" s="52">
        <f t="shared" si="12"/>
        <v>5.9330813874578954E-2</v>
      </c>
      <c r="U77" s="157" t="e">
        <f>((C77*T77+Q77*(C77-U75)/R77)/S77)</f>
        <v>#DIV/0!</v>
      </c>
      <c r="V77" s="60"/>
      <c r="W77" s="54"/>
      <c r="X77" s="55"/>
      <c r="Y77" s="51">
        <f t="shared" si="47"/>
        <v>1.1102722068329132</v>
      </c>
      <c r="Z77" s="25">
        <f t="shared" si="67"/>
        <v>7.7576073337345938E-2</v>
      </c>
      <c r="AA77" s="52">
        <f t="shared" si="48"/>
        <v>1.1102722068329132</v>
      </c>
      <c r="AB77" s="104">
        <f t="shared" si="68"/>
        <v>7.7576073337345938E-2</v>
      </c>
      <c r="AC77" s="139" t="e">
        <f>((G77-AC76)*Q77/(R77)+(G77*AB77))/Z77</f>
        <v>#DIV/0!</v>
      </c>
      <c r="AD77" s="164"/>
      <c r="AE77" s="54"/>
      <c r="AF77" s="109"/>
      <c r="AG77" s="51" t="s">
        <v>46</v>
      </c>
      <c r="AH77" s="54" t="e">
        <f>S76*1000*V76</f>
        <v>#DIV/0!</v>
      </c>
      <c r="AI77" s="58"/>
      <c r="AJ77" s="54"/>
      <c r="AK77" s="58"/>
      <c r="AL77" s="123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</row>
    <row r="78" spans="1:149">
      <c r="C78" s="53">
        <f t="shared" si="69"/>
        <v>0</v>
      </c>
      <c r="D78" s="53"/>
      <c r="E78" s="55"/>
      <c r="G78" s="53">
        <f t="shared" ref="G78" si="72">F78^2*$L$32+F78*$L$33+$L$34</f>
        <v>0</v>
      </c>
      <c r="H78" s="56"/>
      <c r="I78" s="55"/>
      <c r="J78" s="28"/>
      <c r="K78" s="149"/>
      <c r="L78" s="98"/>
      <c r="M78" s="119"/>
      <c r="N78" s="124">
        <v>1.1200000000000001</v>
      </c>
      <c r="O78" s="52">
        <v>0.12</v>
      </c>
      <c r="P78" s="52">
        <f t="shared" si="70"/>
        <v>1</v>
      </c>
      <c r="Q78" s="135">
        <f t="shared" si="71"/>
        <v>0.12</v>
      </c>
      <c r="R78" s="52" t="e">
        <f t="shared" si="2"/>
        <v>#DIV/0!</v>
      </c>
      <c r="S78" s="161">
        <f t="shared" si="11"/>
        <v>5.9330813874578954E-2</v>
      </c>
      <c r="T78" s="52">
        <f t="shared" si="12"/>
        <v>5.9330813874578954E-2</v>
      </c>
      <c r="U78" s="157" t="e">
        <f>((C78*T78+Q78*(C78-U75)/R78)/S78)</f>
        <v>#DIV/0!</v>
      </c>
      <c r="V78" s="60"/>
      <c r="W78" s="54"/>
      <c r="X78" s="55"/>
      <c r="Y78" s="51">
        <f t="shared" si="47"/>
        <v>1.1102722068329132</v>
      </c>
      <c r="Z78" s="25">
        <f t="shared" si="67"/>
        <v>7.7576073337345938E-2</v>
      </c>
      <c r="AA78" s="52">
        <f t="shared" si="48"/>
        <v>1.1102722068329132</v>
      </c>
      <c r="AB78" s="104">
        <f t="shared" si="68"/>
        <v>7.7576073337345938E-2</v>
      </c>
      <c r="AC78" s="139" t="e">
        <f>((G78-AC77)*Q78/(R78)+(G78*AB78))/Z78</f>
        <v>#DIV/0!</v>
      </c>
      <c r="AD78" s="164"/>
      <c r="AE78" s="54"/>
      <c r="AF78" s="109"/>
      <c r="AG78" s="51"/>
      <c r="AH78" s="52"/>
      <c r="AI78" s="58"/>
      <c r="AJ78" s="54"/>
      <c r="AK78" s="51"/>
      <c r="AL78" s="123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</row>
    <row r="79" spans="1:149" s="47" customFormat="1">
      <c r="A79" s="81"/>
      <c r="B79" s="90"/>
      <c r="C79" s="65">
        <f>B79^2*$C$32+B79*$C$33+$C$34</f>
        <v>0</v>
      </c>
      <c r="D79" s="65"/>
      <c r="E79" s="67"/>
      <c r="F79" s="90"/>
      <c r="G79" s="65">
        <f>F79^2*$L$32+F79*$L$33+$L$34</f>
        <v>0</v>
      </c>
      <c r="H79" s="68"/>
      <c r="I79" s="67"/>
      <c r="J79" s="70"/>
      <c r="K79" s="95"/>
      <c r="L79" s="97"/>
      <c r="M79" s="118"/>
      <c r="N79" s="125"/>
      <c r="O79" s="69"/>
      <c r="P79" s="69"/>
      <c r="Q79" s="134"/>
      <c r="R79" s="69" t="e">
        <f t="shared" si="2"/>
        <v>#DIV/0!</v>
      </c>
      <c r="S79" s="160">
        <f t="shared" si="11"/>
        <v>5.9330813874578954E-2</v>
      </c>
      <c r="T79" s="69">
        <f t="shared" si="12"/>
        <v>5.9330813874578954E-2</v>
      </c>
      <c r="U79" s="156">
        <f>C79</f>
        <v>0</v>
      </c>
      <c r="V79" s="94"/>
      <c r="W79" s="66"/>
      <c r="X79" s="67"/>
      <c r="Y79" s="90">
        <f t="shared" si="21"/>
        <v>1.1102722068329132</v>
      </c>
      <c r="Z79" s="87">
        <f>10^-Y79</f>
        <v>7.7576073337345938E-2</v>
      </c>
      <c r="AA79" s="69">
        <f t="shared" si="22"/>
        <v>1.1102722068329132</v>
      </c>
      <c r="AB79" s="103">
        <f>10^-AA79</f>
        <v>7.7576073337345938E-2</v>
      </c>
      <c r="AC79" s="138">
        <f>G79</f>
        <v>0</v>
      </c>
      <c r="AD79" s="165"/>
      <c r="AE79" s="66"/>
      <c r="AF79" s="108"/>
      <c r="AG79" s="90"/>
      <c r="AH79" s="69"/>
      <c r="AI79" s="81"/>
      <c r="AJ79" s="122"/>
      <c r="AK79" s="90"/>
      <c r="AL79" s="44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R79" s="46"/>
      <c r="CS79" s="46"/>
      <c r="CT79" s="46"/>
      <c r="CU79" s="46"/>
      <c r="CV79" s="46"/>
      <c r="CW79" s="46"/>
      <c r="CX79" s="46"/>
      <c r="CY79" s="46"/>
      <c r="CZ79" s="46"/>
      <c r="DA79" s="46"/>
      <c r="DB79" s="46"/>
      <c r="DC79" s="46"/>
      <c r="DD79" s="46"/>
      <c r="DE79" s="46"/>
      <c r="DF79" s="46"/>
      <c r="DG79" s="46"/>
      <c r="DH79" s="46"/>
      <c r="DI79" s="46"/>
      <c r="DJ79" s="46"/>
      <c r="DK79" s="46"/>
      <c r="DL79" s="46"/>
      <c r="DM79" s="46"/>
      <c r="DN79" s="46"/>
      <c r="DO79" s="46"/>
      <c r="DP79" s="46"/>
      <c r="DQ79" s="46"/>
      <c r="DR79" s="46"/>
      <c r="DS79" s="46"/>
      <c r="DT79" s="46"/>
      <c r="DU79" s="46"/>
      <c r="DV79" s="46"/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</row>
    <row r="80" spans="1:149">
      <c r="A80" s="82"/>
      <c r="B80" s="91"/>
      <c r="C80" s="53">
        <f>B80^2*$C$32+B80*$C$33+$C$34</f>
        <v>0</v>
      </c>
      <c r="D80" s="53">
        <f>AVERAGE(C80:C82)</f>
        <v>0</v>
      </c>
      <c r="E80" s="55" t="e">
        <f>(STDEV(C80:C82)/D80)*100</f>
        <v>#DIV/0!</v>
      </c>
      <c r="F80" s="91"/>
      <c r="G80" s="53">
        <f>F80^2*$L$32+F80*$L$33+$L$34</f>
        <v>0</v>
      </c>
      <c r="H80" s="56">
        <f>AVERAGE(G80:G82)</f>
        <v>0</v>
      </c>
      <c r="I80" s="55" t="e">
        <f>(STDEV(G80:G82)/H80)*100</f>
        <v>#DIV/0!</v>
      </c>
      <c r="J80" s="58"/>
      <c r="K80" s="96"/>
      <c r="L80" s="98"/>
      <c r="M80" s="119"/>
      <c r="N80" s="124">
        <v>1.1200000000000001</v>
      </c>
      <c r="O80" s="52">
        <v>0.12</v>
      </c>
      <c r="P80" s="52">
        <f>N80-O80</f>
        <v>1</v>
      </c>
      <c r="Q80" s="135">
        <f>O80/P80</f>
        <v>0.12</v>
      </c>
      <c r="R80" s="52" t="e">
        <f t="shared" si="2"/>
        <v>#DIV/0!</v>
      </c>
      <c r="S80" s="161">
        <f t="shared" si="11"/>
        <v>5.9330813874578954E-2</v>
      </c>
      <c r="T80" s="52">
        <f t="shared" si="12"/>
        <v>5.9330813874578954E-2</v>
      </c>
      <c r="U80" s="157" t="e">
        <f>((C80*T80+Q80*(C80-U79)/R80)/S80)</f>
        <v>#DIV/0!</v>
      </c>
      <c r="V80" s="60" t="e">
        <f>AVERAGE(U80:U82)</f>
        <v>#DIV/0!</v>
      </c>
      <c r="W80" s="54" t="e">
        <f>STDEV(U80:U82)/SQRT(3)</f>
        <v>#DIV/0!</v>
      </c>
      <c r="X80" s="55" t="e">
        <f>(STDEV(U80:U82)/V80)*100</f>
        <v>#DIV/0!</v>
      </c>
      <c r="Y80" s="51">
        <f t="shared" si="21"/>
        <v>1.1102722068329132</v>
      </c>
      <c r="Z80" s="25">
        <f t="shared" ref="Z80:Z82" si="73">10^-Y80</f>
        <v>7.7576073337345938E-2</v>
      </c>
      <c r="AA80" s="52">
        <f t="shared" si="22"/>
        <v>1.1102722068329132</v>
      </c>
      <c r="AB80" s="104">
        <f t="shared" ref="AB80:AB82" si="74">10^-AA80</f>
        <v>7.7576073337345938E-2</v>
      </c>
      <c r="AC80" s="139" t="e">
        <f>((G80-AC79)*Q80/(R80)+(G80*AB80))/Z80</f>
        <v>#DIV/0!</v>
      </c>
      <c r="AD80" s="163" t="e">
        <f>AVERAGE(AC80:AC82)</f>
        <v>#DIV/0!</v>
      </c>
      <c r="AE80" s="54" t="e">
        <f>STDEV(AC80:AC82)/SQRT(3)</f>
        <v>#DIV/0!</v>
      </c>
      <c r="AF80" s="55" t="e">
        <f>(STDEV(AC80:AC82)/AD80)*100</f>
        <v>#DIV/0!</v>
      </c>
      <c r="AG80" s="58" t="s">
        <v>52</v>
      </c>
      <c r="AH80" s="54">
        <f>S80*U79*1000</f>
        <v>0</v>
      </c>
      <c r="AI80" s="58" t="e">
        <f>AH81-AH80</f>
        <v>#DIV/0!</v>
      </c>
      <c r="AJ80" s="159" t="e">
        <f>AI80/(S80*1000)</f>
        <v>#DIV/0!</v>
      </c>
      <c r="AK80" s="58" t="e">
        <f>AI80/AH80*100</f>
        <v>#DIV/0!</v>
      </c>
      <c r="AL80" s="123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</row>
    <row r="81" spans="1:149">
      <c r="A81" s="82"/>
      <c r="B81" s="91"/>
      <c r="C81" s="53">
        <f t="shared" ref="C81:C82" si="75">B81^2*$C$32+B81*$C$33+$C$34</f>
        <v>0</v>
      </c>
      <c r="D81" s="53"/>
      <c r="E81" s="55"/>
      <c r="F81" s="91"/>
      <c r="G81" s="53">
        <f>F81^2*$L$32+F81*$L$33+$L$34</f>
        <v>0</v>
      </c>
      <c r="H81" s="56"/>
      <c r="I81" s="55"/>
      <c r="J81" s="58"/>
      <c r="K81" s="96"/>
      <c r="L81" s="98"/>
      <c r="M81" s="119"/>
      <c r="N81" s="124">
        <v>1.1200000000000001</v>
      </c>
      <c r="O81" s="52">
        <v>0.12</v>
      </c>
      <c r="P81" s="52">
        <f t="shared" ref="P81:P82" si="76">N81-O81</f>
        <v>1</v>
      </c>
      <c r="Q81" s="135">
        <f t="shared" ref="Q81:Q82" si="77">O81/P81</f>
        <v>0.12</v>
      </c>
      <c r="R81" s="52" t="e">
        <f t="shared" si="2"/>
        <v>#DIV/0!</v>
      </c>
      <c r="S81" s="161">
        <f t="shared" si="11"/>
        <v>5.9330813874578954E-2</v>
      </c>
      <c r="T81" s="52">
        <f t="shared" si="12"/>
        <v>5.9330813874578954E-2</v>
      </c>
      <c r="U81" s="157" t="e">
        <f>((C81*T81+Q81*(C81-U79)/R81)/S81)</f>
        <v>#DIV/0!</v>
      </c>
      <c r="V81" s="60"/>
      <c r="W81" s="54"/>
      <c r="X81" s="55"/>
      <c r="Y81" s="51">
        <f t="shared" si="21"/>
        <v>1.1102722068329132</v>
      </c>
      <c r="Z81" s="25">
        <f t="shared" si="73"/>
        <v>7.7576073337345938E-2</v>
      </c>
      <c r="AA81" s="52">
        <f t="shared" si="22"/>
        <v>1.1102722068329132</v>
      </c>
      <c r="AB81" s="104">
        <f t="shared" si="74"/>
        <v>7.7576073337345938E-2</v>
      </c>
      <c r="AC81" s="139" t="e">
        <f>((G81-AC80)*Q81/(R81)+(G81*AB81))/Z81</f>
        <v>#DIV/0!</v>
      </c>
      <c r="AD81" s="164"/>
      <c r="AE81" s="54"/>
      <c r="AF81" s="109"/>
      <c r="AG81" s="51" t="s">
        <v>46</v>
      </c>
      <c r="AH81" s="54" t="e">
        <f>S80*1000*V80</f>
        <v>#DIV/0!</v>
      </c>
      <c r="AI81" s="58"/>
      <c r="AJ81" s="54"/>
      <c r="AK81" s="58"/>
      <c r="AL81" s="123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</row>
    <row r="82" spans="1:149">
      <c r="A82" s="82"/>
      <c r="B82" s="91"/>
      <c r="C82" s="53">
        <f t="shared" si="75"/>
        <v>0</v>
      </c>
      <c r="D82" s="53"/>
      <c r="E82" s="55"/>
      <c r="F82" s="91"/>
      <c r="G82" s="53">
        <f t="shared" ref="G82" si="78">F82^2*$L$32+F82*$L$33+$L$34</f>
        <v>0</v>
      </c>
      <c r="H82" s="56"/>
      <c r="I82" s="55"/>
      <c r="J82" s="58"/>
      <c r="K82" s="96"/>
      <c r="L82" s="98"/>
      <c r="M82" s="119"/>
      <c r="N82" s="124">
        <v>1.1200000000000001</v>
      </c>
      <c r="O82" s="52">
        <v>0.12</v>
      </c>
      <c r="P82" s="52">
        <f t="shared" si="76"/>
        <v>1</v>
      </c>
      <c r="Q82" s="135">
        <f t="shared" si="77"/>
        <v>0.12</v>
      </c>
      <c r="R82" s="52" t="e">
        <f t="shared" si="2"/>
        <v>#DIV/0!</v>
      </c>
      <c r="S82" s="161">
        <f t="shared" si="11"/>
        <v>5.9330813874578954E-2</v>
      </c>
      <c r="T82" s="52">
        <f t="shared" si="12"/>
        <v>5.9330813874578954E-2</v>
      </c>
      <c r="U82" s="157" t="e">
        <f>((C82*T82+Q82*(C82-U79)/R82)/S82)</f>
        <v>#DIV/0!</v>
      </c>
      <c r="V82" s="60"/>
      <c r="W82" s="54"/>
      <c r="X82" s="55"/>
      <c r="Y82" s="51">
        <f t="shared" si="21"/>
        <v>1.1102722068329132</v>
      </c>
      <c r="Z82" s="25">
        <f t="shared" si="73"/>
        <v>7.7576073337345938E-2</v>
      </c>
      <c r="AA82" s="52">
        <f t="shared" si="22"/>
        <v>1.1102722068329132</v>
      </c>
      <c r="AB82" s="104">
        <f t="shared" si="74"/>
        <v>7.7576073337345938E-2</v>
      </c>
      <c r="AC82" s="139" t="e">
        <f>((G82-AC81)*Q82/(R82)+(G82*AB82))/Z82</f>
        <v>#DIV/0!</v>
      </c>
      <c r="AD82" s="164"/>
      <c r="AE82" s="54"/>
      <c r="AF82" s="109"/>
      <c r="AG82" s="51"/>
      <c r="AH82" s="52"/>
      <c r="AI82" s="58"/>
      <c r="AJ82" s="54"/>
      <c r="AK82" s="51"/>
      <c r="AL82" s="123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</row>
    <row r="83" spans="1:149" s="47" customFormat="1">
      <c r="A83" s="81"/>
      <c r="B83" s="90"/>
      <c r="C83" s="65">
        <f>B83^2*$C$32+B83*$C$33+$C$34</f>
        <v>0</v>
      </c>
      <c r="D83" s="65"/>
      <c r="E83" s="67"/>
      <c r="F83" s="90"/>
      <c r="G83" s="65">
        <f>F83^2*$L$32+F83*$L$33+$L$34</f>
        <v>0</v>
      </c>
      <c r="H83" s="68"/>
      <c r="I83" s="67"/>
      <c r="J83" s="70"/>
      <c r="K83" s="95"/>
      <c r="L83" s="97"/>
      <c r="M83" s="118"/>
      <c r="N83" s="125"/>
      <c r="O83" s="69"/>
      <c r="P83" s="69"/>
      <c r="Q83" s="134"/>
      <c r="R83" s="69" t="e">
        <f t="shared" si="2"/>
        <v>#DIV/0!</v>
      </c>
      <c r="S83" s="160">
        <f t="shared" si="11"/>
        <v>5.9330813874578954E-2</v>
      </c>
      <c r="T83" s="69">
        <f t="shared" si="12"/>
        <v>5.9330813874578954E-2</v>
      </c>
      <c r="U83" s="156">
        <f>C83</f>
        <v>0</v>
      </c>
      <c r="V83" s="94"/>
      <c r="W83" s="66"/>
      <c r="X83" s="67"/>
      <c r="Y83" s="90">
        <f t="shared" si="21"/>
        <v>1.1102722068329132</v>
      </c>
      <c r="Z83" s="87">
        <f>10^-Y83</f>
        <v>7.7576073337345938E-2</v>
      </c>
      <c r="AA83" s="69">
        <f t="shared" si="22"/>
        <v>1.1102722068329132</v>
      </c>
      <c r="AB83" s="103">
        <f>10^-AA83</f>
        <v>7.7576073337345938E-2</v>
      </c>
      <c r="AC83" s="138">
        <f>G83</f>
        <v>0</v>
      </c>
      <c r="AD83" s="165"/>
      <c r="AE83" s="66"/>
      <c r="AF83" s="108"/>
      <c r="AG83" s="90"/>
      <c r="AH83" s="69"/>
      <c r="AI83" s="81"/>
      <c r="AJ83" s="122"/>
      <c r="AK83" s="90"/>
      <c r="AL83" s="44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46"/>
      <c r="CU83" s="46"/>
      <c r="CV83" s="46"/>
      <c r="CW83" s="46"/>
      <c r="CX83" s="46"/>
      <c r="CY83" s="46"/>
      <c r="CZ83" s="46"/>
      <c r="DA83" s="46"/>
      <c r="DB83" s="46"/>
      <c r="DC83" s="46"/>
      <c r="DD83" s="46"/>
      <c r="DE83" s="46"/>
      <c r="DF83" s="46"/>
      <c r="DG83" s="46"/>
      <c r="DH83" s="46"/>
      <c r="DI83" s="46"/>
      <c r="DJ83" s="46"/>
      <c r="DK83" s="46"/>
      <c r="DL83" s="46"/>
      <c r="DM83" s="46"/>
      <c r="DN83" s="46"/>
      <c r="DO83" s="46"/>
      <c r="DP83" s="46"/>
      <c r="DQ83" s="46"/>
      <c r="DR83" s="46"/>
      <c r="DS83" s="46"/>
      <c r="DT83" s="46"/>
      <c r="DU83" s="46"/>
      <c r="DV83" s="46"/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</row>
    <row r="84" spans="1:149">
      <c r="A84" s="82"/>
      <c r="B84" s="91"/>
      <c r="C84" s="53">
        <f>B84^2*$C$32+B84*$C$33+$C$34</f>
        <v>0</v>
      </c>
      <c r="D84" s="53">
        <f>AVERAGE(C84:C86)</f>
        <v>0</v>
      </c>
      <c r="E84" s="55" t="e">
        <f>(STDEV(C84:C86)/D84)*100</f>
        <v>#DIV/0!</v>
      </c>
      <c r="F84" s="91"/>
      <c r="G84" s="53">
        <f>F84^2*$L$32+F84*$L$33+$L$34</f>
        <v>0</v>
      </c>
      <c r="H84" s="56">
        <f>AVERAGE(G84:G86)</f>
        <v>0</v>
      </c>
      <c r="I84" s="55" t="e">
        <f>(STDEV(G84:G86)/H84)*100</f>
        <v>#DIV/0!</v>
      </c>
      <c r="J84" s="58"/>
      <c r="K84" s="96"/>
      <c r="L84" s="98"/>
      <c r="M84" s="119"/>
      <c r="N84" s="124">
        <v>1.1200000000000001</v>
      </c>
      <c r="O84" s="52">
        <v>0.12</v>
      </c>
      <c r="P84" s="52">
        <f>N84-O84</f>
        <v>1</v>
      </c>
      <c r="Q84" s="135">
        <f>O84/P84</f>
        <v>0.12</v>
      </c>
      <c r="R84" s="52" t="e">
        <f t="shared" si="2"/>
        <v>#DIV/0!</v>
      </c>
      <c r="S84" s="161">
        <f t="shared" si="11"/>
        <v>5.9330813874578954E-2</v>
      </c>
      <c r="T84" s="52">
        <f t="shared" si="12"/>
        <v>5.9330813874578954E-2</v>
      </c>
      <c r="U84" s="157" t="e">
        <f>((C84*T84+Q84*(C84-U83)/R84)/S84)</f>
        <v>#DIV/0!</v>
      </c>
      <c r="V84" s="60" t="e">
        <f>AVERAGE(U84:U86)</f>
        <v>#DIV/0!</v>
      </c>
      <c r="W84" s="54" t="e">
        <f>STDEV(U84:U86)/SQRT(3)</f>
        <v>#DIV/0!</v>
      </c>
      <c r="X84" s="55" t="e">
        <f>(STDEV(U84:U86)/V84)*100</f>
        <v>#DIV/0!</v>
      </c>
      <c r="Y84" s="51">
        <f t="shared" si="21"/>
        <v>1.1102722068329132</v>
      </c>
      <c r="Z84" s="25">
        <f t="shared" ref="Z84:Z86" si="79">10^-Y84</f>
        <v>7.7576073337345938E-2</v>
      </c>
      <c r="AA84" s="52">
        <f t="shared" si="22"/>
        <v>1.1102722068329132</v>
      </c>
      <c r="AB84" s="104">
        <f t="shared" ref="AB84:AB86" si="80">10^-AA84</f>
        <v>7.7576073337345938E-2</v>
      </c>
      <c r="AC84" s="139" t="e">
        <f>((G84-AC83)*Q84/(R84)+(G84*AB84))/Z84</f>
        <v>#DIV/0!</v>
      </c>
      <c r="AD84" s="163" t="e">
        <f>AVERAGE(AC84:AC86)</f>
        <v>#DIV/0!</v>
      </c>
      <c r="AE84" s="54" t="e">
        <f>STDEV(AC84:AC86)/SQRT(3)</f>
        <v>#DIV/0!</v>
      </c>
      <c r="AF84" s="55" t="e">
        <f>(STDEV(AC84:AC86)/AD84)*100</f>
        <v>#DIV/0!</v>
      </c>
      <c r="AG84" s="58" t="s">
        <v>52</v>
      </c>
      <c r="AH84" s="54">
        <f>S84*U83*1000</f>
        <v>0</v>
      </c>
      <c r="AI84" s="58" t="e">
        <f>AH85-AH84</f>
        <v>#DIV/0!</v>
      </c>
      <c r="AJ84" s="159" t="e">
        <f>AI84/(S84*1000)</f>
        <v>#DIV/0!</v>
      </c>
      <c r="AK84" s="58" t="e">
        <f>AI84/AH84*100</f>
        <v>#DIV/0!</v>
      </c>
      <c r="AL84" s="123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</row>
    <row r="85" spans="1:149">
      <c r="A85" s="82"/>
      <c r="B85" s="91"/>
      <c r="C85" s="53">
        <f t="shared" ref="C85:C86" si="81">B85^2*$C$32+B85*$C$33+$C$34</f>
        <v>0</v>
      </c>
      <c r="D85" s="54"/>
      <c r="E85" s="55"/>
      <c r="F85" s="91"/>
      <c r="G85" s="53">
        <f>F85^2*$L$32+F85*$L$33+$L$34</f>
        <v>0</v>
      </c>
      <c r="H85" s="56"/>
      <c r="I85" s="55"/>
      <c r="J85" s="58"/>
      <c r="K85" s="96"/>
      <c r="L85" s="98"/>
      <c r="M85" s="119"/>
      <c r="N85" s="124">
        <v>1.1200000000000001</v>
      </c>
      <c r="O85" s="52">
        <v>0.12</v>
      </c>
      <c r="P85" s="52">
        <f t="shared" ref="P85:P86" si="82">N85-O85</f>
        <v>1</v>
      </c>
      <c r="Q85" s="135">
        <f t="shared" ref="Q85:Q86" si="83">O85/P85</f>
        <v>0.12</v>
      </c>
      <c r="R85" s="52" t="e">
        <f t="shared" si="2"/>
        <v>#DIV/0!</v>
      </c>
      <c r="S85" s="161">
        <f t="shared" si="11"/>
        <v>5.9330813874578954E-2</v>
      </c>
      <c r="T85" s="52">
        <f t="shared" si="12"/>
        <v>5.9330813874578954E-2</v>
      </c>
      <c r="U85" s="157" t="e">
        <f>((C85*T85+Q85*(C85-U83)/R85)/S85)</f>
        <v>#DIV/0!</v>
      </c>
      <c r="V85" s="60"/>
      <c r="W85" s="54"/>
      <c r="X85" s="55"/>
      <c r="Y85" s="51">
        <f t="shared" si="21"/>
        <v>1.1102722068329132</v>
      </c>
      <c r="Z85" s="25">
        <f t="shared" si="79"/>
        <v>7.7576073337345938E-2</v>
      </c>
      <c r="AA85" s="52">
        <f t="shared" si="22"/>
        <v>1.1102722068329132</v>
      </c>
      <c r="AB85" s="104">
        <f t="shared" si="80"/>
        <v>7.7576073337345938E-2</v>
      </c>
      <c r="AC85" s="139" t="e">
        <f>((G85-AC84)*Q85/(R85)+(G85*AB85))/Z85</f>
        <v>#DIV/0!</v>
      </c>
      <c r="AD85" s="164"/>
      <c r="AE85" s="54"/>
      <c r="AF85" s="109"/>
      <c r="AG85" s="51" t="s">
        <v>46</v>
      </c>
      <c r="AH85" s="54" t="e">
        <f>S84*1000*V84</f>
        <v>#DIV/0!</v>
      </c>
      <c r="AI85" s="58"/>
      <c r="AJ85" s="54"/>
      <c r="AK85" s="58"/>
      <c r="AL85" s="123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</row>
    <row r="86" spans="1:149" ht="13.5" thickBot="1">
      <c r="A86" s="88"/>
      <c r="B86" s="92"/>
      <c r="C86" s="89">
        <f t="shared" si="81"/>
        <v>0</v>
      </c>
      <c r="D86" s="84"/>
      <c r="E86" s="85"/>
      <c r="F86" s="92"/>
      <c r="G86" s="89">
        <f t="shared" ref="G86" si="84">F86^2*$L$32+F86*$L$33+$L$34</f>
        <v>0</v>
      </c>
      <c r="H86" s="86"/>
      <c r="I86" s="85"/>
      <c r="J86" s="93"/>
      <c r="K86" s="99"/>
      <c r="L86" s="100"/>
      <c r="M86" s="120"/>
      <c r="N86" s="126">
        <v>1.1200000000000001</v>
      </c>
      <c r="O86" s="83">
        <v>0.12</v>
      </c>
      <c r="P86" s="83">
        <f t="shared" si="82"/>
        <v>1</v>
      </c>
      <c r="Q86" s="136">
        <f t="shared" si="83"/>
        <v>0.12</v>
      </c>
      <c r="R86" s="83" t="e">
        <f t="shared" si="2"/>
        <v>#DIV/0!</v>
      </c>
      <c r="S86" s="162">
        <f t="shared" si="11"/>
        <v>5.9330813874578954E-2</v>
      </c>
      <c r="T86" s="83">
        <f t="shared" si="12"/>
        <v>5.9330813874578954E-2</v>
      </c>
      <c r="U86" s="158" t="e">
        <f>((C86*T86+Q86*(C86-U83)/R86)/S86)</f>
        <v>#DIV/0!</v>
      </c>
      <c r="V86" s="107"/>
      <c r="W86" s="84"/>
      <c r="X86" s="85"/>
      <c r="Y86" s="106">
        <f t="shared" si="21"/>
        <v>1.1102722068329132</v>
      </c>
      <c r="Z86" s="110">
        <f t="shared" si="79"/>
        <v>7.7576073337345938E-2</v>
      </c>
      <c r="AA86" s="83">
        <f t="shared" si="22"/>
        <v>1.1102722068329132</v>
      </c>
      <c r="AB86" s="111">
        <f t="shared" si="80"/>
        <v>7.7576073337345938E-2</v>
      </c>
      <c r="AC86" s="140" t="e">
        <f>((G86-AC85)*Q86/(R86)+(G86*AB86))/Z86</f>
        <v>#DIV/0!</v>
      </c>
      <c r="AD86" s="112"/>
      <c r="AE86" s="84"/>
      <c r="AF86" s="113"/>
      <c r="AG86" s="106"/>
      <c r="AH86" s="83"/>
      <c r="AI86" s="93"/>
      <c r="AJ86" s="84"/>
      <c r="AK86" s="106"/>
      <c r="AL86" s="123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</row>
    <row r="87" spans="1:149" s="27" customFormat="1">
      <c r="A87" s="61"/>
      <c r="B87" s="52"/>
      <c r="C87" s="54"/>
      <c r="D87" s="54"/>
      <c r="E87" s="59"/>
      <c r="F87" s="52"/>
      <c r="G87" s="56"/>
      <c r="H87" s="56"/>
      <c r="I87" s="59"/>
      <c r="J87" s="59"/>
      <c r="K87" s="59"/>
      <c r="L87" s="56"/>
      <c r="M87" s="59"/>
      <c r="N87" s="52"/>
      <c r="O87" s="52"/>
      <c r="P87" s="52"/>
      <c r="Q87" s="57"/>
      <c r="R87" s="52"/>
      <c r="S87" s="52"/>
      <c r="T87" s="52"/>
      <c r="U87" s="43"/>
      <c r="V87" s="54"/>
      <c r="W87" s="54"/>
      <c r="X87" s="59"/>
      <c r="Y87" s="52"/>
      <c r="Z87" s="25"/>
      <c r="AA87" s="25"/>
      <c r="AB87" s="25"/>
      <c r="AC87" s="25"/>
      <c r="AD87" s="25"/>
      <c r="AE87" s="54"/>
      <c r="AF87" s="25"/>
      <c r="AG87" s="52"/>
      <c r="AH87" s="52"/>
      <c r="AI87" s="52"/>
      <c r="AJ87" s="52"/>
      <c r="AK87" s="52"/>
      <c r="AL87" s="52"/>
      <c r="AM87" s="114"/>
      <c r="AN87" s="114"/>
      <c r="AO87" s="25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</row>
    <row r="88" spans="1:149" s="16" customFormat="1">
      <c r="A88" s="36"/>
      <c r="B88" s="52"/>
      <c r="C88" s="54"/>
      <c r="D88" s="54"/>
      <c r="E88" s="59"/>
      <c r="F88" s="52"/>
      <c r="G88" s="56"/>
      <c r="H88" s="56"/>
      <c r="I88" s="59"/>
      <c r="J88" s="52"/>
      <c r="K88" s="52"/>
      <c r="L88" s="52"/>
      <c r="M88" s="59"/>
      <c r="N88" s="52"/>
      <c r="O88" s="52"/>
      <c r="P88" s="52"/>
      <c r="Q88" s="57"/>
      <c r="R88" s="52"/>
      <c r="S88" s="52"/>
      <c r="T88" s="52"/>
      <c r="U88" s="43"/>
      <c r="V88" s="54"/>
      <c r="W88" s="54"/>
      <c r="X88" s="59"/>
      <c r="Y88" s="52"/>
      <c r="Z88" s="25"/>
      <c r="AA88" s="25"/>
      <c r="AB88" s="25"/>
      <c r="AC88" s="25"/>
      <c r="AD88" s="25"/>
      <c r="AE88" s="54"/>
      <c r="AF88" s="25"/>
      <c r="AG88" s="52"/>
      <c r="AH88" s="52"/>
      <c r="AI88" s="52"/>
      <c r="AJ88" s="52"/>
      <c r="AK88" s="52"/>
      <c r="AL88" s="52"/>
      <c r="AM88" s="36"/>
      <c r="AN88" s="114"/>
      <c r="AO88" s="114"/>
      <c r="AP88" s="36"/>
      <c r="AQ88" s="114"/>
      <c r="AR88" s="114"/>
      <c r="AS88" s="37"/>
      <c r="AT88" s="37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</row>
    <row r="89" spans="1:149" s="16" customFormat="1">
      <c r="A89" s="61"/>
      <c r="B89" s="52"/>
      <c r="C89" s="54"/>
      <c r="D89" s="54"/>
      <c r="E89" s="59"/>
      <c r="F89" s="52"/>
      <c r="G89" s="56"/>
      <c r="H89" s="56"/>
      <c r="I89" s="59"/>
      <c r="J89" s="52"/>
      <c r="K89" s="52"/>
      <c r="L89" s="52"/>
      <c r="M89" s="59"/>
      <c r="N89" s="52"/>
      <c r="O89" s="52"/>
      <c r="P89" s="52"/>
      <c r="Q89" s="57"/>
      <c r="R89" s="52"/>
      <c r="S89" s="52"/>
      <c r="T89" s="52"/>
      <c r="U89" s="43"/>
      <c r="V89" s="54"/>
      <c r="W89" s="54"/>
      <c r="X89" s="59"/>
      <c r="Y89" s="52"/>
      <c r="Z89" s="25"/>
      <c r="AA89" s="25"/>
      <c r="AB89" s="25"/>
      <c r="AC89" s="25"/>
      <c r="AD89" s="25"/>
      <c r="AE89" s="54"/>
      <c r="AF89" s="25"/>
      <c r="AG89" s="52"/>
      <c r="AH89" s="52"/>
      <c r="AI89" s="52"/>
      <c r="AJ89" s="52"/>
      <c r="AK89" s="52"/>
      <c r="AL89" s="52"/>
      <c r="AM89" s="80"/>
      <c r="AN89" s="25"/>
      <c r="AO89" s="25"/>
      <c r="AP89" s="80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</row>
    <row r="90" spans="1:149" s="16" customFormat="1">
      <c r="A90" s="61"/>
      <c r="B90" s="52"/>
      <c r="C90" s="24"/>
      <c r="D90" s="21"/>
      <c r="E90"/>
      <c r="F90"/>
      <c r="G90"/>
      <c r="H90"/>
      <c r="I90"/>
      <c r="J90"/>
      <c r="K90"/>
      <c r="L90" s="52"/>
      <c r="M90" s="59"/>
      <c r="N90" s="52"/>
      <c r="O90" s="52"/>
      <c r="P90" s="52"/>
      <c r="Q90" s="57"/>
      <c r="R90" s="52"/>
      <c r="S90" s="52"/>
      <c r="T90" s="52"/>
      <c r="U90" s="43"/>
      <c r="V90" s="54"/>
      <c r="W90" s="54"/>
      <c r="X90" s="59"/>
      <c r="Y90" s="52"/>
      <c r="Z90" s="25"/>
      <c r="AA90" s="25"/>
      <c r="AB90" s="25"/>
      <c r="AC90" s="25"/>
      <c r="AD90" s="25"/>
      <c r="AE90" s="54"/>
      <c r="AF90" s="25"/>
      <c r="AG90" s="52"/>
      <c r="AH90" s="52"/>
      <c r="AI90" s="52"/>
      <c r="AJ90" s="52"/>
      <c r="AK90" s="52"/>
      <c r="AL90" s="52"/>
      <c r="AM90" s="25"/>
      <c r="AN90" s="25"/>
      <c r="AO90" s="32"/>
      <c r="AP90" s="25"/>
      <c r="AQ90" s="25"/>
      <c r="AR90" s="33"/>
      <c r="AS90" s="33"/>
      <c r="AT90" s="33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</row>
    <row r="91" spans="1:149" s="16" customFormat="1">
      <c r="A91" s="31"/>
      <c r="B91" s="25"/>
      <c r="C91" s="24"/>
      <c r="D91" s="21"/>
      <c r="E91"/>
      <c r="F91"/>
      <c r="G91"/>
      <c r="H91"/>
      <c r="I91"/>
      <c r="J91"/>
      <c r="K91"/>
      <c r="L91" s="25"/>
      <c r="M91" s="41"/>
      <c r="N91" s="25"/>
      <c r="O91" s="25"/>
      <c r="P91" s="25"/>
      <c r="Q91" s="34"/>
      <c r="R91" s="25"/>
      <c r="S91" s="25"/>
      <c r="T91" s="25"/>
      <c r="U91" s="43"/>
      <c r="V91" s="32"/>
      <c r="W91" s="32"/>
      <c r="X91" s="41"/>
      <c r="Y91" s="25"/>
      <c r="Z91" s="25"/>
      <c r="AA91" s="25"/>
      <c r="AB91" s="25"/>
      <c r="AC91" s="25"/>
      <c r="AD91" s="25"/>
      <c r="AE91" s="32"/>
      <c r="AF91" s="25"/>
      <c r="AG91" s="52"/>
      <c r="AH91" s="52"/>
      <c r="AI91" s="52"/>
      <c r="AJ91" s="52"/>
      <c r="AK91" s="52"/>
      <c r="AL91" s="52"/>
      <c r="AM91" s="25"/>
      <c r="AN91" s="25"/>
      <c r="AO91" s="32"/>
      <c r="AP91" s="25"/>
      <c r="AQ91" s="25"/>
      <c r="AR91" s="33"/>
      <c r="AS91" s="33"/>
      <c r="AT91" s="33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</row>
    <row r="92" spans="1:149" s="16" customFormat="1">
      <c r="A92" s="31"/>
      <c r="B92" s="25"/>
      <c r="C92" s="24"/>
      <c r="D92" s="21"/>
      <c r="E92"/>
      <c r="F92"/>
      <c r="G92"/>
      <c r="H92"/>
      <c r="I92"/>
      <c r="J92"/>
      <c r="K92"/>
      <c r="L92" s="25"/>
      <c r="M92" s="25"/>
      <c r="N92" s="25"/>
      <c r="O92" s="25"/>
      <c r="P92" s="25"/>
      <c r="Q92" s="25"/>
      <c r="R92" s="25"/>
      <c r="S92" s="25"/>
      <c r="T92" s="25"/>
      <c r="U92" s="43"/>
      <c r="V92" s="32"/>
      <c r="W92" s="32"/>
      <c r="X92" s="41"/>
      <c r="Y92" s="25"/>
      <c r="Z92" s="25"/>
      <c r="AA92" s="25"/>
      <c r="AB92" s="25"/>
      <c r="AC92" s="25"/>
      <c r="AD92" s="25"/>
      <c r="AE92" s="32"/>
      <c r="AF92" s="25"/>
      <c r="AG92" s="52"/>
      <c r="AH92" s="52"/>
      <c r="AI92" s="52"/>
      <c r="AJ92" s="52"/>
      <c r="AK92" s="52"/>
      <c r="AL92" s="52"/>
      <c r="AM92" s="25"/>
      <c r="AN92" s="25"/>
      <c r="AO92" s="32"/>
      <c r="AP92" s="25"/>
      <c r="AQ92" s="25"/>
      <c r="AR92" s="33"/>
      <c r="AS92" s="33"/>
      <c r="AT92" s="33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</row>
    <row r="93" spans="1:149" s="16" customFormat="1">
      <c r="A93" s="31"/>
      <c r="B93" s="21"/>
      <c r="C93" s="24"/>
      <c r="D93" s="21"/>
      <c r="E93"/>
      <c r="F93"/>
      <c r="G93"/>
      <c r="H93"/>
      <c r="I93"/>
      <c r="J93"/>
      <c r="K93"/>
      <c r="L93" s="24"/>
      <c r="M93" s="21"/>
      <c r="N93"/>
      <c r="O93"/>
      <c r="P93"/>
      <c r="Q93"/>
      <c r="R93"/>
      <c r="S93"/>
      <c r="T93" s="25"/>
      <c r="U93" s="43"/>
      <c r="V93" s="35"/>
      <c r="W93" s="35"/>
      <c r="X93" s="41"/>
      <c r="Y93" s="25"/>
      <c r="Z93" s="25"/>
      <c r="AA93" s="25"/>
      <c r="AB93" s="25"/>
      <c r="AC93" s="25"/>
      <c r="AD93" s="25"/>
      <c r="AE93" s="35"/>
      <c r="AF93" s="25"/>
      <c r="AG93" s="52"/>
      <c r="AH93" s="52"/>
      <c r="AI93" s="52"/>
      <c r="AJ93" s="52"/>
      <c r="AK93" s="52"/>
      <c r="AL93" s="52"/>
      <c r="AM93" s="25"/>
      <c r="AN93" s="25"/>
      <c r="AO93" s="32"/>
      <c r="AP93" s="25"/>
      <c r="AQ93" s="25"/>
      <c r="AR93" s="33"/>
      <c r="AS93" s="33"/>
      <c r="AT93" s="33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</row>
    <row r="94" spans="1:149" s="16" customFormat="1">
      <c r="A94" s="31"/>
      <c r="B94" s="21"/>
      <c r="C94" s="24"/>
      <c r="D94" s="21"/>
      <c r="E94"/>
      <c r="F94"/>
      <c r="G94"/>
      <c r="H94"/>
      <c r="I94"/>
      <c r="J94"/>
      <c r="K94"/>
      <c r="L94" s="24"/>
      <c r="M94" s="21"/>
      <c r="N94"/>
      <c r="O94"/>
      <c r="P94"/>
      <c r="Q94"/>
      <c r="R94"/>
      <c r="S94"/>
      <c r="T94" s="25"/>
      <c r="U94" s="43"/>
      <c r="V94" s="32"/>
      <c r="W94" s="32"/>
      <c r="X94" s="41"/>
      <c r="Y94" s="25"/>
      <c r="Z94" s="25"/>
      <c r="AA94" s="25"/>
      <c r="AB94" s="25"/>
      <c r="AC94" s="25"/>
      <c r="AD94" s="25"/>
      <c r="AE94" s="32"/>
      <c r="AF94" s="25"/>
      <c r="AG94" s="52"/>
      <c r="AH94" s="52"/>
      <c r="AI94" s="52"/>
      <c r="AJ94" s="52"/>
      <c r="AK94" s="52"/>
      <c r="AL94" s="52"/>
      <c r="AM94" s="25"/>
      <c r="AN94" s="25"/>
      <c r="AO94" s="32"/>
      <c r="AP94" s="25"/>
      <c r="AQ94" s="25"/>
      <c r="AR94" s="33"/>
      <c r="AS94" s="33"/>
      <c r="AT94" s="33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</row>
    <row r="95" spans="1:149" s="16" customFormat="1">
      <c r="A95" s="31"/>
      <c r="B95" s="21"/>
      <c r="C95" s="24"/>
      <c r="D95" s="21"/>
      <c r="E95"/>
      <c r="F95"/>
      <c r="G95"/>
      <c r="H95"/>
      <c r="I95"/>
      <c r="J95"/>
      <c r="K95"/>
      <c r="L95" s="24"/>
      <c r="M95" s="21"/>
      <c r="N95"/>
      <c r="O95"/>
      <c r="P95"/>
      <c r="Q95"/>
      <c r="R95"/>
      <c r="S95"/>
      <c r="T95" s="25"/>
      <c r="U95" s="43"/>
      <c r="V95" s="32"/>
      <c r="W95" s="32"/>
      <c r="X95" s="41"/>
      <c r="Y95" s="25"/>
      <c r="Z95" s="25"/>
      <c r="AA95" s="25"/>
      <c r="AB95" s="25"/>
      <c r="AC95" s="25"/>
      <c r="AD95" s="25"/>
      <c r="AE95" s="32"/>
      <c r="AF95" s="25"/>
      <c r="AG95" s="52"/>
      <c r="AH95" s="52"/>
      <c r="AI95" s="52"/>
      <c r="AJ95" s="52"/>
      <c r="AK95" s="52"/>
      <c r="AL95" s="52"/>
      <c r="AM95" s="25"/>
      <c r="AN95" s="25"/>
      <c r="AO95" s="32"/>
      <c r="AP95" s="25"/>
      <c r="AQ95" s="25"/>
      <c r="AR95" s="33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</row>
    <row r="96" spans="1:149" s="16" customFormat="1">
      <c r="A96" s="26"/>
      <c r="B96" s="21"/>
      <c r="C96" s="24"/>
      <c r="D96" s="21"/>
      <c r="E96"/>
      <c r="F96"/>
      <c r="G96"/>
      <c r="H96"/>
      <c r="I96"/>
      <c r="J96"/>
      <c r="K96"/>
      <c r="L96" s="24"/>
      <c r="M96" s="21"/>
      <c r="N96"/>
      <c r="O96"/>
      <c r="P96"/>
      <c r="Q96"/>
      <c r="R96"/>
      <c r="S96"/>
      <c r="T96" s="25"/>
      <c r="U96" s="43"/>
      <c r="V96" s="32"/>
      <c r="W96" s="32"/>
      <c r="X96" s="41"/>
      <c r="Y96" s="25"/>
      <c r="Z96" s="25"/>
      <c r="AA96" s="25"/>
      <c r="AB96" s="25"/>
      <c r="AC96" s="25"/>
      <c r="AD96" s="25"/>
      <c r="AE96" s="32"/>
      <c r="AF96" s="25"/>
      <c r="AG96" s="52"/>
      <c r="AH96" s="52"/>
      <c r="AI96" s="52"/>
      <c r="AJ96" s="52"/>
      <c r="AK96" s="52"/>
      <c r="AL96" s="52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</row>
    <row r="97" spans="1:149" s="16" customFormat="1">
      <c r="A97" s="31"/>
      <c r="B97" s="21"/>
      <c r="C97" s="24"/>
      <c r="D97" s="21"/>
      <c r="E97"/>
      <c r="F97"/>
      <c r="G97"/>
      <c r="H97"/>
      <c r="I97"/>
      <c r="J97"/>
      <c r="K97"/>
      <c r="L97" s="24"/>
      <c r="M97" s="21"/>
      <c r="N97"/>
      <c r="O97"/>
      <c r="P97"/>
      <c r="Q97"/>
      <c r="R97"/>
      <c r="S97"/>
      <c r="T97" s="25"/>
      <c r="U97" s="43"/>
      <c r="V97" s="32"/>
      <c r="W97" s="32"/>
      <c r="X97" s="41"/>
      <c r="Y97" s="25"/>
      <c r="Z97" s="25"/>
      <c r="AA97" s="25"/>
      <c r="AB97" s="25"/>
      <c r="AC97" s="25"/>
      <c r="AD97" s="25"/>
      <c r="AE97" s="32"/>
      <c r="AF97" s="25"/>
      <c r="AG97" s="52"/>
      <c r="AH97" s="52"/>
      <c r="AI97" s="52"/>
      <c r="AJ97" s="52"/>
      <c r="AK97" s="52"/>
      <c r="AL97" s="52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</row>
    <row r="98" spans="1:149" s="16" customFormat="1">
      <c r="A98" s="31"/>
      <c r="B98" s="21"/>
      <c r="C98" s="24"/>
      <c r="D98" s="21"/>
      <c r="E98"/>
      <c r="F98"/>
      <c r="G98"/>
      <c r="H98"/>
      <c r="I98"/>
      <c r="J98"/>
      <c r="K98"/>
      <c r="L98" s="24"/>
      <c r="M98" s="21"/>
      <c r="N98"/>
      <c r="O98"/>
      <c r="P98"/>
      <c r="Q98"/>
      <c r="R98"/>
      <c r="S98"/>
      <c r="T98" s="25"/>
      <c r="U98" s="43"/>
      <c r="V98" s="32"/>
      <c r="W98" s="32"/>
      <c r="X98" s="41"/>
      <c r="Y98" s="25"/>
      <c r="Z98" s="25"/>
      <c r="AA98" s="25"/>
      <c r="AB98" s="25"/>
      <c r="AC98" s="25"/>
      <c r="AD98" s="25"/>
      <c r="AE98" s="32"/>
      <c r="AF98" s="25"/>
      <c r="AG98" s="52"/>
      <c r="AH98" s="52"/>
      <c r="AI98" s="52"/>
      <c r="AJ98" s="52"/>
      <c r="AK98" s="52"/>
      <c r="AL98" s="52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</row>
    <row r="99" spans="1:149" s="16" customFormat="1">
      <c r="A99" s="31"/>
      <c r="B99" s="21"/>
      <c r="C99" s="24"/>
      <c r="D99" s="21"/>
      <c r="E99"/>
      <c r="F99"/>
      <c r="G99"/>
      <c r="H99"/>
      <c r="I99"/>
      <c r="J99"/>
      <c r="K99"/>
      <c r="L99" s="24"/>
      <c r="M99" s="21"/>
      <c r="N99"/>
      <c r="O99"/>
      <c r="P99"/>
      <c r="Q99"/>
      <c r="R99"/>
      <c r="S99"/>
      <c r="T99" s="25"/>
      <c r="U99" s="43"/>
      <c r="V99" s="32"/>
      <c r="W99" s="32"/>
      <c r="X99" s="41"/>
      <c r="Y99" s="25"/>
      <c r="Z99" s="25"/>
      <c r="AA99" s="25"/>
      <c r="AB99" s="25"/>
      <c r="AC99" s="25"/>
      <c r="AD99" s="25"/>
      <c r="AE99" s="32"/>
      <c r="AF99" s="25"/>
      <c r="AG99" s="52"/>
      <c r="AH99" s="52"/>
      <c r="AI99" s="52"/>
      <c r="AJ99" s="52"/>
      <c r="AK99" s="52"/>
      <c r="AL99" s="52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</row>
    <row r="100" spans="1:149" s="16" customFormat="1">
      <c r="A100" s="31"/>
      <c r="B100" s="21"/>
      <c r="C100" s="24"/>
      <c r="D100" s="21"/>
      <c r="E100"/>
      <c r="F100"/>
      <c r="G100"/>
      <c r="H100"/>
      <c r="I100"/>
      <c r="J100"/>
      <c r="K100"/>
      <c r="L100" s="24"/>
      <c r="M100" s="21"/>
      <c r="N100"/>
      <c r="O100"/>
      <c r="P100"/>
      <c r="Q100"/>
      <c r="R100"/>
      <c r="S100"/>
      <c r="T100" s="25"/>
      <c r="U100" s="43"/>
      <c r="V100" s="32"/>
      <c r="W100" s="32"/>
      <c r="X100" s="41"/>
      <c r="Y100" s="25"/>
      <c r="Z100" s="25"/>
      <c r="AA100" s="25"/>
      <c r="AB100" s="25"/>
      <c r="AC100" s="25"/>
      <c r="AD100" s="25"/>
      <c r="AE100" s="32"/>
      <c r="AF100" s="25"/>
      <c r="AG100" s="52"/>
      <c r="AH100" s="52"/>
      <c r="AI100" s="52"/>
      <c r="AJ100" s="52"/>
      <c r="AK100" s="52"/>
      <c r="AL100" s="52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</row>
    <row r="101" spans="1:149" s="16" customFormat="1">
      <c r="A101" s="31"/>
      <c r="B101" s="21"/>
      <c r="C101" s="24"/>
      <c r="D101" s="21"/>
      <c r="E101"/>
      <c r="F101"/>
      <c r="G101"/>
      <c r="H101"/>
      <c r="I101"/>
      <c r="J101"/>
      <c r="K101"/>
      <c r="L101" s="24"/>
      <c r="M101" s="21"/>
      <c r="N101"/>
      <c r="O101"/>
      <c r="P101"/>
      <c r="Q101"/>
      <c r="R101"/>
      <c r="S101"/>
      <c r="T101" s="25"/>
      <c r="U101" s="43"/>
      <c r="V101" s="32"/>
      <c r="W101" s="32"/>
      <c r="X101" s="41"/>
      <c r="Y101" s="25"/>
      <c r="Z101" s="25"/>
      <c r="AA101" s="25"/>
      <c r="AB101" s="25"/>
      <c r="AC101" s="25"/>
      <c r="AD101" s="25"/>
      <c r="AE101" s="32"/>
      <c r="AF101" s="25"/>
      <c r="AG101" s="52"/>
      <c r="AH101" s="52"/>
      <c r="AI101" s="52"/>
      <c r="AJ101" s="52"/>
      <c r="AK101" s="52"/>
      <c r="AL101" s="52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</row>
    <row r="102" spans="1:149" s="16" customFormat="1">
      <c r="A102" s="26"/>
      <c r="B102" s="21"/>
      <c r="C102" s="24"/>
      <c r="D102" s="21"/>
      <c r="E102"/>
      <c r="F102"/>
      <c r="G102"/>
      <c r="H102"/>
      <c r="I102"/>
      <c r="J102"/>
      <c r="K102"/>
      <c r="L102" s="24"/>
      <c r="M102" s="21"/>
      <c r="N102"/>
      <c r="O102"/>
      <c r="P102"/>
      <c r="Q102"/>
      <c r="R102"/>
      <c r="S102"/>
      <c r="T102" s="25"/>
      <c r="U102" s="43"/>
      <c r="V102" s="32"/>
      <c r="W102" s="32"/>
      <c r="X102" s="41"/>
      <c r="Y102" s="25"/>
      <c r="Z102" s="25"/>
      <c r="AA102" s="25"/>
      <c r="AB102" s="25"/>
      <c r="AC102" s="25"/>
      <c r="AD102" s="25"/>
      <c r="AE102" s="32"/>
      <c r="AF102" s="25"/>
      <c r="AG102" s="52"/>
      <c r="AH102" s="52"/>
      <c r="AI102" s="52"/>
      <c r="AJ102" s="52"/>
      <c r="AK102" s="52"/>
      <c r="AL102" s="52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</row>
    <row r="103" spans="1:149" s="16" customFormat="1">
      <c r="A103" s="31"/>
      <c r="B103" s="21"/>
      <c r="C103" s="24"/>
      <c r="D103" s="21"/>
      <c r="E103"/>
      <c r="F103"/>
      <c r="G103"/>
      <c r="H103"/>
      <c r="I103"/>
      <c r="J103"/>
      <c r="K103"/>
      <c r="L103" s="24"/>
      <c r="M103" s="21"/>
      <c r="N103"/>
      <c r="O103"/>
      <c r="P103"/>
      <c r="Q103"/>
      <c r="R103"/>
      <c r="S103"/>
      <c r="T103" s="25"/>
      <c r="U103" s="43"/>
      <c r="V103" s="32"/>
      <c r="W103" s="32"/>
      <c r="X103" s="41"/>
      <c r="Y103" s="25"/>
      <c r="Z103" s="25"/>
      <c r="AA103" s="25"/>
      <c r="AB103" s="25"/>
      <c r="AC103" s="25"/>
      <c r="AD103" s="25"/>
      <c r="AE103" s="32"/>
      <c r="AF103" s="25"/>
      <c r="AG103" s="52"/>
      <c r="AH103" s="52"/>
      <c r="AI103" s="52"/>
      <c r="AJ103" s="52"/>
      <c r="AK103" s="52"/>
      <c r="AL103" s="52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</row>
    <row r="104" spans="1:149" s="16" customFormat="1">
      <c r="A104" s="31"/>
      <c r="B104" s="21"/>
      <c r="C104" s="24"/>
      <c r="D104" s="21"/>
      <c r="E104"/>
      <c r="F104"/>
      <c r="G104"/>
      <c r="H104"/>
      <c r="I104"/>
      <c r="J104"/>
      <c r="K104"/>
      <c r="L104" s="24"/>
      <c r="M104" s="21"/>
      <c r="N104"/>
      <c r="O104"/>
      <c r="P104"/>
      <c r="Q104"/>
      <c r="R104"/>
      <c r="S104"/>
      <c r="T104" s="25"/>
      <c r="U104" s="43"/>
      <c r="V104" s="32"/>
      <c r="W104" s="32"/>
      <c r="X104" s="41"/>
      <c r="Y104" s="25"/>
      <c r="Z104" s="25"/>
      <c r="AA104" s="25"/>
      <c r="AB104" s="25"/>
      <c r="AC104" s="25"/>
      <c r="AD104" s="25"/>
      <c r="AE104" s="32"/>
      <c r="AF104" s="25"/>
      <c r="AG104" s="52"/>
      <c r="AH104" s="52"/>
      <c r="AI104" s="52"/>
      <c r="AJ104" s="52"/>
      <c r="AK104" s="52"/>
      <c r="AL104" s="52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</row>
    <row r="105" spans="1:149" s="16" customFormat="1">
      <c r="A105" s="31"/>
      <c r="B105" s="21"/>
      <c r="C105" s="24"/>
      <c r="D105" s="21"/>
      <c r="E105"/>
      <c r="F105"/>
      <c r="G105"/>
      <c r="H105"/>
      <c r="I105"/>
      <c r="J105"/>
      <c r="K105"/>
      <c r="L105" s="24"/>
      <c r="M105" s="21"/>
      <c r="N105"/>
      <c r="O105"/>
      <c r="P105"/>
      <c r="Q105"/>
      <c r="R105"/>
      <c r="S105"/>
      <c r="T105" s="25"/>
      <c r="U105" s="43"/>
      <c r="V105" s="32"/>
      <c r="W105" s="32"/>
      <c r="X105" s="41"/>
      <c r="Y105" s="25"/>
      <c r="Z105" s="25"/>
      <c r="AA105" s="25"/>
      <c r="AB105" s="25"/>
      <c r="AC105" s="25"/>
      <c r="AD105" s="25"/>
      <c r="AE105" s="32"/>
      <c r="AF105" s="25"/>
      <c r="AG105" s="52"/>
      <c r="AH105" s="52"/>
      <c r="AI105" s="52"/>
      <c r="AJ105" s="52"/>
      <c r="AK105" s="52"/>
      <c r="AL105" s="52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</row>
    <row r="106" spans="1:149" s="16" customFormat="1">
      <c r="A106" s="31"/>
      <c r="B106" s="21"/>
      <c r="C106" s="24"/>
      <c r="D106" s="21"/>
      <c r="E106"/>
      <c r="F106"/>
      <c r="G106"/>
      <c r="H106"/>
      <c r="I106"/>
      <c r="J106"/>
      <c r="K106"/>
      <c r="L106" s="24"/>
      <c r="M106" s="21"/>
      <c r="N106"/>
      <c r="O106"/>
      <c r="P106"/>
      <c r="Q106"/>
      <c r="R106"/>
      <c r="S106"/>
      <c r="T106" s="25"/>
      <c r="U106" s="43"/>
      <c r="V106" s="32"/>
      <c r="W106" s="32"/>
      <c r="X106" s="41"/>
      <c r="Y106" s="25"/>
      <c r="Z106" s="25"/>
      <c r="AA106" s="25"/>
      <c r="AB106" s="25"/>
      <c r="AC106" s="25"/>
      <c r="AD106" s="25"/>
      <c r="AE106" s="32"/>
      <c r="AF106" s="25"/>
      <c r="AG106" s="52"/>
      <c r="AH106" s="52"/>
      <c r="AI106" s="52"/>
      <c r="AJ106" s="52"/>
      <c r="AK106" s="52"/>
      <c r="AL106" s="52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</row>
    <row r="107" spans="1:149" s="16" customFormat="1">
      <c r="A107" s="31"/>
      <c r="B107" s="21"/>
      <c r="C107" s="24"/>
      <c r="D107" s="21"/>
      <c r="E107"/>
      <c r="F107"/>
      <c r="G107"/>
      <c r="H107"/>
      <c r="I107"/>
      <c r="J107"/>
      <c r="K107"/>
      <c r="L107" s="24"/>
      <c r="M107" s="21"/>
      <c r="N107"/>
      <c r="O107"/>
      <c r="P107"/>
      <c r="Q107"/>
      <c r="R107"/>
      <c r="S107"/>
      <c r="T107" s="25"/>
      <c r="U107" s="43"/>
      <c r="V107" s="32"/>
      <c r="W107" s="32"/>
      <c r="X107" s="41"/>
      <c r="Y107" s="25"/>
      <c r="Z107" s="25"/>
      <c r="AA107" s="25"/>
      <c r="AB107" s="25"/>
      <c r="AC107" s="25"/>
      <c r="AD107" s="25"/>
      <c r="AE107" s="32"/>
      <c r="AF107" s="25"/>
      <c r="AG107" s="52"/>
      <c r="AH107" s="52"/>
      <c r="AI107" s="52"/>
      <c r="AJ107" s="52"/>
      <c r="AK107" s="52"/>
      <c r="AL107" s="52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</row>
    <row r="108" spans="1:149" s="16" customFormat="1">
      <c r="A108" s="31"/>
      <c r="B108" s="21"/>
      <c r="C108" s="24"/>
      <c r="D108" s="21"/>
      <c r="E108"/>
      <c r="F108"/>
      <c r="G108"/>
      <c r="H108"/>
      <c r="I108"/>
      <c r="J108"/>
      <c r="K108"/>
      <c r="L108" s="24"/>
      <c r="M108" s="21"/>
      <c r="N108"/>
      <c r="O108"/>
      <c r="P108"/>
      <c r="Q108"/>
      <c r="R108"/>
      <c r="S108"/>
      <c r="T108" s="25"/>
      <c r="U108" s="43"/>
      <c r="V108" s="32"/>
      <c r="W108" s="32"/>
      <c r="X108" s="41"/>
      <c r="Y108" s="25"/>
      <c r="Z108" s="25"/>
      <c r="AA108" s="25"/>
      <c r="AB108" s="25"/>
      <c r="AC108" s="25"/>
      <c r="AD108" s="25"/>
      <c r="AE108" s="32"/>
      <c r="AF108" s="25"/>
      <c r="AG108" s="52"/>
      <c r="AH108" s="52"/>
      <c r="AI108" s="52"/>
      <c r="AJ108" s="52"/>
      <c r="AK108" s="52"/>
      <c r="AL108" s="52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</row>
    <row r="109" spans="1:149" s="16" customFormat="1">
      <c r="A109" s="26"/>
      <c r="B109" s="21"/>
      <c r="C109" s="24"/>
      <c r="D109" s="21"/>
      <c r="E109"/>
      <c r="F109"/>
      <c r="G109"/>
      <c r="H109"/>
      <c r="I109"/>
      <c r="J109"/>
      <c r="K109"/>
      <c r="L109" s="24"/>
      <c r="M109" s="21"/>
      <c r="N109"/>
      <c r="O109"/>
      <c r="P109"/>
      <c r="Q109"/>
      <c r="R109"/>
      <c r="S109"/>
      <c r="T109" s="25"/>
      <c r="U109" s="43"/>
      <c r="V109" s="32"/>
      <c r="W109" s="32"/>
      <c r="X109" s="41"/>
      <c r="Y109" s="25"/>
      <c r="Z109" s="25"/>
      <c r="AA109" s="25"/>
      <c r="AB109" s="25"/>
      <c r="AC109" s="25"/>
      <c r="AD109" s="25"/>
      <c r="AE109" s="32"/>
      <c r="AF109" s="25"/>
      <c r="AG109" s="52"/>
      <c r="AH109" s="52"/>
      <c r="AI109" s="52"/>
      <c r="AJ109" s="52"/>
      <c r="AK109" s="52"/>
      <c r="AL109" s="52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</row>
    <row r="110" spans="1:149" s="16" customFormat="1">
      <c r="A110" s="31"/>
      <c r="B110" s="21"/>
      <c r="C110" s="24"/>
      <c r="D110" s="21"/>
      <c r="E110"/>
      <c r="F110"/>
      <c r="G110"/>
      <c r="H110"/>
      <c r="I110"/>
      <c r="J110"/>
      <c r="K110"/>
      <c r="L110" s="24"/>
      <c r="M110" s="21"/>
      <c r="N110"/>
      <c r="O110"/>
      <c r="P110"/>
      <c r="Q110"/>
      <c r="R110"/>
      <c r="S110"/>
      <c r="T110" s="25"/>
      <c r="U110" s="43"/>
      <c r="V110" s="32"/>
      <c r="W110" s="32"/>
      <c r="X110" s="41"/>
      <c r="Y110" s="25"/>
      <c r="Z110" s="25"/>
      <c r="AA110" s="25"/>
      <c r="AB110" s="25"/>
      <c r="AC110" s="25"/>
      <c r="AD110" s="25"/>
      <c r="AE110" s="32"/>
      <c r="AF110" s="25"/>
      <c r="AG110" s="52"/>
      <c r="AH110" s="52"/>
      <c r="AI110" s="52"/>
      <c r="AJ110" s="52"/>
      <c r="AK110" s="52"/>
      <c r="AL110" s="52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</row>
    <row r="111" spans="1:149" s="16" customFormat="1">
      <c r="A111" s="31"/>
      <c r="B111" s="21"/>
      <c r="C111" s="24"/>
      <c r="D111" s="21"/>
      <c r="E111"/>
      <c r="F111"/>
      <c r="G111"/>
      <c r="H111"/>
      <c r="I111"/>
      <c r="J111"/>
      <c r="K111"/>
      <c r="L111" s="24"/>
      <c r="M111" s="21"/>
      <c r="N111"/>
      <c r="O111"/>
      <c r="P111"/>
      <c r="Q111"/>
      <c r="R111"/>
      <c r="S111"/>
      <c r="T111" s="25"/>
      <c r="U111" s="43"/>
      <c r="V111" s="32"/>
      <c r="W111" s="32"/>
      <c r="X111" s="41"/>
      <c r="Y111" s="25"/>
      <c r="Z111" s="25"/>
      <c r="AA111" s="25"/>
      <c r="AB111" s="25"/>
      <c r="AC111" s="25"/>
      <c r="AD111" s="25"/>
      <c r="AE111" s="32"/>
      <c r="AF111" s="25"/>
      <c r="AG111" s="52"/>
      <c r="AH111" s="52"/>
      <c r="AI111" s="52"/>
      <c r="AJ111" s="52"/>
      <c r="AK111" s="52"/>
      <c r="AL111" s="52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</row>
    <row r="112" spans="1:149" s="16" customFormat="1">
      <c r="A112" s="31"/>
      <c r="B112" s="21"/>
      <c r="C112" s="24"/>
      <c r="D112" s="21"/>
      <c r="E112"/>
      <c r="F112"/>
      <c r="G112"/>
      <c r="H112"/>
      <c r="I112"/>
      <c r="J112"/>
      <c r="K112"/>
      <c r="L112" s="24"/>
      <c r="M112" s="21"/>
      <c r="N112"/>
      <c r="O112"/>
      <c r="P112"/>
      <c r="Q112"/>
      <c r="R112"/>
      <c r="S112"/>
      <c r="T112" s="25"/>
      <c r="U112" s="43"/>
      <c r="V112" s="32"/>
      <c r="W112" s="32"/>
      <c r="X112" s="41"/>
      <c r="Y112" s="25"/>
      <c r="Z112" s="25"/>
      <c r="AA112" s="25"/>
      <c r="AB112" s="25"/>
      <c r="AC112" s="25"/>
      <c r="AD112" s="25"/>
      <c r="AE112" s="32"/>
      <c r="AF112" s="25"/>
      <c r="AG112" s="52"/>
      <c r="AH112" s="52"/>
      <c r="AI112" s="52"/>
      <c r="AJ112" s="52"/>
      <c r="AK112" s="52"/>
      <c r="AL112" s="52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  <c r="EN112" s="25"/>
      <c r="EO112" s="25"/>
      <c r="EP112" s="25"/>
      <c r="EQ112" s="25"/>
      <c r="ER112" s="25"/>
      <c r="ES112" s="25"/>
    </row>
    <row r="113" spans="1:149" s="16" customFormat="1">
      <c r="A113" s="31"/>
      <c r="B113" s="21"/>
      <c r="C113" s="24"/>
      <c r="D113" s="21"/>
      <c r="E113"/>
      <c r="F113"/>
      <c r="G113"/>
      <c r="H113"/>
      <c r="I113"/>
      <c r="J113"/>
      <c r="K113"/>
      <c r="L113" s="24"/>
      <c r="M113" s="21"/>
      <c r="N113"/>
      <c r="O113"/>
      <c r="P113"/>
      <c r="Q113"/>
      <c r="R113"/>
      <c r="S113"/>
      <c r="T113" s="25"/>
      <c r="U113" s="43"/>
      <c r="V113" s="32"/>
      <c r="W113" s="32"/>
      <c r="X113" s="41"/>
      <c r="Y113" s="25"/>
      <c r="Z113" s="25"/>
      <c r="AA113" s="25"/>
      <c r="AB113" s="25"/>
      <c r="AC113" s="25"/>
      <c r="AD113" s="25"/>
      <c r="AE113" s="32"/>
      <c r="AF113" s="25"/>
      <c r="AG113" s="52"/>
      <c r="AH113" s="52"/>
      <c r="AI113" s="52"/>
      <c r="AJ113" s="52"/>
      <c r="AK113" s="52"/>
      <c r="AL113" s="52"/>
      <c r="AM113" s="169"/>
      <c r="AN113" s="187"/>
      <c r="AO113" s="186"/>
      <c r="AP113" s="186"/>
      <c r="AQ113" s="186"/>
      <c r="AR113" s="186"/>
      <c r="AS113" s="25"/>
      <c r="AT113" s="44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  <c r="EK113" s="25"/>
      <c r="EL113" s="25"/>
      <c r="EM113" s="25"/>
      <c r="EN113" s="25"/>
      <c r="EO113" s="25"/>
      <c r="EP113" s="25"/>
      <c r="EQ113" s="25"/>
      <c r="ER113" s="25"/>
      <c r="ES113" s="25"/>
    </row>
    <row r="114" spans="1:149" s="16" customFormat="1">
      <c r="A114" s="31"/>
      <c r="B114" s="21"/>
      <c r="C114" s="24"/>
      <c r="D114" s="21"/>
      <c r="E114"/>
      <c r="F114"/>
      <c r="G114"/>
      <c r="H114"/>
      <c r="I114"/>
      <c r="J114"/>
      <c r="K114"/>
      <c r="L114" s="24"/>
      <c r="M114" s="21"/>
      <c r="N114"/>
      <c r="O114"/>
      <c r="P114"/>
      <c r="Q114"/>
      <c r="R114"/>
      <c r="S114"/>
      <c r="T114" s="25"/>
      <c r="U114" s="43"/>
      <c r="V114" s="32"/>
      <c r="W114" s="32"/>
      <c r="X114" s="41"/>
      <c r="Y114" s="25"/>
      <c r="Z114" s="25"/>
      <c r="AA114" s="25"/>
      <c r="AB114" s="25"/>
      <c r="AC114" s="25"/>
      <c r="AD114" s="25"/>
      <c r="AE114" s="32"/>
      <c r="AF114" s="25"/>
      <c r="AG114" s="52"/>
      <c r="AH114" s="52"/>
      <c r="AI114" s="52"/>
      <c r="AJ114" s="52"/>
      <c r="AK114" s="52"/>
      <c r="AL114" s="52"/>
      <c r="AM114" s="169"/>
      <c r="AN114" s="186"/>
      <c r="AO114" s="186"/>
      <c r="AP114" s="186"/>
      <c r="AQ114" s="186"/>
      <c r="AR114" s="186"/>
      <c r="AS114" s="25"/>
      <c r="AT114" s="44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</row>
    <row r="115" spans="1:149" s="16" customFormat="1">
      <c r="A115" s="31"/>
      <c r="B115" s="21"/>
      <c r="C115" s="24"/>
      <c r="D115" s="21"/>
      <c r="E115"/>
      <c r="F115"/>
      <c r="G115"/>
      <c r="H115"/>
      <c r="I115"/>
      <c r="J115"/>
      <c r="K115"/>
      <c r="L115" s="24"/>
      <c r="M115" s="21"/>
      <c r="N115"/>
      <c r="O115"/>
      <c r="P115"/>
      <c r="Q115"/>
      <c r="R115"/>
      <c r="S115"/>
      <c r="T115" s="25"/>
      <c r="U115" s="43"/>
      <c r="V115" s="32"/>
      <c r="W115" s="32"/>
      <c r="X115" s="41"/>
      <c r="Y115" s="25"/>
      <c r="Z115" s="25"/>
      <c r="AA115" s="25"/>
      <c r="AB115" s="25"/>
      <c r="AC115" s="25"/>
      <c r="AD115" s="25"/>
      <c r="AE115" s="32"/>
      <c r="AF115" s="25"/>
      <c r="AG115" s="52"/>
      <c r="AH115" s="52"/>
      <c r="AI115" s="52"/>
      <c r="AJ115" s="52"/>
      <c r="AK115" s="52"/>
      <c r="AL115" s="52"/>
      <c r="AM115" s="25"/>
      <c r="AN115" s="25"/>
      <c r="AO115" s="38"/>
      <c r="AP115" s="25"/>
      <c r="AQ115" s="39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</row>
    <row r="116" spans="1:149" s="16" customFormat="1">
      <c r="A116" s="26"/>
      <c r="B116" s="21"/>
      <c r="C116" s="24"/>
      <c r="D116" s="21"/>
      <c r="E116"/>
      <c r="F116"/>
      <c r="G116"/>
      <c r="H116"/>
      <c r="I116"/>
      <c r="J116"/>
      <c r="K116"/>
      <c r="L116" s="24"/>
      <c r="M116" s="21"/>
      <c r="N116"/>
      <c r="O116"/>
      <c r="P116"/>
      <c r="Q116"/>
      <c r="R116"/>
      <c r="S116"/>
      <c r="T116" s="25"/>
      <c r="U116" s="43"/>
      <c r="V116" s="32"/>
      <c r="W116" s="32"/>
      <c r="X116" s="41"/>
      <c r="Y116" s="25"/>
      <c r="Z116" s="25"/>
      <c r="AA116" s="25"/>
      <c r="AB116" s="25"/>
      <c r="AC116" s="25"/>
      <c r="AD116" s="25"/>
      <c r="AE116" s="32"/>
      <c r="AF116" s="25"/>
      <c r="AG116" s="52"/>
      <c r="AH116" s="52"/>
      <c r="AI116" s="52"/>
      <c r="AJ116" s="52"/>
      <c r="AK116" s="52"/>
      <c r="AL116" s="52"/>
      <c r="AM116" s="32"/>
      <c r="AN116" s="25"/>
      <c r="AO116" s="39"/>
      <c r="AP116" s="25"/>
      <c r="AQ116" s="25"/>
      <c r="AR116" s="33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</row>
    <row r="117" spans="1:149" s="16" customFormat="1">
      <c r="A117" s="31"/>
      <c r="B117" s="21"/>
      <c r="C117" s="24"/>
      <c r="D117" s="21"/>
      <c r="E117"/>
      <c r="F117"/>
      <c r="G117"/>
      <c r="H117"/>
      <c r="I117"/>
      <c r="J117"/>
      <c r="K117"/>
      <c r="L117" s="24"/>
      <c r="M117" s="21"/>
      <c r="N117"/>
      <c r="O117"/>
      <c r="P117"/>
      <c r="Q117"/>
      <c r="R117"/>
      <c r="S117"/>
      <c r="T117" s="25"/>
      <c r="U117" s="43"/>
      <c r="V117" s="32"/>
      <c r="W117" s="32"/>
      <c r="X117" s="41"/>
      <c r="Y117" s="25"/>
      <c r="Z117" s="25"/>
      <c r="AA117" s="25"/>
      <c r="AB117" s="25"/>
      <c r="AC117" s="25"/>
      <c r="AD117" s="25"/>
      <c r="AE117" s="32"/>
      <c r="AF117" s="25"/>
      <c r="AG117" s="52"/>
      <c r="AH117" s="52"/>
      <c r="AI117" s="52"/>
      <c r="AJ117" s="52"/>
      <c r="AK117" s="52"/>
      <c r="AL117" s="52"/>
      <c r="AM117" s="32"/>
      <c r="AN117" s="25"/>
      <c r="AO117" s="39"/>
      <c r="AP117" s="25"/>
      <c r="AQ117" s="39"/>
      <c r="AR117" s="32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</row>
    <row r="118" spans="1:149" s="16" customFormat="1">
      <c r="A118" s="31"/>
      <c r="B118" s="21"/>
      <c r="C118" s="24"/>
      <c r="D118" s="21"/>
      <c r="E118"/>
      <c r="F118"/>
      <c r="G118"/>
      <c r="H118"/>
      <c r="I118"/>
      <c r="J118"/>
      <c r="K118"/>
      <c r="L118" s="24"/>
      <c r="M118" s="21"/>
      <c r="N118"/>
      <c r="O118"/>
      <c r="P118"/>
      <c r="Q118"/>
      <c r="R118"/>
      <c r="S118"/>
      <c r="T118" s="25"/>
      <c r="U118" s="43"/>
      <c r="V118" s="32"/>
      <c r="W118" s="32"/>
      <c r="X118" s="41"/>
      <c r="Y118" s="25"/>
      <c r="Z118" s="25"/>
      <c r="AA118" s="25"/>
      <c r="AB118" s="25"/>
      <c r="AC118" s="25"/>
      <c r="AD118" s="25"/>
      <c r="AE118" s="32"/>
      <c r="AF118" s="25"/>
      <c r="AG118" s="52"/>
      <c r="AH118" s="52"/>
      <c r="AI118" s="52"/>
      <c r="AJ118" s="52"/>
      <c r="AK118" s="52"/>
      <c r="AL118" s="52"/>
      <c r="AM118" s="25"/>
      <c r="AN118" s="25"/>
      <c r="AO118" s="39"/>
      <c r="AP118" s="25"/>
      <c r="AQ118" s="39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</row>
    <row r="119" spans="1:149" s="16" customFormat="1">
      <c r="A119" s="31"/>
      <c r="B119" s="21"/>
      <c r="C119" s="24"/>
      <c r="D119" s="21"/>
      <c r="E119"/>
      <c r="F119"/>
      <c r="G119"/>
      <c r="H119"/>
      <c r="I119"/>
      <c r="J119"/>
      <c r="K119"/>
      <c r="L119" s="24"/>
      <c r="M119" s="21"/>
      <c r="N119"/>
      <c r="O119"/>
      <c r="P119"/>
      <c r="Q119"/>
      <c r="R119"/>
      <c r="S119"/>
      <c r="T119" s="25"/>
      <c r="U119" s="43"/>
      <c r="V119" s="32"/>
      <c r="W119" s="32"/>
      <c r="X119" s="41"/>
      <c r="Y119" s="25"/>
      <c r="Z119" s="25"/>
      <c r="AA119" s="25"/>
      <c r="AB119" s="25"/>
      <c r="AC119" s="25"/>
      <c r="AD119" s="25"/>
      <c r="AE119" s="32"/>
      <c r="AF119" s="25"/>
      <c r="AG119" s="52"/>
      <c r="AH119" s="52"/>
      <c r="AI119" s="52"/>
      <c r="AJ119" s="52"/>
      <c r="AK119" s="52"/>
      <c r="AL119" s="52"/>
      <c r="AM119" s="39"/>
      <c r="AN119" s="39"/>
      <c r="AO119" s="25"/>
      <c r="AP119" s="39"/>
      <c r="AQ119" s="39"/>
      <c r="AR119" s="39"/>
      <c r="AS119" s="25"/>
      <c r="AT119" s="25"/>
      <c r="AU119" s="39"/>
      <c r="AV119" s="39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</row>
    <row r="120" spans="1:149" s="16" customFormat="1">
      <c r="A120" s="31"/>
      <c r="B120" s="21"/>
      <c r="C120" s="24"/>
      <c r="D120" s="21"/>
      <c r="E120"/>
      <c r="F120"/>
      <c r="G120"/>
      <c r="H120"/>
      <c r="I120"/>
      <c r="J120"/>
      <c r="K120"/>
      <c r="L120" s="24"/>
      <c r="M120" s="21"/>
      <c r="N120"/>
      <c r="O120"/>
      <c r="P120"/>
      <c r="Q120"/>
      <c r="R120"/>
      <c r="S120"/>
      <c r="T120" s="25"/>
      <c r="U120" s="43"/>
      <c r="V120" s="32"/>
      <c r="W120" s="32"/>
      <c r="X120" s="41"/>
      <c r="Y120" s="25"/>
      <c r="Z120" s="25"/>
      <c r="AA120" s="25"/>
      <c r="AB120" s="25"/>
      <c r="AC120" s="25"/>
      <c r="AD120" s="25"/>
      <c r="AE120" s="32"/>
      <c r="AF120" s="25"/>
      <c r="AG120" s="52"/>
      <c r="AH120" s="52"/>
      <c r="AI120" s="52"/>
      <c r="AJ120" s="52"/>
      <c r="AK120" s="52"/>
      <c r="AL120" s="52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25"/>
      <c r="ER120" s="25"/>
      <c r="ES120" s="25"/>
    </row>
    <row r="121" spans="1:149" s="16" customFormat="1">
      <c r="A121" s="31"/>
      <c r="B121" s="21"/>
      <c r="C121" s="24"/>
      <c r="D121" s="21"/>
      <c r="E121"/>
      <c r="F121"/>
      <c r="G121"/>
      <c r="H121"/>
      <c r="I121"/>
      <c r="J121"/>
      <c r="K121"/>
      <c r="L121" s="24"/>
      <c r="M121" s="21"/>
      <c r="N121"/>
      <c r="O121"/>
      <c r="P121"/>
      <c r="Q121"/>
      <c r="R121"/>
      <c r="S121"/>
      <c r="T121" s="25"/>
      <c r="U121" s="43"/>
      <c r="V121" s="32"/>
      <c r="W121" s="32"/>
      <c r="X121" s="41"/>
      <c r="Y121" s="25"/>
      <c r="Z121" s="25"/>
      <c r="AA121" s="25"/>
      <c r="AB121" s="25"/>
      <c r="AC121" s="25"/>
      <c r="AD121" s="25"/>
      <c r="AE121" s="32"/>
      <c r="AF121" s="25"/>
      <c r="AG121" s="52"/>
      <c r="AH121" s="52"/>
      <c r="AI121" s="52"/>
      <c r="AJ121" s="52"/>
      <c r="AK121" s="52"/>
      <c r="AL121" s="52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</row>
    <row r="122" spans="1:149" s="16" customFormat="1">
      <c r="A122" s="31"/>
      <c r="B122" s="21"/>
      <c r="C122" s="24"/>
      <c r="D122" s="21"/>
      <c r="E122"/>
      <c r="F122"/>
      <c r="G122"/>
      <c r="H122"/>
      <c r="I122"/>
      <c r="J122"/>
      <c r="K122"/>
      <c r="L122" s="24"/>
      <c r="M122" s="21"/>
      <c r="N122"/>
      <c r="O122"/>
      <c r="P122"/>
      <c r="Q122"/>
      <c r="R122"/>
      <c r="S122"/>
      <c r="T122" s="25"/>
      <c r="U122" s="43"/>
      <c r="V122" s="32"/>
      <c r="W122" s="32"/>
      <c r="X122" s="41"/>
      <c r="Y122" s="25"/>
      <c r="Z122" s="25"/>
      <c r="AA122" s="25"/>
      <c r="AB122" s="25"/>
      <c r="AC122" s="25"/>
      <c r="AD122" s="25"/>
      <c r="AE122" s="32"/>
      <c r="AF122" s="25"/>
      <c r="AG122" s="52"/>
      <c r="AH122" s="52"/>
      <c r="AI122" s="52"/>
      <c r="AJ122" s="52"/>
      <c r="AK122" s="52"/>
      <c r="AL122" s="52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/>
      <c r="ER122" s="25"/>
      <c r="ES122" s="25"/>
    </row>
    <row r="123" spans="1:149" s="16" customFormat="1">
      <c r="A123" s="31"/>
      <c r="B123" s="21"/>
      <c r="C123" s="24"/>
      <c r="D123" s="21"/>
      <c r="E123"/>
      <c r="F123"/>
      <c r="G123"/>
      <c r="H123"/>
      <c r="I123"/>
      <c r="J123"/>
      <c r="K123"/>
      <c r="L123" s="24"/>
      <c r="M123" s="21"/>
      <c r="N123"/>
      <c r="O123"/>
      <c r="P123"/>
      <c r="Q123"/>
      <c r="R123"/>
      <c r="S123"/>
      <c r="T123" s="25"/>
      <c r="U123" s="43"/>
      <c r="V123" s="32"/>
      <c r="W123" s="32"/>
      <c r="X123" s="41"/>
      <c r="Y123" s="25"/>
      <c r="Z123" s="25"/>
      <c r="AA123" s="25"/>
      <c r="AB123" s="25"/>
      <c r="AC123" s="25"/>
      <c r="AD123" s="25"/>
      <c r="AE123" s="32"/>
      <c r="AF123" s="25"/>
      <c r="AG123" s="52"/>
      <c r="AH123" s="52"/>
      <c r="AI123" s="52"/>
      <c r="AJ123" s="52"/>
      <c r="AK123" s="52"/>
      <c r="AL123" s="52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  <c r="EK123" s="25"/>
      <c r="EL123" s="25"/>
      <c r="EM123" s="25"/>
      <c r="EN123" s="25"/>
      <c r="EO123" s="25"/>
      <c r="EP123" s="25"/>
      <c r="EQ123" s="25"/>
      <c r="ER123" s="25"/>
      <c r="ES123" s="25"/>
    </row>
    <row r="124" spans="1:149" s="16" customFormat="1">
      <c r="A124" s="31"/>
      <c r="B124" s="21"/>
      <c r="C124" s="24"/>
      <c r="D124" s="21"/>
      <c r="E124"/>
      <c r="F124"/>
      <c r="G124"/>
      <c r="H124"/>
      <c r="I124"/>
      <c r="J124"/>
      <c r="K124"/>
      <c r="L124" s="24"/>
      <c r="M124" s="21"/>
      <c r="N124"/>
      <c r="O124"/>
      <c r="P124"/>
      <c r="Q124"/>
      <c r="R124"/>
      <c r="S124"/>
      <c r="T124" s="25"/>
      <c r="U124" s="43"/>
      <c r="V124" s="32"/>
      <c r="W124" s="32"/>
      <c r="X124" s="41"/>
      <c r="Y124" s="25"/>
      <c r="Z124" s="25"/>
      <c r="AA124" s="25"/>
      <c r="AB124" s="25"/>
      <c r="AC124" s="25"/>
      <c r="AD124" s="25"/>
      <c r="AE124" s="32"/>
      <c r="AF124" s="25"/>
      <c r="AG124" s="52"/>
      <c r="AH124" s="52"/>
      <c r="AI124" s="52"/>
      <c r="AJ124" s="52"/>
      <c r="AK124" s="52"/>
      <c r="AL124" s="52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  <c r="EK124" s="25"/>
      <c r="EL124" s="25"/>
      <c r="EM124" s="25"/>
      <c r="EN124" s="25"/>
      <c r="EO124" s="25"/>
      <c r="EP124" s="25"/>
      <c r="EQ124" s="25"/>
      <c r="ER124" s="25"/>
      <c r="ES124" s="25"/>
    </row>
    <row r="125" spans="1:149" s="16" customFormat="1">
      <c r="A125" s="31"/>
      <c r="B125" s="21"/>
      <c r="C125" s="24"/>
      <c r="D125" s="21"/>
      <c r="E125"/>
      <c r="F125"/>
      <c r="G125"/>
      <c r="H125"/>
      <c r="I125"/>
      <c r="J125"/>
      <c r="K125"/>
      <c r="L125" s="24"/>
      <c r="M125" s="21"/>
      <c r="N125"/>
      <c r="O125"/>
      <c r="P125"/>
      <c r="Q125"/>
      <c r="R125"/>
      <c r="S125"/>
      <c r="T125" s="25"/>
      <c r="U125" s="43"/>
      <c r="V125" s="32"/>
      <c r="W125" s="32"/>
      <c r="X125" s="41"/>
      <c r="Y125" s="25"/>
      <c r="Z125" s="25"/>
      <c r="AA125" s="25"/>
      <c r="AB125" s="25"/>
      <c r="AC125" s="25"/>
      <c r="AD125" s="25"/>
      <c r="AE125" s="32"/>
      <c r="AF125" s="25"/>
      <c r="AG125" s="52"/>
      <c r="AH125" s="52"/>
      <c r="AI125" s="52"/>
      <c r="AJ125" s="52"/>
      <c r="AK125" s="52"/>
      <c r="AL125" s="52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</row>
    <row r="126" spans="1:149" s="16" customFormat="1">
      <c r="A126" s="31"/>
      <c r="B126" s="21"/>
      <c r="C126" s="24"/>
      <c r="D126" s="21"/>
      <c r="E126"/>
      <c r="F126"/>
      <c r="G126"/>
      <c r="H126"/>
      <c r="I126"/>
      <c r="J126"/>
      <c r="K126"/>
      <c r="L126" s="24"/>
      <c r="M126" s="21"/>
      <c r="N126"/>
      <c r="O126"/>
      <c r="P126"/>
      <c r="Q126"/>
      <c r="R126"/>
      <c r="S126"/>
      <c r="T126" s="25"/>
      <c r="U126" s="43"/>
      <c r="V126" s="32"/>
      <c r="W126" s="32"/>
      <c r="X126" s="41"/>
      <c r="Y126" s="25"/>
      <c r="Z126" s="25"/>
      <c r="AA126" s="25"/>
      <c r="AB126" s="25"/>
      <c r="AC126" s="25"/>
      <c r="AD126" s="25"/>
      <c r="AE126" s="32"/>
      <c r="AF126" s="25"/>
      <c r="AG126" s="52"/>
      <c r="AH126" s="52"/>
      <c r="AI126" s="52"/>
      <c r="AJ126" s="52"/>
      <c r="AK126" s="52"/>
      <c r="AL126" s="52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</row>
    <row r="127" spans="1:149" s="16" customFormat="1">
      <c r="A127" s="31"/>
      <c r="B127" s="21"/>
      <c r="C127" s="24"/>
      <c r="D127" s="21"/>
      <c r="E127"/>
      <c r="F127"/>
      <c r="G127"/>
      <c r="H127"/>
      <c r="I127"/>
      <c r="J127"/>
      <c r="K127"/>
      <c r="L127" s="24"/>
      <c r="M127" s="21"/>
      <c r="N127"/>
      <c r="O127"/>
      <c r="P127"/>
      <c r="Q127"/>
      <c r="R127"/>
      <c r="S127"/>
      <c r="T127" s="25"/>
      <c r="U127" s="43"/>
      <c r="V127" s="32"/>
      <c r="W127" s="32"/>
      <c r="X127" s="41"/>
      <c r="Y127" s="25"/>
      <c r="Z127" s="25"/>
      <c r="AA127" s="25"/>
      <c r="AB127" s="25"/>
      <c r="AC127" s="25"/>
      <c r="AD127" s="25"/>
      <c r="AE127" s="32"/>
      <c r="AF127" s="25"/>
      <c r="AG127" s="52"/>
      <c r="AH127" s="52"/>
      <c r="AI127" s="52"/>
      <c r="AJ127" s="52"/>
      <c r="AK127" s="52"/>
      <c r="AL127" s="52"/>
      <c r="AM127" s="186"/>
      <c r="AN127" s="186"/>
      <c r="AO127" s="186"/>
      <c r="AP127" s="37"/>
      <c r="AQ127" s="37"/>
      <c r="AR127" s="36"/>
      <c r="AS127" s="36"/>
      <c r="AT127" s="44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</row>
    <row r="128" spans="1:149" s="16" customFormat="1">
      <c r="A128" s="31"/>
      <c r="B128" s="21"/>
      <c r="C128" s="24"/>
      <c r="D128" s="21"/>
      <c r="E128"/>
      <c r="F128"/>
      <c r="G128"/>
      <c r="H128"/>
      <c r="I128"/>
      <c r="J128"/>
      <c r="K128"/>
      <c r="L128" s="24"/>
      <c r="M128" s="21"/>
      <c r="N128"/>
      <c r="O128"/>
      <c r="P128"/>
      <c r="Q128"/>
      <c r="R128"/>
      <c r="S128"/>
      <c r="T128" s="25"/>
      <c r="U128" s="43"/>
      <c r="V128" s="32"/>
      <c r="W128" s="32"/>
      <c r="X128" s="41"/>
      <c r="Y128" s="25"/>
      <c r="Z128" s="25"/>
      <c r="AA128" s="25"/>
      <c r="AB128" s="25"/>
      <c r="AC128" s="25"/>
      <c r="AD128" s="25"/>
      <c r="AE128" s="32"/>
      <c r="AF128" s="25"/>
      <c r="AG128" s="52"/>
      <c r="AH128" s="52"/>
      <c r="AI128" s="52"/>
      <c r="AJ128" s="52"/>
      <c r="AK128" s="52"/>
      <c r="AL128" s="52"/>
      <c r="AM128" s="187"/>
      <c r="AN128" s="186"/>
      <c r="AO128" s="186"/>
      <c r="AP128" s="37"/>
      <c r="AQ128" s="37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  <c r="EK128" s="25"/>
      <c r="EL128" s="25"/>
      <c r="EM128" s="25"/>
      <c r="EN128" s="25"/>
      <c r="EO128" s="25"/>
      <c r="EP128" s="25"/>
      <c r="EQ128" s="25"/>
      <c r="ER128" s="25"/>
      <c r="ES128" s="25"/>
    </row>
    <row r="129" spans="1:149" s="16" customFormat="1">
      <c r="A129" s="31"/>
      <c r="B129" s="21"/>
      <c r="C129" s="24"/>
      <c r="D129" s="21"/>
      <c r="E129"/>
      <c r="F129"/>
      <c r="G129"/>
      <c r="H129"/>
      <c r="I129"/>
      <c r="J129"/>
      <c r="K129"/>
      <c r="L129" s="24"/>
      <c r="M129" s="21"/>
      <c r="N129"/>
      <c r="O129"/>
      <c r="P129"/>
      <c r="Q129"/>
      <c r="R129"/>
      <c r="S129"/>
      <c r="T129" s="25"/>
      <c r="U129" s="43"/>
      <c r="V129" s="32"/>
      <c r="W129" s="32"/>
      <c r="X129" s="41"/>
      <c r="Y129" s="25"/>
      <c r="Z129" s="25"/>
      <c r="AA129" s="25"/>
      <c r="AB129" s="25"/>
      <c r="AC129" s="25"/>
      <c r="AD129" s="25"/>
      <c r="AE129" s="32"/>
      <c r="AF129" s="25"/>
      <c r="AG129" s="52"/>
      <c r="AH129" s="52"/>
      <c r="AI129" s="52"/>
      <c r="AJ129" s="52"/>
      <c r="AK129" s="52"/>
      <c r="AL129" s="52"/>
      <c r="AM129" s="29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  <c r="EK129" s="25"/>
      <c r="EL129" s="25"/>
      <c r="EM129" s="25"/>
      <c r="EN129" s="25"/>
      <c r="EO129" s="25"/>
      <c r="EP129" s="25"/>
      <c r="EQ129" s="25"/>
      <c r="ER129" s="25"/>
      <c r="ES129" s="25"/>
    </row>
    <row r="130" spans="1:149" s="16" customFormat="1">
      <c r="A130" s="31"/>
      <c r="B130" s="21"/>
      <c r="C130" s="24"/>
      <c r="D130" s="21"/>
      <c r="E130"/>
      <c r="F130"/>
      <c r="G130"/>
      <c r="H130"/>
      <c r="I130"/>
      <c r="J130"/>
      <c r="K130"/>
      <c r="L130" s="24"/>
      <c r="M130" s="21"/>
      <c r="N130"/>
      <c r="O130"/>
      <c r="P130"/>
      <c r="Q130"/>
      <c r="R130"/>
      <c r="S130"/>
      <c r="T130" s="25"/>
      <c r="U130" s="43"/>
      <c r="V130" s="32"/>
      <c r="W130" s="32"/>
      <c r="X130" s="41"/>
      <c r="Y130" s="25"/>
      <c r="Z130" s="25"/>
      <c r="AA130" s="25"/>
      <c r="AB130" s="25"/>
      <c r="AC130" s="25"/>
      <c r="AD130" s="25"/>
      <c r="AE130" s="32"/>
      <c r="AF130" s="25"/>
      <c r="AG130" s="52"/>
      <c r="AH130" s="52"/>
      <c r="AI130" s="52"/>
      <c r="AJ130" s="52"/>
      <c r="AK130" s="52"/>
      <c r="AL130" s="52"/>
      <c r="AM130" s="25"/>
      <c r="AN130" s="25"/>
      <c r="AO130" s="33"/>
      <c r="AP130" s="33"/>
      <c r="AQ130" s="33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  <c r="EK130" s="25"/>
      <c r="EL130" s="25"/>
      <c r="EM130" s="25"/>
      <c r="EN130" s="25"/>
      <c r="EO130" s="25"/>
      <c r="EP130" s="25"/>
      <c r="EQ130" s="25"/>
      <c r="ER130" s="25"/>
      <c r="ES130" s="25"/>
    </row>
    <row r="131" spans="1:149" s="16" customFormat="1">
      <c r="A131" s="31"/>
      <c r="B131" s="21"/>
      <c r="C131" s="24"/>
      <c r="D131" s="21"/>
      <c r="E131"/>
      <c r="F131"/>
      <c r="G131"/>
      <c r="H131"/>
      <c r="I131"/>
      <c r="J131"/>
      <c r="K131"/>
      <c r="L131" s="24"/>
      <c r="M131" s="21"/>
      <c r="N131"/>
      <c r="O131"/>
      <c r="P131"/>
      <c r="Q131"/>
      <c r="R131"/>
      <c r="S131"/>
      <c r="T131" s="25"/>
      <c r="U131" s="43"/>
      <c r="V131" s="32"/>
      <c r="W131" s="32"/>
      <c r="X131" s="41"/>
      <c r="Y131" s="25"/>
      <c r="Z131" s="25"/>
      <c r="AA131" s="25"/>
      <c r="AB131" s="25"/>
      <c r="AC131" s="25"/>
      <c r="AD131" s="25"/>
      <c r="AE131" s="32"/>
      <c r="AF131" s="25"/>
      <c r="AG131" s="52"/>
      <c r="AH131" s="52"/>
      <c r="AI131" s="52"/>
      <c r="AJ131" s="52"/>
      <c r="AK131" s="52"/>
      <c r="AL131" s="52"/>
      <c r="AM131" s="25"/>
      <c r="AN131" s="25"/>
      <c r="AO131" s="33"/>
      <c r="AP131" s="33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25"/>
      <c r="ER131" s="25"/>
      <c r="ES131" s="25"/>
    </row>
    <row r="132" spans="1:149" s="16" customFormat="1">
      <c r="A132" s="31"/>
      <c r="B132" s="21"/>
      <c r="C132" s="24"/>
      <c r="D132" s="21"/>
      <c r="E132"/>
      <c r="F132"/>
      <c r="G132"/>
      <c r="H132"/>
      <c r="I132"/>
      <c r="J132"/>
      <c r="K132"/>
      <c r="L132" s="24"/>
      <c r="M132" s="21"/>
      <c r="N132"/>
      <c r="O132"/>
      <c r="P132"/>
      <c r="Q132"/>
      <c r="R132"/>
      <c r="S132"/>
      <c r="T132" s="25"/>
      <c r="U132" s="43"/>
      <c r="V132" s="32"/>
      <c r="W132" s="32"/>
      <c r="X132" s="41"/>
      <c r="Y132" s="25"/>
      <c r="Z132" s="25"/>
      <c r="AA132" s="25"/>
      <c r="AB132" s="25"/>
      <c r="AC132" s="25"/>
      <c r="AD132" s="25"/>
      <c r="AE132" s="32"/>
      <c r="AF132" s="25"/>
      <c r="AG132" s="52"/>
      <c r="AH132" s="52"/>
      <c r="AI132" s="52"/>
      <c r="AJ132" s="52"/>
      <c r="AK132" s="52"/>
      <c r="AL132" s="52"/>
      <c r="AM132" s="25"/>
      <c r="AN132" s="25"/>
      <c r="AO132" s="33"/>
      <c r="AP132" s="33"/>
      <c r="AQ132" s="33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  <c r="EN132" s="25"/>
      <c r="EO132" s="25"/>
      <c r="EP132" s="25"/>
      <c r="EQ132" s="25"/>
      <c r="ER132" s="25"/>
      <c r="ES132" s="25"/>
    </row>
    <row r="133" spans="1:149" s="16" customFormat="1">
      <c r="A133" s="31"/>
      <c r="B133" s="21"/>
      <c r="C133" s="24"/>
      <c r="D133" s="21"/>
      <c r="E133"/>
      <c r="F133"/>
      <c r="G133"/>
      <c r="H133"/>
      <c r="I133"/>
      <c r="J133"/>
      <c r="K133"/>
      <c r="L133" s="24"/>
      <c r="M133" s="21"/>
      <c r="N133"/>
      <c r="O133"/>
      <c r="P133"/>
      <c r="Q133"/>
      <c r="R133"/>
      <c r="S133"/>
      <c r="T133" s="25"/>
      <c r="U133" s="43"/>
      <c r="V133" s="32"/>
      <c r="W133" s="32"/>
      <c r="X133" s="41"/>
      <c r="Y133" s="25"/>
      <c r="Z133" s="25"/>
      <c r="AA133" s="25"/>
      <c r="AB133" s="25"/>
      <c r="AC133" s="25"/>
      <c r="AD133" s="25"/>
      <c r="AE133" s="32"/>
      <c r="AF133" s="25"/>
      <c r="AG133" s="52"/>
      <c r="AH133" s="52"/>
      <c r="AI133" s="52"/>
      <c r="AJ133" s="52"/>
      <c r="AK133" s="52"/>
      <c r="AL133" s="52"/>
      <c r="AM133" s="25"/>
      <c r="AN133" s="25"/>
      <c r="AO133" s="33"/>
      <c r="AP133" s="33"/>
      <c r="AQ133" s="33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</row>
    <row r="134" spans="1:149" s="16" customFormat="1">
      <c r="A134" s="31"/>
      <c r="B134" s="21"/>
      <c r="C134" s="24"/>
      <c r="D134" s="21"/>
      <c r="E134"/>
      <c r="F134"/>
      <c r="G134"/>
      <c r="H134"/>
      <c r="I134"/>
      <c r="J134"/>
      <c r="K134"/>
      <c r="L134" s="24"/>
      <c r="M134" s="21"/>
      <c r="N134"/>
      <c r="O134"/>
      <c r="P134"/>
      <c r="Q134"/>
      <c r="R134"/>
      <c r="S134"/>
      <c r="T134" s="25"/>
      <c r="U134" s="43"/>
      <c r="V134" s="32"/>
      <c r="W134" s="32"/>
      <c r="X134" s="41"/>
      <c r="Y134" s="25"/>
      <c r="Z134" s="25"/>
      <c r="AA134" s="25"/>
      <c r="AB134" s="25"/>
      <c r="AC134" s="25"/>
      <c r="AD134" s="25"/>
      <c r="AE134" s="32"/>
      <c r="AF134" s="25"/>
      <c r="AG134" s="52"/>
      <c r="AH134" s="52"/>
      <c r="AI134" s="52"/>
      <c r="AJ134" s="52"/>
      <c r="AK134" s="52"/>
      <c r="AL134" s="52"/>
      <c r="AM134" s="25"/>
      <c r="AN134" s="25"/>
      <c r="AO134" s="33"/>
      <c r="AP134" s="33"/>
      <c r="AQ134" s="33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</row>
    <row r="135" spans="1:149" s="16" customFormat="1">
      <c r="A135" s="31"/>
      <c r="B135" s="21"/>
      <c r="C135" s="24"/>
      <c r="D135" s="21"/>
      <c r="E135"/>
      <c r="F135"/>
      <c r="G135"/>
      <c r="H135"/>
      <c r="I135"/>
      <c r="J135"/>
      <c r="K135"/>
      <c r="L135" s="24"/>
      <c r="M135" s="21"/>
      <c r="N135"/>
      <c r="O135"/>
      <c r="P135"/>
      <c r="Q135"/>
      <c r="R135"/>
      <c r="S135"/>
      <c r="T135" s="25"/>
      <c r="U135" s="43"/>
      <c r="V135" s="32"/>
      <c r="W135" s="32"/>
      <c r="X135" s="41"/>
      <c r="Y135" s="25"/>
      <c r="Z135" s="25"/>
      <c r="AA135" s="25"/>
      <c r="AB135" s="25"/>
      <c r="AC135" s="25"/>
      <c r="AD135" s="25"/>
      <c r="AE135" s="32"/>
      <c r="AF135" s="25"/>
      <c r="AG135" s="52"/>
      <c r="AH135" s="52"/>
      <c r="AI135" s="52"/>
      <c r="AJ135" s="52"/>
      <c r="AK135" s="52"/>
      <c r="AL135" s="52"/>
      <c r="AM135" s="25"/>
      <c r="AN135" s="25"/>
      <c r="AO135" s="33"/>
      <c r="AP135" s="33"/>
      <c r="AQ135" s="33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  <c r="EK135" s="25"/>
      <c r="EL135" s="25"/>
      <c r="EM135" s="25"/>
      <c r="EN135" s="25"/>
      <c r="EO135" s="25"/>
      <c r="EP135" s="25"/>
      <c r="EQ135" s="25"/>
      <c r="ER135" s="25"/>
      <c r="ES135" s="25"/>
    </row>
    <row r="136" spans="1:149" s="16" customFormat="1">
      <c r="A136" s="31"/>
      <c r="B136" s="21"/>
      <c r="C136" s="24"/>
      <c r="D136" s="21"/>
      <c r="E136"/>
      <c r="F136"/>
      <c r="G136"/>
      <c r="H136"/>
      <c r="I136"/>
      <c r="J136"/>
      <c r="K136"/>
      <c r="L136" s="24"/>
      <c r="M136" s="21"/>
      <c r="N136"/>
      <c r="O136"/>
      <c r="P136"/>
      <c r="Q136"/>
      <c r="R136"/>
      <c r="S136"/>
      <c r="T136" s="25"/>
      <c r="U136" s="43"/>
      <c r="V136" s="32"/>
      <c r="W136" s="32"/>
      <c r="X136" s="41"/>
      <c r="Y136" s="25"/>
      <c r="Z136" s="25"/>
      <c r="AA136" s="25"/>
      <c r="AB136" s="25"/>
      <c r="AC136" s="25"/>
      <c r="AD136" s="25"/>
      <c r="AE136" s="32"/>
      <c r="AF136" s="25"/>
      <c r="AG136" s="52"/>
      <c r="AH136" s="52"/>
      <c r="AI136" s="52"/>
      <c r="AJ136" s="52"/>
      <c r="AK136" s="52"/>
      <c r="AL136" s="52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</row>
    <row r="137" spans="1:149" s="16" customFormat="1">
      <c r="A137" s="31"/>
      <c r="B137" s="21"/>
      <c r="C137" s="24"/>
      <c r="D137" s="21"/>
      <c r="E137"/>
      <c r="F137"/>
      <c r="G137"/>
      <c r="H137"/>
      <c r="I137"/>
      <c r="J137"/>
      <c r="K137"/>
      <c r="L137" s="24"/>
      <c r="M137" s="21"/>
      <c r="N137"/>
      <c r="O137"/>
      <c r="P137"/>
      <c r="Q137"/>
      <c r="R137"/>
      <c r="S137"/>
      <c r="T137" s="25"/>
      <c r="U137" s="43"/>
      <c r="V137" s="32"/>
      <c r="W137" s="32"/>
      <c r="X137" s="41"/>
      <c r="Y137" s="25"/>
      <c r="Z137" s="25"/>
      <c r="AA137" s="25"/>
      <c r="AB137" s="25"/>
      <c r="AC137" s="25"/>
      <c r="AD137" s="25"/>
      <c r="AE137" s="32"/>
      <c r="AF137" s="25"/>
      <c r="AG137" s="52"/>
      <c r="AH137" s="52"/>
      <c r="AI137" s="52"/>
      <c r="AJ137" s="52"/>
      <c r="AK137" s="52"/>
      <c r="AL137" s="52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  <c r="EK137" s="25"/>
      <c r="EL137" s="25"/>
      <c r="EM137" s="25"/>
      <c r="EN137" s="25"/>
      <c r="EO137" s="25"/>
      <c r="EP137" s="25"/>
      <c r="EQ137" s="25"/>
      <c r="ER137" s="25"/>
      <c r="ES137" s="25"/>
    </row>
    <row r="138" spans="1:149" s="16" customFormat="1">
      <c r="A138" s="31"/>
      <c r="B138" s="21"/>
      <c r="C138" s="24"/>
      <c r="D138" s="21"/>
      <c r="E138"/>
      <c r="F138"/>
      <c r="G138"/>
      <c r="H138"/>
      <c r="I138"/>
      <c r="J138"/>
      <c r="K138"/>
      <c r="L138" s="24"/>
      <c r="M138" s="21"/>
      <c r="N138"/>
      <c r="O138"/>
      <c r="P138"/>
      <c r="Q138"/>
      <c r="R138"/>
      <c r="S138"/>
      <c r="T138" s="25"/>
      <c r="U138" s="43"/>
      <c r="V138" s="32"/>
      <c r="W138" s="32"/>
      <c r="X138" s="41"/>
      <c r="Y138" s="25"/>
      <c r="Z138" s="25"/>
      <c r="AA138" s="25"/>
      <c r="AB138" s="25"/>
      <c r="AC138" s="25"/>
      <c r="AD138" s="25"/>
      <c r="AE138" s="32"/>
      <c r="AF138" s="25"/>
      <c r="AG138" s="52"/>
      <c r="AH138" s="52"/>
      <c r="AI138" s="52"/>
      <c r="AJ138" s="52"/>
      <c r="AK138" s="52"/>
      <c r="AL138" s="52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  <c r="EK138" s="25"/>
      <c r="EL138" s="25"/>
      <c r="EM138" s="25"/>
      <c r="EN138" s="25"/>
      <c r="EO138" s="25"/>
      <c r="EP138" s="25"/>
      <c r="EQ138" s="25"/>
      <c r="ER138" s="25"/>
      <c r="ES138" s="25"/>
    </row>
    <row r="139" spans="1:149" s="16" customFormat="1">
      <c r="A139" s="31"/>
      <c r="B139" s="21"/>
      <c r="C139" s="24"/>
      <c r="D139" s="21"/>
      <c r="E139"/>
      <c r="F139"/>
      <c r="G139"/>
      <c r="H139"/>
      <c r="I139"/>
      <c r="J139"/>
      <c r="K139"/>
      <c r="L139" s="24"/>
      <c r="M139" s="21"/>
      <c r="N139"/>
      <c r="O139"/>
      <c r="P139"/>
      <c r="Q139"/>
      <c r="R139"/>
      <c r="S139"/>
      <c r="T139" s="25"/>
      <c r="U139" s="43"/>
      <c r="V139" s="32"/>
      <c r="W139" s="32"/>
      <c r="X139" s="41"/>
      <c r="Y139" s="25"/>
      <c r="Z139" s="25"/>
      <c r="AA139" s="25"/>
      <c r="AB139" s="25"/>
      <c r="AC139" s="25"/>
      <c r="AD139" s="25"/>
      <c r="AE139" s="32"/>
      <c r="AF139" s="25"/>
      <c r="AG139" s="52"/>
      <c r="AH139" s="52"/>
      <c r="AI139" s="52"/>
      <c r="AJ139" s="52"/>
      <c r="AK139" s="52"/>
      <c r="AL139" s="52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  <c r="EK139" s="25"/>
      <c r="EL139" s="25"/>
      <c r="EM139" s="25"/>
      <c r="EN139" s="25"/>
      <c r="EO139" s="25"/>
      <c r="EP139" s="25"/>
      <c r="EQ139" s="25"/>
      <c r="ER139" s="25"/>
      <c r="ES139" s="25"/>
    </row>
    <row r="140" spans="1:149" s="16" customFormat="1">
      <c r="A140" s="31"/>
      <c r="B140" s="21"/>
      <c r="C140" s="24"/>
      <c r="D140" s="21"/>
      <c r="E140"/>
      <c r="F140"/>
      <c r="G140"/>
      <c r="H140"/>
      <c r="I140"/>
      <c r="J140"/>
      <c r="K140"/>
      <c r="L140" s="24"/>
      <c r="M140" s="21"/>
      <c r="N140"/>
      <c r="O140"/>
      <c r="P140"/>
      <c r="Q140"/>
      <c r="R140"/>
      <c r="S140"/>
      <c r="T140" s="25"/>
      <c r="U140" s="43"/>
      <c r="V140" s="32"/>
      <c r="W140" s="32"/>
      <c r="X140" s="41"/>
      <c r="Y140" s="25"/>
      <c r="Z140" s="25"/>
      <c r="AA140" s="25"/>
      <c r="AB140" s="25"/>
      <c r="AC140" s="25"/>
      <c r="AD140" s="25"/>
      <c r="AE140" s="32"/>
      <c r="AF140" s="25"/>
      <c r="AG140" s="52"/>
      <c r="AH140" s="52"/>
      <c r="AI140" s="52"/>
      <c r="AJ140" s="52"/>
      <c r="AK140" s="52"/>
      <c r="AL140" s="52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</row>
    <row r="141" spans="1:149" s="16" customFormat="1">
      <c r="A141" s="31"/>
      <c r="B141" s="21"/>
      <c r="C141" s="24"/>
      <c r="D141" s="21"/>
      <c r="E141"/>
      <c r="F141"/>
      <c r="G141"/>
      <c r="H141"/>
      <c r="I141"/>
      <c r="J141"/>
      <c r="K141"/>
      <c r="L141" s="24"/>
      <c r="M141" s="21"/>
      <c r="N141"/>
      <c r="O141"/>
      <c r="P141"/>
      <c r="Q141"/>
      <c r="R141"/>
      <c r="S141"/>
      <c r="T141" s="25"/>
      <c r="U141" s="43"/>
      <c r="V141" s="32"/>
      <c r="W141" s="32"/>
      <c r="X141" s="41"/>
      <c r="Y141" s="25"/>
      <c r="Z141" s="25"/>
      <c r="AA141" s="25"/>
      <c r="AB141" s="25"/>
      <c r="AC141" s="25"/>
      <c r="AD141" s="25"/>
      <c r="AE141" s="32"/>
      <c r="AF141" s="25"/>
      <c r="AG141" s="52"/>
      <c r="AH141" s="52"/>
      <c r="AI141" s="52"/>
      <c r="AJ141" s="52"/>
      <c r="AK141" s="52"/>
      <c r="AL141" s="52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  <c r="EK141" s="25"/>
      <c r="EL141" s="25"/>
      <c r="EM141" s="25"/>
      <c r="EN141" s="25"/>
      <c r="EO141" s="25"/>
      <c r="EP141" s="25"/>
      <c r="EQ141" s="25"/>
      <c r="ER141" s="25"/>
      <c r="ES141" s="25"/>
    </row>
    <row r="142" spans="1:149" s="16" customFormat="1">
      <c r="A142" s="31"/>
      <c r="B142" s="21"/>
      <c r="C142" s="24"/>
      <c r="D142" s="21"/>
      <c r="E142"/>
      <c r="F142"/>
      <c r="G142"/>
      <c r="H142"/>
      <c r="I142"/>
      <c r="J142"/>
      <c r="K142"/>
      <c r="L142" s="24"/>
      <c r="M142" s="21"/>
      <c r="N142"/>
      <c r="O142"/>
      <c r="P142"/>
      <c r="Q142"/>
      <c r="R142"/>
      <c r="S142"/>
      <c r="T142" s="25"/>
      <c r="U142" s="43"/>
      <c r="V142" s="32"/>
      <c r="W142" s="32"/>
      <c r="X142" s="41"/>
      <c r="Y142" s="25"/>
      <c r="Z142" s="25"/>
      <c r="AA142" s="25"/>
      <c r="AB142" s="25"/>
      <c r="AC142" s="25"/>
      <c r="AD142" s="25"/>
      <c r="AE142" s="32"/>
      <c r="AF142" s="25"/>
      <c r="AG142" s="52"/>
      <c r="AH142" s="52"/>
      <c r="AI142" s="52"/>
      <c r="AJ142" s="52"/>
      <c r="AK142" s="52"/>
      <c r="AL142" s="52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  <c r="EK142" s="25"/>
      <c r="EL142" s="25"/>
      <c r="EM142" s="25"/>
      <c r="EN142" s="25"/>
      <c r="EO142" s="25"/>
      <c r="EP142" s="25"/>
      <c r="EQ142" s="25"/>
      <c r="ER142" s="25"/>
      <c r="ES142" s="25"/>
    </row>
    <row r="143" spans="1:149" s="16" customFormat="1">
      <c r="A143" s="31"/>
      <c r="B143" s="21"/>
      <c r="C143" s="24"/>
      <c r="D143" s="21"/>
      <c r="E143"/>
      <c r="F143"/>
      <c r="G143"/>
      <c r="H143"/>
      <c r="I143"/>
      <c r="J143"/>
      <c r="K143"/>
      <c r="L143" s="24"/>
      <c r="M143" s="21"/>
      <c r="N143"/>
      <c r="O143"/>
      <c r="P143"/>
      <c r="Q143"/>
      <c r="R143"/>
      <c r="S143"/>
      <c r="T143" s="25"/>
      <c r="U143" s="43"/>
      <c r="V143" s="32"/>
      <c r="W143" s="32"/>
      <c r="X143" s="41"/>
      <c r="Y143" s="25"/>
      <c r="Z143" s="25"/>
      <c r="AA143" s="25"/>
      <c r="AB143" s="25"/>
      <c r="AC143" s="25"/>
      <c r="AD143" s="25"/>
      <c r="AE143" s="32"/>
      <c r="AF143" s="25"/>
      <c r="AG143" s="52"/>
      <c r="AH143" s="52"/>
      <c r="AI143" s="52"/>
      <c r="AJ143" s="52"/>
      <c r="AK143" s="52"/>
      <c r="AL143" s="52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</row>
    <row r="144" spans="1:149" s="16" customFormat="1">
      <c r="A144" s="26"/>
      <c r="B144" s="21"/>
      <c r="C144" s="24"/>
      <c r="D144" s="21"/>
      <c r="E144"/>
      <c r="F144"/>
      <c r="G144"/>
      <c r="H144"/>
      <c r="I144"/>
      <c r="J144"/>
      <c r="K144"/>
      <c r="L144" s="24"/>
      <c r="M144" s="21"/>
      <c r="N144"/>
      <c r="O144"/>
      <c r="P144"/>
      <c r="Q144"/>
      <c r="R144"/>
      <c r="S144"/>
      <c r="T144" s="25"/>
      <c r="U144" s="43"/>
      <c r="V144" s="32"/>
      <c r="W144" s="32"/>
      <c r="X144" s="41"/>
      <c r="Y144" s="25"/>
      <c r="Z144" s="25"/>
      <c r="AA144" s="25"/>
      <c r="AB144" s="25"/>
      <c r="AC144" s="25"/>
      <c r="AD144" s="25"/>
      <c r="AE144" s="32"/>
      <c r="AF144" s="25"/>
      <c r="AG144" s="52"/>
      <c r="AH144" s="52"/>
      <c r="AI144" s="52"/>
      <c r="AJ144" s="52"/>
      <c r="AK144" s="52"/>
      <c r="AL144" s="52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</row>
    <row r="145" spans="1:149" s="16" customFormat="1">
      <c r="A145" s="31"/>
      <c r="B145" s="21"/>
      <c r="C145" s="24"/>
      <c r="D145" s="21"/>
      <c r="E145"/>
      <c r="F145"/>
      <c r="G145"/>
      <c r="H145"/>
      <c r="I145"/>
      <c r="J145"/>
      <c r="K145"/>
      <c r="L145" s="24"/>
      <c r="M145" s="21"/>
      <c r="N145"/>
      <c r="O145"/>
      <c r="P145"/>
      <c r="Q145"/>
      <c r="R145"/>
      <c r="S145"/>
      <c r="T145" s="25"/>
      <c r="U145" s="43"/>
      <c r="V145" s="32"/>
      <c r="W145" s="32"/>
      <c r="X145" s="41"/>
      <c r="Y145" s="25"/>
      <c r="Z145" s="25"/>
      <c r="AA145" s="25"/>
      <c r="AB145" s="25"/>
      <c r="AC145" s="25"/>
      <c r="AD145" s="25"/>
      <c r="AE145" s="32"/>
      <c r="AF145" s="25"/>
      <c r="AG145" s="52"/>
      <c r="AH145" s="52"/>
      <c r="AI145" s="52"/>
      <c r="AJ145" s="52"/>
      <c r="AK145" s="52"/>
      <c r="AL145" s="52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</row>
    <row r="146" spans="1:149" s="16" customFormat="1">
      <c r="A146" s="25"/>
      <c r="B146" s="21"/>
      <c r="C146" s="45"/>
      <c r="D146"/>
      <c r="E146"/>
      <c r="F146"/>
      <c r="G146"/>
      <c r="H146"/>
      <c r="I146"/>
      <c r="J146" s="42"/>
      <c r="K146" s="42"/>
      <c r="L146" s="24"/>
      <c r="M146" s="21"/>
      <c r="N146"/>
      <c r="O146"/>
      <c r="P146"/>
      <c r="Q146"/>
      <c r="R146"/>
      <c r="S146"/>
      <c r="T146" s="25"/>
      <c r="U146" s="43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52"/>
      <c r="AH146" s="52"/>
      <c r="AI146" s="52"/>
      <c r="AJ146" s="52"/>
      <c r="AK146" s="52"/>
      <c r="AL146" s="52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</row>
    <row r="147" spans="1:149" s="16" customFormat="1">
      <c r="A147" s="31"/>
      <c r="B147" s="21"/>
      <c r="C147" s="45"/>
      <c r="D147"/>
      <c r="E147"/>
      <c r="F147"/>
      <c r="G147"/>
      <c r="H147"/>
      <c r="I147"/>
      <c r="J147" s="25"/>
      <c r="K147" s="25"/>
      <c r="L147" s="24"/>
      <c r="M147" s="21"/>
      <c r="N147"/>
      <c r="O147"/>
      <c r="P147"/>
      <c r="Q147"/>
      <c r="R147"/>
      <c r="S147"/>
      <c r="T147" s="25"/>
      <c r="U147" s="43"/>
      <c r="V147" s="32"/>
      <c r="W147" s="32"/>
      <c r="X147" s="41"/>
      <c r="Y147" s="25"/>
      <c r="Z147" s="25"/>
      <c r="AA147" s="25"/>
      <c r="AB147" s="25"/>
      <c r="AC147" s="25"/>
      <c r="AD147" s="25"/>
      <c r="AE147" s="32"/>
      <c r="AF147" s="25"/>
      <c r="AG147" s="52"/>
      <c r="AH147" s="52"/>
      <c r="AI147" s="52"/>
      <c r="AJ147" s="52"/>
      <c r="AK147" s="52"/>
      <c r="AL147" s="52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  <c r="EK147" s="25"/>
      <c r="EL147" s="25"/>
      <c r="EM147" s="25"/>
      <c r="EN147" s="25"/>
      <c r="EO147" s="25"/>
      <c r="EP147" s="25"/>
      <c r="EQ147" s="25"/>
      <c r="ER147" s="25"/>
      <c r="ES147" s="25"/>
    </row>
    <row r="148" spans="1:149" s="16" customFormat="1">
      <c r="A148" s="31"/>
      <c r="B148" s="21"/>
      <c r="C148" s="45"/>
      <c r="D148"/>
      <c r="E148"/>
      <c r="F148"/>
      <c r="G148"/>
      <c r="H148"/>
      <c r="I148"/>
      <c r="J148" s="25"/>
      <c r="K148" s="25"/>
      <c r="L148" s="24"/>
      <c r="M148" s="21"/>
      <c r="N148"/>
      <c r="O148"/>
      <c r="P148"/>
      <c r="Q148"/>
      <c r="R148"/>
      <c r="S148"/>
      <c r="T148" s="25"/>
      <c r="U148" s="43"/>
      <c r="V148" s="32"/>
      <c r="W148" s="32"/>
      <c r="X148" s="41"/>
      <c r="Y148" s="25"/>
      <c r="Z148" s="25"/>
      <c r="AA148" s="25"/>
      <c r="AB148" s="25"/>
      <c r="AC148" s="25"/>
      <c r="AD148" s="25"/>
      <c r="AE148" s="32"/>
      <c r="AF148" s="25"/>
      <c r="AG148" s="52"/>
      <c r="AH148" s="52"/>
      <c r="AI148" s="52"/>
      <c r="AJ148" s="52"/>
      <c r="AK148" s="52"/>
      <c r="AL148" s="52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  <c r="EN148" s="25"/>
      <c r="EO148" s="25"/>
      <c r="EP148" s="25"/>
      <c r="EQ148" s="25"/>
      <c r="ER148" s="25"/>
      <c r="ES148" s="25"/>
    </row>
    <row r="149" spans="1:149" s="16" customFormat="1">
      <c r="A149" s="31"/>
      <c r="B149" s="25"/>
      <c r="C149" s="32"/>
      <c r="D149" s="32"/>
      <c r="E149" s="41"/>
      <c r="F149" s="25"/>
      <c r="G149" s="33"/>
      <c r="H149" s="33"/>
      <c r="I149" s="41"/>
      <c r="J149" s="25"/>
      <c r="K149" s="25"/>
      <c r="L149" s="25"/>
      <c r="M149" s="41"/>
      <c r="N149" s="25"/>
      <c r="O149" s="25"/>
      <c r="P149" s="25"/>
      <c r="Q149" s="34"/>
      <c r="R149" s="25"/>
      <c r="S149" s="25"/>
      <c r="T149" s="25"/>
      <c r="U149" s="43"/>
      <c r="V149" s="32"/>
      <c r="W149" s="32"/>
      <c r="X149" s="41"/>
      <c r="Y149" s="25"/>
      <c r="Z149" s="25"/>
      <c r="AA149" s="25"/>
      <c r="AB149" s="25"/>
      <c r="AC149" s="25"/>
      <c r="AD149" s="25"/>
      <c r="AE149" s="32"/>
      <c r="AF149" s="25"/>
      <c r="AG149" s="52"/>
      <c r="AH149" s="52"/>
      <c r="AI149" s="52"/>
      <c r="AJ149" s="52"/>
      <c r="AK149" s="52"/>
      <c r="AL149" s="52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  <c r="EN149" s="25"/>
      <c r="EO149" s="25"/>
      <c r="EP149" s="25"/>
      <c r="EQ149" s="25"/>
      <c r="ER149" s="25"/>
      <c r="ES149" s="25"/>
    </row>
    <row r="150" spans="1:149" s="16" customFormat="1">
      <c r="A150" s="31"/>
      <c r="B150" s="25"/>
      <c r="C150" s="32"/>
      <c r="D150" s="32"/>
      <c r="E150" s="41"/>
      <c r="F150" s="25"/>
      <c r="G150" s="33"/>
      <c r="H150" s="33"/>
      <c r="I150" s="41"/>
      <c r="J150" s="25"/>
      <c r="K150" s="25"/>
      <c r="L150" s="25"/>
      <c r="M150" s="41"/>
      <c r="N150" s="25"/>
      <c r="O150" s="25"/>
      <c r="P150" s="25"/>
      <c r="Q150" s="34"/>
      <c r="R150" s="25"/>
      <c r="S150" s="25"/>
      <c r="T150" s="25"/>
      <c r="U150" s="43"/>
      <c r="V150" s="32"/>
      <c r="W150" s="32"/>
      <c r="X150" s="41"/>
      <c r="Y150" s="25"/>
      <c r="Z150" s="25"/>
      <c r="AA150" s="25"/>
      <c r="AB150" s="25"/>
      <c r="AC150" s="25"/>
      <c r="AD150" s="25"/>
      <c r="AE150" s="32"/>
      <c r="AF150" s="25"/>
      <c r="AG150" s="52"/>
      <c r="AH150" s="52"/>
      <c r="AI150" s="52"/>
      <c r="AJ150" s="52"/>
      <c r="AK150" s="52"/>
      <c r="AL150" s="52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</row>
    <row r="151" spans="1:149" s="16" customFormat="1">
      <c r="A151" s="31"/>
      <c r="B151" s="25"/>
      <c r="C151" s="32"/>
      <c r="D151" s="32"/>
      <c r="E151" s="41"/>
      <c r="F151" s="25"/>
      <c r="G151" s="33"/>
      <c r="H151" s="33"/>
      <c r="I151" s="41"/>
      <c r="J151" s="41"/>
      <c r="K151" s="41"/>
      <c r="L151" s="33"/>
      <c r="M151" s="41"/>
      <c r="N151" s="25"/>
      <c r="O151" s="25"/>
      <c r="P151" s="25"/>
      <c r="Q151" s="34"/>
      <c r="R151" s="25"/>
      <c r="S151" s="25"/>
      <c r="T151" s="25"/>
      <c r="U151" s="43"/>
      <c r="V151" s="32"/>
      <c r="W151" s="32"/>
      <c r="X151" s="41"/>
      <c r="Y151" s="25"/>
      <c r="Z151" s="25"/>
      <c r="AA151" s="25"/>
      <c r="AB151" s="25"/>
      <c r="AC151" s="25"/>
      <c r="AD151" s="25"/>
      <c r="AE151" s="32"/>
      <c r="AF151" s="25"/>
      <c r="AG151" s="52"/>
      <c r="AH151" s="52"/>
      <c r="AI151" s="52"/>
      <c r="AJ151" s="52"/>
      <c r="AK151" s="52"/>
      <c r="AL151" s="52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</row>
    <row r="152" spans="1:149" s="16" customFormat="1">
      <c r="A152" s="37"/>
      <c r="B152" s="25"/>
      <c r="C152" s="32"/>
      <c r="D152" s="32"/>
      <c r="E152" s="41"/>
      <c r="F152" s="25"/>
      <c r="G152" s="33"/>
      <c r="H152" s="33"/>
      <c r="I152" s="41"/>
      <c r="J152" s="25"/>
      <c r="K152" s="25"/>
      <c r="L152" s="25"/>
      <c r="M152" s="41"/>
      <c r="N152" s="25"/>
      <c r="O152" s="25"/>
      <c r="P152" s="25"/>
      <c r="Q152" s="34"/>
      <c r="R152" s="25"/>
      <c r="S152" s="25"/>
      <c r="T152" s="25"/>
      <c r="U152" s="43"/>
      <c r="V152" s="32"/>
      <c r="W152" s="32"/>
      <c r="X152" s="41"/>
      <c r="Y152" s="25"/>
      <c r="Z152" s="25"/>
      <c r="AA152" s="25"/>
      <c r="AB152" s="25"/>
      <c r="AC152" s="25"/>
      <c r="AD152" s="25"/>
      <c r="AE152" s="32"/>
      <c r="AF152" s="25"/>
      <c r="AG152" s="52"/>
      <c r="AH152" s="52"/>
      <c r="AI152" s="52"/>
      <c r="AJ152" s="52"/>
      <c r="AK152" s="52"/>
      <c r="AL152" s="52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  <c r="EN152" s="25"/>
      <c r="EO152" s="25"/>
      <c r="EP152" s="25"/>
      <c r="EQ152" s="25"/>
      <c r="ER152" s="25"/>
      <c r="ES152" s="25"/>
    </row>
    <row r="153" spans="1:149" s="16" customFormat="1">
      <c r="A153" s="31"/>
      <c r="B153" s="25"/>
      <c r="C153" s="32"/>
      <c r="D153" s="32"/>
      <c r="E153" s="41"/>
      <c r="F153" s="25"/>
      <c r="G153" s="33"/>
      <c r="H153" s="33"/>
      <c r="I153" s="41"/>
      <c r="J153" s="25"/>
      <c r="K153" s="25"/>
      <c r="L153" s="25"/>
      <c r="M153" s="41"/>
      <c r="N153" s="25"/>
      <c r="O153" s="25"/>
      <c r="P153" s="25"/>
      <c r="Q153" s="34"/>
      <c r="R153" s="25"/>
      <c r="S153" s="25"/>
      <c r="T153" s="25"/>
      <c r="U153" s="43"/>
      <c r="V153" s="32"/>
      <c r="W153" s="32"/>
      <c r="X153" s="41"/>
      <c r="Y153" s="25"/>
      <c r="Z153" s="25"/>
      <c r="AA153" s="25"/>
      <c r="AB153" s="25"/>
      <c r="AC153" s="25"/>
      <c r="AD153" s="25"/>
      <c r="AE153" s="32"/>
      <c r="AF153" s="25"/>
      <c r="AG153" s="52"/>
      <c r="AH153" s="52"/>
      <c r="AI153" s="52"/>
      <c r="AJ153" s="52"/>
      <c r="AK153" s="52"/>
      <c r="AL153" s="52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</row>
    <row r="154" spans="1:149" s="16" customFormat="1">
      <c r="A154" s="31"/>
      <c r="B154" s="25"/>
      <c r="C154" s="32"/>
      <c r="D154" s="32"/>
      <c r="E154" s="41"/>
      <c r="F154" s="25"/>
      <c r="G154" s="33"/>
      <c r="H154" s="33"/>
      <c r="I154" s="41"/>
      <c r="J154" s="25"/>
      <c r="K154" s="25"/>
      <c r="L154" s="25"/>
      <c r="M154" s="41"/>
      <c r="N154" s="25"/>
      <c r="O154" s="25"/>
      <c r="P154" s="25"/>
      <c r="Q154" s="34"/>
      <c r="R154" s="25"/>
      <c r="S154" s="25"/>
      <c r="T154" s="25"/>
      <c r="U154" s="43"/>
      <c r="V154" s="32"/>
      <c r="W154" s="32"/>
      <c r="X154" s="41"/>
      <c r="Y154" s="25"/>
      <c r="Z154" s="25"/>
      <c r="AA154" s="25"/>
      <c r="AB154" s="25"/>
      <c r="AC154" s="25"/>
      <c r="AD154" s="25"/>
      <c r="AE154" s="32"/>
      <c r="AF154" s="25"/>
      <c r="AG154" s="52"/>
      <c r="AH154" s="52"/>
      <c r="AI154" s="52"/>
      <c r="AJ154" s="52"/>
      <c r="AK154" s="52"/>
      <c r="AL154" s="52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</row>
    <row r="155" spans="1:149" s="16" customFormat="1">
      <c r="A155" s="25"/>
      <c r="B155" s="25"/>
      <c r="C155" s="32"/>
      <c r="D155" s="32"/>
      <c r="E155" s="41"/>
      <c r="F155" s="25"/>
      <c r="G155" s="33"/>
      <c r="H155" s="33"/>
      <c r="I155" s="41"/>
      <c r="J155" s="25"/>
      <c r="K155" s="25"/>
      <c r="L155" s="25"/>
      <c r="M155" s="41"/>
      <c r="N155" s="25"/>
      <c r="O155" s="25"/>
      <c r="P155" s="25"/>
      <c r="Q155" s="34"/>
      <c r="R155" s="25"/>
      <c r="S155" s="25"/>
      <c r="T155" s="25"/>
      <c r="U155" s="43"/>
      <c r="V155" s="32"/>
      <c r="W155" s="32"/>
      <c r="X155" s="41"/>
      <c r="Y155" s="25"/>
      <c r="Z155" s="25"/>
      <c r="AA155" s="25"/>
      <c r="AB155" s="25"/>
      <c r="AC155" s="25"/>
      <c r="AD155" s="25"/>
      <c r="AE155" s="32"/>
      <c r="AF155" s="25"/>
      <c r="AG155" s="52"/>
      <c r="AH155" s="52"/>
      <c r="AI155" s="52"/>
      <c r="AJ155" s="52"/>
      <c r="AK155" s="52"/>
      <c r="AL155" s="52"/>
      <c r="AM155" s="186"/>
      <c r="AN155" s="186"/>
      <c r="AO155" s="187"/>
      <c r="AP155" s="186"/>
      <c r="AQ155" s="186"/>
      <c r="AR155" s="186"/>
      <c r="AS155" s="186"/>
      <c r="AT155" s="25"/>
      <c r="AU155" s="44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</row>
    <row r="156" spans="1:149" s="16" customFormat="1">
      <c r="A156" s="31"/>
      <c r="B156" s="25"/>
      <c r="C156" s="32"/>
      <c r="D156" s="32"/>
      <c r="E156" s="41"/>
      <c r="F156" s="25"/>
      <c r="G156" s="33"/>
      <c r="H156" s="33"/>
      <c r="I156" s="41"/>
      <c r="J156" s="25"/>
      <c r="K156" s="25"/>
      <c r="L156" s="25"/>
      <c r="M156" s="41"/>
      <c r="N156" s="25"/>
      <c r="O156" s="25"/>
      <c r="P156" s="25"/>
      <c r="Q156" s="34"/>
      <c r="R156" s="25"/>
      <c r="S156" s="25"/>
      <c r="T156" s="25"/>
      <c r="U156" s="43"/>
      <c r="V156" s="32"/>
      <c r="W156" s="32"/>
      <c r="X156" s="41"/>
      <c r="Y156" s="25"/>
      <c r="Z156" s="25"/>
      <c r="AA156" s="25"/>
      <c r="AB156" s="25"/>
      <c r="AC156" s="25"/>
      <c r="AD156" s="25"/>
      <c r="AE156" s="32"/>
      <c r="AF156" s="25"/>
      <c r="AG156" s="52"/>
      <c r="AH156" s="52"/>
      <c r="AI156" s="52"/>
      <c r="AJ156" s="52"/>
      <c r="AK156" s="52"/>
      <c r="AL156" s="52"/>
      <c r="AM156" s="186"/>
      <c r="AN156" s="186"/>
      <c r="AO156" s="186"/>
      <c r="AP156" s="186"/>
      <c r="AQ156" s="186"/>
      <c r="AR156" s="186"/>
      <c r="AS156" s="186"/>
      <c r="AT156" s="25"/>
      <c r="AU156" s="44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</row>
    <row r="157" spans="1:149" s="16" customFormat="1">
      <c r="A157" s="31"/>
      <c r="B157" s="25"/>
      <c r="C157" s="32"/>
      <c r="D157" s="32"/>
      <c r="E157" s="41"/>
      <c r="F157" s="25"/>
      <c r="G157" s="33"/>
      <c r="H157" s="33"/>
      <c r="I157" s="41"/>
      <c r="J157" s="25"/>
      <c r="K157" s="25"/>
      <c r="L157" s="25"/>
      <c r="M157" s="41"/>
      <c r="N157" s="25"/>
      <c r="O157" s="25"/>
      <c r="P157" s="25"/>
      <c r="Q157" s="34"/>
      <c r="R157" s="25"/>
      <c r="S157" s="25"/>
      <c r="T157" s="25"/>
      <c r="U157" s="43"/>
      <c r="V157" s="32"/>
      <c r="W157" s="32"/>
      <c r="X157" s="41"/>
      <c r="Y157" s="25"/>
      <c r="Z157" s="25"/>
      <c r="AA157" s="25"/>
      <c r="AB157" s="25"/>
      <c r="AC157" s="25"/>
      <c r="AD157" s="25"/>
      <c r="AE157" s="32"/>
      <c r="AF157" s="25"/>
      <c r="AG157" s="52"/>
      <c r="AH157" s="52"/>
      <c r="AI157" s="52"/>
      <c r="AJ157" s="52"/>
      <c r="AK157" s="52"/>
      <c r="AL157" s="52"/>
      <c r="AM157" s="25"/>
      <c r="AN157" s="25"/>
      <c r="AO157" s="25"/>
      <c r="AP157" s="38"/>
      <c r="AQ157" s="25"/>
      <c r="AR157" s="39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</row>
    <row r="158" spans="1:149" s="16" customFormat="1">
      <c r="A158" s="26"/>
      <c r="B158" s="25"/>
      <c r="C158" s="32"/>
      <c r="D158" s="32"/>
      <c r="E158" s="41"/>
      <c r="F158" s="25"/>
      <c r="G158" s="33"/>
      <c r="H158" s="33"/>
      <c r="I158" s="41"/>
      <c r="J158" s="41"/>
      <c r="K158" s="41"/>
      <c r="L158" s="33"/>
      <c r="M158" s="41"/>
      <c r="N158" s="25"/>
      <c r="O158" s="25"/>
      <c r="P158" s="25"/>
      <c r="Q158" s="34"/>
      <c r="R158" s="25"/>
      <c r="S158" s="25"/>
      <c r="T158" s="25"/>
      <c r="U158" s="43"/>
      <c r="V158" s="32"/>
      <c r="W158" s="32"/>
      <c r="X158" s="41"/>
      <c r="Y158" s="25"/>
      <c r="Z158" s="25"/>
      <c r="AA158" s="25"/>
      <c r="AB158" s="25"/>
      <c r="AC158" s="25"/>
      <c r="AD158" s="25"/>
      <c r="AE158" s="32"/>
      <c r="AF158" s="25"/>
      <c r="AG158" s="52"/>
      <c r="AH158" s="52"/>
      <c r="AI158" s="52"/>
      <c r="AJ158" s="52"/>
      <c r="AK158" s="52"/>
      <c r="AL158" s="52"/>
      <c r="AM158" s="25"/>
      <c r="AN158" s="32"/>
      <c r="AO158" s="25"/>
      <c r="AP158" s="39"/>
      <c r="AQ158" s="25"/>
      <c r="AR158" s="25"/>
      <c r="AS158" s="33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</row>
    <row r="159" spans="1:149" s="16" customFormat="1">
      <c r="A159" s="26"/>
      <c r="B159" s="25"/>
      <c r="C159" s="32"/>
      <c r="D159" s="32"/>
      <c r="E159" s="41"/>
      <c r="F159" s="25"/>
      <c r="G159" s="33"/>
      <c r="H159" s="33"/>
      <c r="I159" s="41"/>
      <c r="J159" s="25"/>
      <c r="K159" s="25"/>
      <c r="L159" s="25"/>
      <c r="M159" s="41"/>
      <c r="N159" s="25"/>
      <c r="O159" s="25"/>
      <c r="P159" s="25"/>
      <c r="Q159" s="34"/>
      <c r="R159" s="25"/>
      <c r="S159" s="25"/>
      <c r="T159" s="25"/>
      <c r="U159" s="43"/>
      <c r="V159" s="32"/>
      <c r="W159" s="32"/>
      <c r="X159" s="41"/>
      <c r="Y159" s="25"/>
      <c r="Z159" s="25"/>
      <c r="AA159" s="25"/>
      <c r="AB159" s="25"/>
      <c r="AC159" s="25"/>
      <c r="AD159" s="25"/>
      <c r="AE159" s="32"/>
      <c r="AF159" s="25"/>
      <c r="AG159" s="52"/>
      <c r="AH159" s="52"/>
      <c r="AI159" s="52"/>
      <c r="AJ159" s="52"/>
      <c r="AK159" s="52"/>
      <c r="AL159" s="52"/>
      <c r="AM159" s="40"/>
      <c r="AN159" s="32"/>
      <c r="AO159" s="25"/>
      <c r="AP159" s="39"/>
      <c r="AQ159" s="25"/>
      <c r="AR159" s="39"/>
      <c r="AS159" s="32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  <c r="EK159" s="25"/>
      <c r="EL159" s="25"/>
      <c r="EM159" s="25"/>
      <c r="EN159" s="25"/>
      <c r="EO159" s="25"/>
      <c r="EP159" s="25"/>
      <c r="EQ159" s="25"/>
      <c r="ER159" s="25"/>
      <c r="ES159" s="25"/>
    </row>
    <row r="160" spans="1:149" s="16" customFormat="1">
      <c r="A160" s="25"/>
      <c r="B160" s="25"/>
      <c r="C160" s="32"/>
      <c r="D160" s="32"/>
      <c r="E160" s="41"/>
      <c r="F160" s="25"/>
      <c r="G160" s="33"/>
      <c r="H160" s="33"/>
      <c r="I160" s="41"/>
      <c r="J160" s="25"/>
      <c r="K160" s="25"/>
      <c r="L160" s="25"/>
      <c r="M160" s="41"/>
      <c r="N160" s="25"/>
      <c r="O160" s="25"/>
      <c r="P160" s="25"/>
      <c r="Q160" s="34"/>
      <c r="R160" s="25"/>
      <c r="S160" s="25"/>
      <c r="T160" s="25"/>
      <c r="U160" s="43"/>
      <c r="V160" s="32"/>
      <c r="W160" s="32"/>
      <c r="X160" s="41"/>
      <c r="Y160" s="25"/>
      <c r="Z160" s="25"/>
      <c r="AA160" s="25"/>
      <c r="AB160" s="25"/>
      <c r="AC160" s="25"/>
      <c r="AD160" s="25"/>
      <c r="AE160" s="32"/>
      <c r="AF160" s="25"/>
      <c r="AG160" s="52"/>
      <c r="AH160" s="52"/>
      <c r="AI160" s="52"/>
      <c r="AJ160" s="52"/>
      <c r="AK160" s="52"/>
      <c r="AL160" s="52"/>
      <c r="AM160" s="25"/>
      <c r="AN160" s="25"/>
      <c r="AO160" s="25"/>
      <c r="AP160" s="39"/>
      <c r="AQ160" s="25"/>
      <c r="AR160" s="39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  <c r="EN160" s="25"/>
      <c r="EO160" s="25"/>
      <c r="EP160" s="25"/>
      <c r="EQ160" s="25"/>
      <c r="ER160" s="25"/>
      <c r="ES160" s="25"/>
    </row>
    <row r="161" spans="1:149" s="16" customFormat="1">
      <c r="A161" s="31"/>
      <c r="B161" s="25"/>
      <c r="C161" s="32"/>
      <c r="D161" s="32"/>
      <c r="E161" s="41"/>
      <c r="F161" s="25"/>
      <c r="G161" s="33"/>
      <c r="H161" s="33"/>
      <c r="I161" s="41"/>
      <c r="J161" s="25"/>
      <c r="K161" s="25"/>
      <c r="L161" s="25"/>
      <c r="M161" s="41"/>
      <c r="N161" s="25"/>
      <c r="O161" s="25"/>
      <c r="P161" s="25"/>
      <c r="Q161" s="34"/>
      <c r="R161" s="25"/>
      <c r="S161" s="25"/>
      <c r="T161" s="25"/>
      <c r="U161" s="43"/>
      <c r="V161" s="32"/>
      <c r="W161" s="32"/>
      <c r="X161" s="41"/>
      <c r="Y161" s="25"/>
      <c r="Z161" s="25"/>
      <c r="AA161" s="25"/>
      <c r="AB161" s="25"/>
      <c r="AC161" s="25"/>
      <c r="AD161" s="25"/>
      <c r="AE161" s="32"/>
      <c r="AF161" s="25"/>
      <c r="AG161" s="52"/>
      <c r="AH161" s="52"/>
      <c r="AI161" s="52"/>
      <c r="AJ161" s="52"/>
      <c r="AK161" s="52"/>
      <c r="AL161" s="52"/>
      <c r="AM161" s="39"/>
      <c r="AN161" s="39"/>
      <c r="AO161" s="39"/>
      <c r="AP161" s="25"/>
      <c r="AQ161" s="39"/>
      <c r="AR161" s="39"/>
      <c r="AS161" s="39"/>
      <c r="AT161" s="25"/>
      <c r="AU161" s="25"/>
      <c r="AV161" s="39"/>
      <c r="AW161" s="39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  <c r="EK161" s="25"/>
      <c r="EL161" s="25"/>
      <c r="EM161" s="25"/>
      <c r="EN161" s="25"/>
      <c r="EO161" s="25"/>
      <c r="EP161" s="25"/>
      <c r="EQ161" s="25"/>
      <c r="ER161" s="25"/>
      <c r="ES161" s="25"/>
    </row>
    <row r="162" spans="1:149" s="16" customFormat="1">
      <c r="A162" s="31"/>
      <c r="B162" s="25"/>
      <c r="C162" s="32"/>
      <c r="D162" s="32"/>
      <c r="E162" s="41"/>
      <c r="F162" s="25"/>
      <c r="G162" s="33"/>
      <c r="H162" s="33"/>
      <c r="I162" s="41"/>
      <c r="J162" s="25"/>
      <c r="K162" s="25"/>
      <c r="L162" s="25"/>
      <c r="M162" s="41"/>
      <c r="N162" s="25"/>
      <c r="O162" s="25"/>
      <c r="P162" s="25"/>
      <c r="Q162" s="34"/>
      <c r="R162" s="25"/>
      <c r="S162" s="25"/>
      <c r="T162" s="25"/>
      <c r="U162" s="43"/>
      <c r="V162" s="32"/>
      <c r="W162" s="32"/>
      <c r="X162" s="41"/>
      <c r="Y162" s="25"/>
      <c r="Z162" s="25"/>
      <c r="AA162" s="25"/>
      <c r="AB162" s="25"/>
      <c r="AC162" s="25"/>
      <c r="AD162" s="25"/>
      <c r="AE162" s="32"/>
      <c r="AF162" s="25"/>
      <c r="AG162" s="52"/>
      <c r="AH162" s="52"/>
      <c r="AI162" s="52"/>
      <c r="AJ162" s="52"/>
      <c r="AK162" s="52"/>
      <c r="AL162" s="52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  <c r="EK162" s="25"/>
      <c r="EL162" s="25"/>
      <c r="EM162" s="25"/>
      <c r="EN162" s="25"/>
      <c r="EO162" s="25"/>
      <c r="EP162" s="25"/>
      <c r="EQ162" s="25"/>
      <c r="ER162" s="25"/>
      <c r="ES162" s="25"/>
    </row>
    <row r="163" spans="1:149" s="16" customFormat="1">
      <c r="A163" s="31"/>
      <c r="B163" s="25"/>
      <c r="C163" s="32"/>
      <c r="D163" s="32"/>
      <c r="E163" s="41"/>
      <c r="F163" s="25"/>
      <c r="G163" s="33"/>
      <c r="H163" s="33"/>
      <c r="I163" s="41"/>
      <c r="J163" s="25"/>
      <c r="K163" s="25"/>
      <c r="L163" s="25"/>
      <c r="M163" s="41"/>
      <c r="N163" s="25"/>
      <c r="O163" s="25"/>
      <c r="P163" s="25"/>
      <c r="Q163" s="34"/>
      <c r="R163" s="25"/>
      <c r="S163" s="25"/>
      <c r="T163" s="25"/>
      <c r="U163" s="43"/>
      <c r="V163" s="32"/>
      <c r="W163" s="32"/>
      <c r="X163" s="41"/>
      <c r="Y163" s="25"/>
      <c r="Z163" s="25"/>
      <c r="AA163" s="25"/>
      <c r="AB163" s="25"/>
      <c r="AC163" s="25"/>
      <c r="AD163" s="25"/>
      <c r="AE163" s="32"/>
      <c r="AF163" s="25"/>
      <c r="AG163" s="52"/>
      <c r="AH163" s="52"/>
      <c r="AI163" s="52"/>
      <c r="AJ163" s="52"/>
      <c r="AK163" s="52"/>
      <c r="AL163" s="52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  <c r="EK163" s="25"/>
      <c r="EL163" s="25"/>
      <c r="EM163" s="25"/>
      <c r="EN163" s="25"/>
      <c r="EO163" s="25"/>
      <c r="EP163" s="25"/>
      <c r="EQ163" s="25"/>
      <c r="ER163" s="25"/>
      <c r="ES163" s="25"/>
    </row>
    <row r="164" spans="1:149" s="16" customFormat="1">
      <c r="A164" s="31"/>
      <c r="B164" s="25"/>
      <c r="C164" s="32"/>
      <c r="D164" s="32"/>
      <c r="E164" s="41"/>
      <c r="F164" s="25"/>
      <c r="G164" s="33"/>
      <c r="H164" s="33"/>
      <c r="I164" s="41"/>
      <c r="J164" s="25"/>
      <c r="K164" s="25"/>
      <c r="L164" s="25"/>
      <c r="M164" s="41"/>
      <c r="N164" s="25"/>
      <c r="O164" s="25"/>
      <c r="P164" s="25"/>
      <c r="Q164" s="34"/>
      <c r="R164" s="25"/>
      <c r="S164" s="25"/>
      <c r="T164" s="25"/>
      <c r="U164" s="43"/>
      <c r="V164" s="32"/>
      <c r="W164" s="32"/>
      <c r="X164" s="41"/>
      <c r="Y164" s="25"/>
      <c r="Z164" s="25"/>
      <c r="AA164" s="25"/>
      <c r="AB164" s="25"/>
      <c r="AC164" s="25"/>
      <c r="AD164" s="25"/>
      <c r="AE164" s="32"/>
      <c r="AF164" s="25"/>
      <c r="AG164" s="52"/>
      <c r="AH164" s="52"/>
      <c r="AI164" s="52"/>
      <c r="AJ164" s="52"/>
      <c r="AK164" s="52"/>
      <c r="AL164" s="52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  <c r="EK164" s="25"/>
      <c r="EL164" s="25"/>
      <c r="EM164" s="25"/>
      <c r="EN164" s="25"/>
      <c r="EO164" s="25"/>
      <c r="EP164" s="25"/>
      <c r="EQ164" s="25"/>
      <c r="ER164" s="25"/>
      <c r="ES164" s="25"/>
    </row>
    <row r="165" spans="1:149" s="16" customFormat="1">
      <c r="A165" s="31"/>
      <c r="B165" s="25"/>
      <c r="C165" s="32"/>
      <c r="D165" s="32"/>
      <c r="E165" s="41"/>
      <c r="F165" s="25"/>
      <c r="G165" s="33"/>
      <c r="H165" s="33"/>
      <c r="I165" s="41"/>
      <c r="J165" s="41"/>
      <c r="K165" s="41"/>
      <c r="L165" s="33"/>
      <c r="M165" s="41"/>
      <c r="N165" s="25"/>
      <c r="O165" s="25"/>
      <c r="P165" s="25"/>
      <c r="Q165" s="34"/>
      <c r="R165" s="25"/>
      <c r="S165" s="25"/>
      <c r="T165" s="25"/>
      <c r="U165" s="43"/>
      <c r="V165" s="32"/>
      <c r="W165" s="32"/>
      <c r="X165" s="41"/>
      <c r="Y165" s="25"/>
      <c r="Z165" s="25"/>
      <c r="AA165" s="25"/>
      <c r="AB165" s="25"/>
      <c r="AC165" s="25"/>
      <c r="AD165" s="25"/>
      <c r="AE165" s="32"/>
      <c r="AF165" s="25"/>
      <c r="AG165" s="52"/>
      <c r="AH165" s="52"/>
      <c r="AI165" s="52"/>
      <c r="AJ165" s="52"/>
      <c r="AK165" s="52"/>
      <c r="AL165" s="52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  <c r="EK165" s="25"/>
      <c r="EL165" s="25"/>
      <c r="EM165" s="25"/>
      <c r="EN165" s="25"/>
      <c r="EO165" s="25"/>
      <c r="EP165" s="25"/>
      <c r="EQ165" s="25"/>
      <c r="ER165" s="25"/>
      <c r="ES165" s="25"/>
    </row>
    <row r="166" spans="1:149">
      <c r="A166" s="13"/>
      <c r="AI166"/>
      <c r="AJ166"/>
      <c r="AL166" s="16"/>
      <c r="AM166" s="76"/>
      <c r="AN166" s="76"/>
      <c r="AO166" s="76"/>
      <c r="AP166" s="76"/>
      <c r="AQ166" s="22"/>
      <c r="AR166" s="22"/>
      <c r="AS166" s="1"/>
      <c r="AT166" s="1"/>
      <c r="AU166" s="2"/>
    </row>
    <row r="167" spans="1:149">
      <c r="AI167"/>
      <c r="AJ167"/>
      <c r="AL167" s="16"/>
      <c r="AM167" s="76"/>
      <c r="AN167" s="1"/>
      <c r="AO167" s="76"/>
      <c r="AP167" s="76"/>
      <c r="AQ167" s="22"/>
      <c r="AR167" s="22"/>
    </row>
    <row r="168" spans="1:149">
      <c r="AI168"/>
      <c r="AJ168"/>
      <c r="AL168" s="16"/>
      <c r="AM168" s="13"/>
      <c r="AN168" s="75"/>
      <c r="AO168" s="13"/>
      <c r="AP168" s="16"/>
      <c r="AQ168" s="16"/>
      <c r="AR168" s="16"/>
    </row>
    <row r="169" spans="1:149">
      <c r="A169" s="24"/>
      <c r="I169" s="24"/>
      <c r="J169" s="21"/>
      <c r="AI169"/>
      <c r="AJ169"/>
      <c r="AL169" s="16"/>
      <c r="AM169" s="28"/>
      <c r="AN169" s="13"/>
      <c r="AO169" s="13"/>
      <c r="AP169" s="23"/>
      <c r="AQ169" s="23"/>
      <c r="AR169" s="23"/>
    </row>
    <row r="170" spans="1:149">
      <c r="A170" s="24"/>
      <c r="I170" s="24"/>
      <c r="J170" s="21"/>
      <c r="AI170"/>
      <c r="AJ170"/>
      <c r="AL170" s="16"/>
      <c r="AM170" s="28"/>
      <c r="AN170" s="13"/>
      <c r="AO170" s="13"/>
      <c r="AP170" s="23"/>
      <c r="AQ170" s="23"/>
      <c r="AR170" s="23"/>
    </row>
    <row r="171" spans="1:149">
      <c r="A171" s="24"/>
      <c r="I171" s="24"/>
      <c r="J171" s="21"/>
      <c r="AI171"/>
      <c r="AJ171"/>
      <c r="AL171" s="16"/>
      <c r="AM171" s="28"/>
      <c r="AN171" s="13"/>
      <c r="AO171" s="13"/>
      <c r="AP171" s="23"/>
      <c r="AQ171" s="23"/>
      <c r="AR171" s="23"/>
    </row>
    <row r="172" spans="1:149">
      <c r="A172" s="24"/>
      <c r="I172" s="24"/>
      <c r="J172" s="21"/>
      <c r="AI172"/>
      <c r="AJ172"/>
      <c r="AL172" s="16"/>
      <c r="AM172" s="28"/>
      <c r="AN172" s="13"/>
      <c r="AO172" s="13"/>
      <c r="AP172" s="23"/>
      <c r="AQ172" s="23"/>
      <c r="AR172" s="23"/>
    </row>
    <row r="173" spans="1:149">
      <c r="A173" s="24"/>
      <c r="I173" s="24"/>
      <c r="J173" s="21"/>
      <c r="AI173"/>
      <c r="AJ173"/>
      <c r="AL173" s="16"/>
      <c r="AM173" s="28"/>
      <c r="AN173" s="13"/>
      <c r="AO173" s="13"/>
      <c r="AP173" s="23"/>
      <c r="AQ173" s="23"/>
      <c r="AR173" s="23"/>
    </row>
    <row r="174" spans="1:149">
      <c r="A174" s="24"/>
      <c r="I174" s="24"/>
      <c r="J174" s="21"/>
      <c r="AI174"/>
      <c r="AJ174"/>
      <c r="AL174" s="16"/>
      <c r="AM174" s="28"/>
      <c r="AN174" s="13"/>
      <c r="AO174" s="13"/>
      <c r="AP174" s="23"/>
      <c r="AQ174" s="23"/>
      <c r="AR174" s="23"/>
    </row>
    <row r="175" spans="1:149">
      <c r="A175" s="24"/>
      <c r="I175" s="24"/>
      <c r="J175" s="21"/>
      <c r="AI175"/>
      <c r="AJ175"/>
      <c r="AL175" s="16"/>
      <c r="AM175" s="13"/>
      <c r="AN175" s="13"/>
      <c r="AO175" s="13"/>
      <c r="AP175" s="13"/>
      <c r="AQ175" s="13"/>
      <c r="AR175" s="13"/>
    </row>
    <row r="176" spans="1:149">
      <c r="A176" s="24"/>
      <c r="I176" s="24"/>
      <c r="J176" s="21"/>
      <c r="AI176"/>
      <c r="AJ176"/>
      <c r="AL176" s="16"/>
      <c r="AM176" s="13"/>
      <c r="AN176" s="13"/>
      <c r="AO176" s="13"/>
      <c r="AP176" s="13"/>
      <c r="AQ176" s="13"/>
      <c r="AR176" s="13"/>
    </row>
    <row r="177" spans="1:44">
      <c r="A177" s="24"/>
      <c r="I177" s="24"/>
      <c r="J177" s="21"/>
      <c r="AI177"/>
      <c r="AJ177"/>
      <c r="AL177" s="16"/>
      <c r="AM177" s="13"/>
      <c r="AN177" s="13"/>
      <c r="AO177" s="13"/>
      <c r="AP177" s="13"/>
      <c r="AQ177" s="13"/>
      <c r="AR177" s="13"/>
    </row>
    <row r="178" spans="1:44">
      <c r="A178" s="24"/>
      <c r="I178" s="24"/>
      <c r="J178" s="21"/>
      <c r="AI178"/>
      <c r="AJ178"/>
      <c r="AL178" s="16"/>
      <c r="AM178" s="13"/>
      <c r="AN178" s="13"/>
      <c r="AO178" s="13"/>
      <c r="AP178" s="13"/>
      <c r="AQ178" s="13"/>
      <c r="AR178" s="13"/>
    </row>
    <row r="179" spans="1:44">
      <c r="A179" s="24"/>
      <c r="I179" s="24"/>
      <c r="J179" s="21"/>
      <c r="AI179"/>
      <c r="AJ179"/>
      <c r="AL179" s="16"/>
      <c r="AM179" s="13"/>
      <c r="AN179" s="13"/>
      <c r="AO179" s="13"/>
      <c r="AP179" s="13"/>
      <c r="AQ179" s="13"/>
      <c r="AR179" s="13"/>
    </row>
    <row r="180" spans="1:44">
      <c r="A180" s="24"/>
      <c r="I180" s="24"/>
      <c r="J180" s="21"/>
      <c r="AI180"/>
      <c r="AJ180"/>
      <c r="AL180" s="16"/>
    </row>
    <row r="181" spans="1:44">
      <c r="A181" s="24"/>
      <c r="I181" s="24"/>
      <c r="J181" s="21"/>
      <c r="AI181"/>
      <c r="AJ181"/>
      <c r="AL181" s="16"/>
    </row>
    <row r="182" spans="1:44">
      <c r="A182" s="24"/>
      <c r="I182" s="24"/>
      <c r="J182" s="21"/>
      <c r="AI182"/>
      <c r="AJ182"/>
      <c r="AL182" s="16"/>
    </row>
    <row r="183" spans="1:44">
      <c r="A183" s="24"/>
      <c r="I183" s="24"/>
      <c r="J183" s="21"/>
      <c r="AI183"/>
      <c r="AJ183"/>
      <c r="AL183" s="16"/>
    </row>
    <row r="184" spans="1:44">
      <c r="A184" s="24"/>
      <c r="I184" s="24"/>
      <c r="J184" s="21"/>
      <c r="AI184"/>
      <c r="AJ184"/>
      <c r="AL184" s="16"/>
    </row>
    <row r="185" spans="1:44">
      <c r="A185" s="24"/>
      <c r="I185" s="24"/>
      <c r="J185" s="21"/>
      <c r="AI185"/>
      <c r="AJ185"/>
      <c r="AL185" s="16"/>
    </row>
    <row r="186" spans="1:44">
      <c r="A186" s="24"/>
      <c r="I186" s="24"/>
      <c r="J186" s="21"/>
      <c r="AI186"/>
      <c r="AJ186"/>
      <c r="AL186" s="16"/>
    </row>
    <row r="187" spans="1:44">
      <c r="A187" s="24"/>
      <c r="I187" s="24"/>
      <c r="J187" s="21"/>
      <c r="AI187"/>
      <c r="AJ187"/>
      <c r="AL187" s="16"/>
    </row>
    <row r="188" spans="1:44">
      <c r="A188" s="24"/>
      <c r="I188" s="24"/>
      <c r="J188" s="21"/>
      <c r="AI188"/>
      <c r="AJ188"/>
      <c r="AL188" s="16"/>
    </row>
    <row r="189" spans="1:44">
      <c r="A189" s="24"/>
      <c r="I189" s="24"/>
      <c r="J189" s="21"/>
      <c r="AI189"/>
      <c r="AJ189"/>
      <c r="AL189" s="16"/>
    </row>
    <row r="190" spans="1:44">
      <c r="A190" s="24"/>
      <c r="I190" s="24"/>
      <c r="J190" s="21"/>
      <c r="AI190"/>
      <c r="AJ190"/>
      <c r="AL190" s="16"/>
    </row>
    <row r="191" spans="1:44">
      <c r="A191" s="24"/>
      <c r="I191" s="24"/>
      <c r="J191" s="21"/>
      <c r="AI191"/>
      <c r="AJ191"/>
      <c r="AL191" s="16"/>
    </row>
    <row r="192" spans="1:44">
      <c r="A192" s="24"/>
      <c r="I192" s="24"/>
      <c r="J192" s="21"/>
      <c r="AI192"/>
      <c r="AJ192"/>
      <c r="AL192" s="16"/>
    </row>
    <row r="193" spans="1:38">
      <c r="A193" s="24"/>
      <c r="I193" s="24"/>
      <c r="J193" s="21"/>
      <c r="Y193" s="16"/>
      <c r="Z193" s="16"/>
      <c r="AA193" s="16"/>
      <c r="AB193" s="16"/>
      <c r="AC193" s="16"/>
      <c r="AD193" s="16"/>
      <c r="AF193" s="16"/>
      <c r="AI193" s="16"/>
      <c r="AJ193" s="16"/>
      <c r="AL193" s="16"/>
    </row>
    <row r="194" spans="1:38">
      <c r="A194" s="24"/>
      <c r="I194" s="24"/>
      <c r="J194" s="21"/>
      <c r="Y194" s="36"/>
      <c r="Z194" s="78"/>
      <c r="AA194" s="78"/>
      <c r="AB194" s="78"/>
      <c r="AC194" s="78"/>
      <c r="AD194" s="36"/>
      <c r="AF194" s="78"/>
      <c r="AI194" s="16"/>
      <c r="AJ194" s="16"/>
      <c r="AL194" s="16"/>
    </row>
    <row r="195" spans="1:38">
      <c r="A195" s="24"/>
      <c r="I195" s="24"/>
      <c r="J195" s="21"/>
      <c r="Y195" s="49"/>
      <c r="Z195" s="49"/>
      <c r="AA195" s="49"/>
      <c r="AB195" s="78"/>
      <c r="AC195" s="78"/>
      <c r="AD195" s="49"/>
      <c r="AF195" s="78"/>
      <c r="AI195" s="16"/>
      <c r="AJ195" s="16"/>
      <c r="AL195" s="16"/>
    </row>
    <row r="196" spans="1:38">
      <c r="A196" s="24"/>
      <c r="I196" s="24"/>
      <c r="J196" s="21"/>
      <c r="Y196" s="16"/>
      <c r="Z196" s="71"/>
      <c r="AA196" s="16"/>
      <c r="AB196" s="16"/>
      <c r="AC196" s="16"/>
      <c r="AD196" s="16"/>
      <c r="AF196" s="71"/>
      <c r="AI196" s="16"/>
      <c r="AJ196" s="16"/>
      <c r="AL196" s="16"/>
    </row>
    <row r="197" spans="1:38">
      <c r="A197" s="24"/>
      <c r="I197" s="24"/>
      <c r="J197" s="21"/>
      <c r="Y197" s="16"/>
      <c r="Z197" s="16"/>
      <c r="AA197" s="16"/>
      <c r="AB197" s="16"/>
      <c r="AC197" s="48"/>
      <c r="AD197" s="16"/>
      <c r="AF197" s="72"/>
      <c r="AI197" s="16"/>
      <c r="AJ197" s="16"/>
      <c r="AL197" s="16"/>
    </row>
    <row r="198" spans="1:38">
      <c r="A198" s="24"/>
      <c r="I198" s="24"/>
      <c r="J198" s="21"/>
      <c r="Y198" s="16"/>
      <c r="Z198" s="72"/>
      <c r="AA198" s="16"/>
      <c r="AB198" s="73"/>
      <c r="AC198" s="48"/>
      <c r="AD198" s="16"/>
      <c r="AF198" s="72"/>
      <c r="AI198" s="16"/>
      <c r="AJ198" s="16"/>
      <c r="AL198" s="16"/>
    </row>
    <row r="199" spans="1:38">
      <c r="A199" s="24"/>
      <c r="I199" s="24"/>
      <c r="J199" s="21"/>
      <c r="Y199" s="16"/>
      <c r="Z199" s="72"/>
      <c r="AA199" s="16"/>
      <c r="AB199" s="16"/>
      <c r="AC199" s="16"/>
      <c r="AD199" s="16"/>
      <c r="AF199" s="72"/>
      <c r="AI199" s="16"/>
      <c r="AJ199" s="16"/>
      <c r="AL199" s="16"/>
    </row>
    <row r="200" spans="1:38">
      <c r="A200" s="24"/>
      <c r="I200" s="24"/>
      <c r="J200" s="21"/>
      <c r="Y200" s="16"/>
      <c r="Z200" s="16"/>
      <c r="AA200" s="16"/>
      <c r="AB200" s="16"/>
      <c r="AC200" s="16"/>
      <c r="AD200" s="16"/>
      <c r="AF200" s="16"/>
      <c r="AI200" s="121"/>
      <c r="AJ200" s="127"/>
    </row>
    <row r="201" spans="1:38">
      <c r="A201" s="24"/>
      <c r="I201" s="24"/>
      <c r="J201" s="21"/>
      <c r="Y201" s="16"/>
      <c r="Z201" s="16"/>
      <c r="AA201" s="16"/>
      <c r="AB201" s="16"/>
      <c r="AC201" s="16"/>
      <c r="AD201" s="16"/>
      <c r="AF201" s="16"/>
      <c r="AI201" s="121"/>
      <c r="AJ201" s="127"/>
    </row>
    <row r="202" spans="1:38">
      <c r="A202" s="24"/>
      <c r="I202" s="24"/>
      <c r="J202" s="21"/>
      <c r="Y202" s="16"/>
      <c r="Z202" s="16"/>
      <c r="AA202" s="16"/>
      <c r="AB202" s="16"/>
      <c r="AC202" s="16"/>
      <c r="AD202" s="16"/>
      <c r="AF202" s="16"/>
      <c r="AI202" s="121"/>
      <c r="AJ202" s="127"/>
    </row>
    <row r="203" spans="1:38">
      <c r="A203" s="24"/>
      <c r="I203" s="24"/>
      <c r="J203" s="21"/>
      <c r="Y203" s="16"/>
      <c r="Z203" s="16"/>
      <c r="AA203" s="16"/>
      <c r="AB203" s="16"/>
      <c r="AC203" s="16"/>
      <c r="AD203" s="16"/>
      <c r="AF203" s="16"/>
      <c r="AI203" s="121"/>
      <c r="AJ203" s="127"/>
    </row>
    <row r="204" spans="1:38">
      <c r="A204" s="24"/>
      <c r="I204" s="24"/>
      <c r="J204" s="21"/>
      <c r="Y204" s="16"/>
      <c r="Z204" s="187"/>
      <c r="AA204" s="193"/>
      <c r="AB204" s="193"/>
      <c r="AC204" s="193"/>
      <c r="AD204" s="193"/>
      <c r="AE204" s="193"/>
      <c r="AF204" s="193"/>
      <c r="AI204" s="121"/>
      <c r="AJ204" s="127"/>
    </row>
    <row r="205" spans="1:38">
      <c r="A205" s="24"/>
      <c r="I205" s="24"/>
      <c r="J205" s="21"/>
      <c r="Y205" s="16"/>
      <c r="Z205" s="187"/>
      <c r="AA205" s="193"/>
      <c r="AB205" s="193"/>
      <c r="AC205" s="187"/>
      <c r="AD205" s="193"/>
      <c r="AE205" s="193"/>
      <c r="AF205" s="193"/>
      <c r="AI205" s="121"/>
      <c r="AJ205" s="127"/>
    </row>
    <row r="206" spans="1:38">
      <c r="A206" s="24"/>
      <c r="I206" s="24"/>
      <c r="J206" s="21"/>
      <c r="Y206" s="16"/>
      <c r="Z206" s="74"/>
      <c r="AA206" s="16"/>
      <c r="AB206" s="16"/>
      <c r="AC206" s="74"/>
      <c r="AD206" s="16"/>
      <c r="AF206" s="16"/>
      <c r="AI206" s="121"/>
      <c r="AJ206" s="127"/>
    </row>
    <row r="207" spans="1:38">
      <c r="A207" s="24"/>
      <c r="I207" s="24"/>
      <c r="J207" s="21"/>
      <c r="Y207" s="16"/>
      <c r="Z207" s="16"/>
      <c r="AA207" s="16"/>
      <c r="AB207" s="48"/>
      <c r="AC207" s="16"/>
      <c r="AD207" s="16"/>
      <c r="AF207" s="20"/>
      <c r="AI207" s="121"/>
      <c r="AJ207" s="127"/>
    </row>
    <row r="208" spans="1:38">
      <c r="A208" s="24"/>
      <c r="I208" s="24"/>
      <c r="J208" s="21"/>
      <c r="Y208" s="16"/>
      <c r="Z208" s="16"/>
      <c r="AA208" s="16"/>
      <c r="AB208" s="48"/>
      <c r="AC208" s="16"/>
      <c r="AD208" s="16"/>
      <c r="AF208" s="20"/>
      <c r="AI208" s="121"/>
      <c r="AJ208" s="127"/>
    </row>
    <row r="209" spans="1:36">
      <c r="A209" s="24"/>
      <c r="I209" s="24"/>
      <c r="J209" s="21"/>
      <c r="Y209" s="16"/>
      <c r="Z209" s="16"/>
      <c r="AA209" s="16"/>
      <c r="AB209" s="48"/>
      <c r="AC209" s="16"/>
      <c r="AD209" s="16"/>
      <c r="AF209" s="20"/>
      <c r="AI209" s="121"/>
      <c r="AJ209" s="127"/>
    </row>
    <row r="210" spans="1:36">
      <c r="A210" s="24"/>
      <c r="I210" s="24"/>
      <c r="J210" s="21"/>
      <c r="Y210" s="16"/>
      <c r="Z210" s="16"/>
      <c r="AA210" s="16"/>
      <c r="AB210" s="48"/>
      <c r="AC210" s="16"/>
      <c r="AD210" s="16"/>
      <c r="AF210" s="20"/>
      <c r="AI210" s="121"/>
      <c r="AJ210" s="127"/>
    </row>
    <row r="211" spans="1:36">
      <c r="A211" s="24"/>
      <c r="I211" s="24"/>
      <c r="J211" s="21"/>
      <c r="Y211" s="16"/>
      <c r="Z211" s="16"/>
      <c r="AA211" s="16"/>
      <c r="AB211" s="48"/>
      <c r="AC211" s="16"/>
      <c r="AD211" s="16"/>
      <c r="AF211" s="20"/>
      <c r="AI211" s="121"/>
      <c r="AJ211" s="127"/>
    </row>
    <row r="212" spans="1:36">
      <c r="A212" s="24"/>
      <c r="I212" s="24"/>
      <c r="J212" s="21"/>
      <c r="Y212" s="16"/>
      <c r="Z212" s="16"/>
      <c r="AA212" s="16"/>
      <c r="AB212" s="48"/>
      <c r="AC212" s="16"/>
      <c r="AD212" s="16"/>
      <c r="AF212" s="20"/>
      <c r="AI212" s="121"/>
      <c r="AJ212" s="127"/>
    </row>
    <row r="213" spans="1:36">
      <c r="A213" s="24"/>
      <c r="I213" s="24"/>
      <c r="J213" s="21"/>
      <c r="Y213" s="16"/>
      <c r="Z213" s="16"/>
      <c r="AA213" s="16"/>
      <c r="AB213" s="16"/>
      <c r="AC213" s="16"/>
      <c r="AD213" s="16"/>
      <c r="AF213" s="16"/>
      <c r="AI213" s="121"/>
      <c r="AJ213" s="127"/>
    </row>
    <row r="214" spans="1:36">
      <c r="A214" s="24"/>
      <c r="I214" s="24"/>
      <c r="J214" s="21"/>
      <c r="Y214" s="16"/>
      <c r="Z214" s="16"/>
      <c r="AA214" s="16"/>
      <c r="AB214" s="16"/>
      <c r="AC214" s="16"/>
      <c r="AD214" s="16"/>
      <c r="AF214" s="16"/>
      <c r="AI214" s="121"/>
      <c r="AJ214" s="127"/>
    </row>
    <row r="215" spans="1:36">
      <c r="A215" s="24"/>
      <c r="I215" s="24"/>
      <c r="J215" s="21"/>
      <c r="Y215" s="16"/>
      <c r="Z215" s="16"/>
      <c r="AA215" s="16"/>
      <c r="AB215" s="16"/>
      <c r="AC215" s="16"/>
      <c r="AD215" s="16"/>
      <c r="AF215" s="16"/>
      <c r="AI215" s="121"/>
      <c r="AJ215" s="127"/>
    </row>
    <row r="216" spans="1:36">
      <c r="A216" s="24"/>
      <c r="I216" s="24"/>
      <c r="J216" s="21"/>
      <c r="Y216" s="16"/>
      <c r="Z216" s="16"/>
      <c r="AA216" s="16"/>
      <c r="AB216" s="16"/>
      <c r="AC216" s="16"/>
      <c r="AD216" s="16"/>
      <c r="AF216" s="16"/>
      <c r="AI216" s="121"/>
      <c r="AJ216" s="127"/>
    </row>
    <row r="217" spans="1:36">
      <c r="A217" s="24"/>
      <c r="I217" s="24"/>
      <c r="J217" s="21"/>
      <c r="Y217" s="16"/>
      <c r="Z217" s="16"/>
      <c r="AA217" s="16"/>
      <c r="AB217" s="16"/>
      <c r="AC217" s="16"/>
      <c r="AD217" s="16"/>
      <c r="AF217" s="16"/>
      <c r="AI217" s="121"/>
      <c r="AJ217" s="127"/>
    </row>
    <row r="218" spans="1:36">
      <c r="A218" s="24"/>
      <c r="I218" s="24"/>
      <c r="J218" s="21"/>
      <c r="Y218" s="16"/>
      <c r="Z218" s="16"/>
      <c r="AA218" s="16"/>
      <c r="AB218" s="16"/>
      <c r="AC218" s="16"/>
      <c r="AD218" s="16"/>
      <c r="AF218" s="16"/>
      <c r="AI218" s="121"/>
      <c r="AJ218" s="127"/>
    </row>
    <row r="219" spans="1:36">
      <c r="A219" s="24"/>
      <c r="I219" s="24"/>
      <c r="J219" s="21"/>
    </row>
    <row r="220" spans="1:36">
      <c r="A220" s="24"/>
      <c r="I220" s="24"/>
      <c r="J220" s="21"/>
    </row>
    <row r="221" spans="1:36">
      <c r="A221" s="24"/>
      <c r="I221" s="24"/>
      <c r="J221" s="21"/>
    </row>
    <row r="222" spans="1:36">
      <c r="A222" s="24"/>
      <c r="I222" s="24"/>
      <c r="J222" s="21"/>
    </row>
    <row r="223" spans="1:36">
      <c r="A223" s="24"/>
      <c r="I223" s="24"/>
      <c r="J223" s="21"/>
    </row>
    <row r="224" spans="1:36">
      <c r="A224" s="24"/>
      <c r="I224" s="24"/>
      <c r="J224" s="21"/>
    </row>
    <row r="225" spans="1:40">
      <c r="A225" s="24"/>
      <c r="I225" s="24"/>
      <c r="J225" s="21"/>
    </row>
    <row r="226" spans="1:40">
      <c r="A226" s="24"/>
      <c r="I226" s="24"/>
      <c r="J226" s="21"/>
    </row>
    <row r="227" spans="1:40">
      <c r="A227" s="24"/>
      <c r="I227" s="24"/>
      <c r="J227" s="21"/>
    </row>
    <row r="228" spans="1:40">
      <c r="A228" s="24"/>
      <c r="I228" s="24"/>
      <c r="J228" s="21"/>
    </row>
    <row r="229" spans="1:40">
      <c r="A229" s="24"/>
      <c r="I229" s="24"/>
      <c r="J229" s="21"/>
      <c r="X229" s="13"/>
      <c r="Y229" s="13"/>
      <c r="Z229" s="13"/>
      <c r="AA229" s="13"/>
      <c r="AB229" s="13"/>
      <c r="AC229" s="13"/>
      <c r="AD229" s="13"/>
      <c r="AF229" s="13"/>
      <c r="AG229" s="13"/>
      <c r="AH229" s="13"/>
      <c r="AI229" s="75"/>
      <c r="AJ229" s="75"/>
      <c r="AK229" s="13"/>
      <c r="AM229" s="13"/>
      <c r="AN229" s="13"/>
    </row>
    <row r="230" spans="1:40">
      <c r="A230" s="24"/>
      <c r="I230" s="24"/>
      <c r="J230" s="21"/>
      <c r="X230" s="13"/>
      <c r="Y230" s="13"/>
      <c r="Z230" s="13"/>
      <c r="AA230" s="13"/>
      <c r="AB230" s="13"/>
      <c r="AC230" s="13"/>
      <c r="AD230" s="13"/>
      <c r="AF230" s="13"/>
      <c r="AG230" s="13"/>
      <c r="AH230" s="13"/>
      <c r="AI230" s="75"/>
      <c r="AJ230" s="75"/>
      <c r="AK230" s="13"/>
      <c r="AM230" s="13"/>
      <c r="AN230" s="13"/>
    </row>
    <row r="231" spans="1:40">
      <c r="A231" s="24"/>
      <c r="I231" s="24"/>
      <c r="J231" s="21"/>
      <c r="X231" s="13"/>
      <c r="Y231" s="13"/>
      <c r="Z231" s="13"/>
      <c r="AA231" s="13"/>
      <c r="AB231" s="13"/>
      <c r="AC231" s="13"/>
      <c r="AD231" s="13"/>
      <c r="AF231" s="13"/>
      <c r="AG231" s="13"/>
      <c r="AH231" s="13"/>
      <c r="AI231" s="75"/>
      <c r="AJ231" s="75"/>
      <c r="AK231" s="13"/>
      <c r="AM231" s="13"/>
      <c r="AN231" s="13"/>
    </row>
    <row r="232" spans="1:40">
      <c r="A232" s="24"/>
      <c r="I232" s="24"/>
      <c r="J232" s="21"/>
      <c r="X232" s="13"/>
      <c r="Y232" s="13"/>
      <c r="Z232" s="1"/>
      <c r="AA232" s="76"/>
      <c r="AB232" s="76"/>
      <c r="AC232" s="76"/>
      <c r="AD232" s="76"/>
      <c r="AF232" s="1"/>
      <c r="AG232" s="13"/>
      <c r="AH232" s="13"/>
      <c r="AI232" s="75"/>
      <c r="AJ232" s="75"/>
      <c r="AK232" s="13"/>
      <c r="AM232" s="13"/>
      <c r="AN232" s="13"/>
    </row>
    <row r="233" spans="1:40">
      <c r="A233" s="24"/>
      <c r="I233" s="24"/>
      <c r="J233" s="21"/>
      <c r="X233" s="13"/>
      <c r="Y233" s="13"/>
      <c r="Z233" s="77"/>
      <c r="AA233" s="77"/>
      <c r="AB233" s="77"/>
      <c r="AC233" s="76"/>
      <c r="AD233" s="76"/>
      <c r="AF233" s="77"/>
      <c r="AG233" s="13"/>
      <c r="AH233" s="13"/>
      <c r="AI233" s="75"/>
      <c r="AJ233" s="75"/>
      <c r="AK233" s="13"/>
      <c r="AM233" s="13"/>
      <c r="AN233" s="13"/>
    </row>
    <row r="234" spans="1:40">
      <c r="A234" s="24"/>
      <c r="I234" s="24"/>
      <c r="J234" s="21"/>
      <c r="X234" s="13"/>
      <c r="Y234" s="13"/>
      <c r="Z234" s="13"/>
      <c r="AA234" s="11"/>
      <c r="AB234" s="13"/>
      <c r="AC234" s="13"/>
      <c r="AD234" s="13"/>
      <c r="AF234" s="13"/>
      <c r="AG234" s="13"/>
      <c r="AH234" s="13"/>
      <c r="AI234" s="75"/>
      <c r="AJ234" s="75"/>
      <c r="AK234" s="13"/>
      <c r="AM234" s="13"/>
      <c r="AN234" s="13"/>
    </row>
    <row r="235" spans="1:40">
      <c r="A235" s="24"/>
      <c r="I235" s="24"/>
      <c r="J235" s="21"/>
      <c r="X235" s="13"/>
      <c r="Y235" s="13"/>
      <c r="Z235" s="13"/>
      <c r="AA235" s="13"/>
      <c r="AB235" s="13"/>
      <c r="AC235" s="13"/>
      <c r="AD235" s="28"/>
      <c r="AF235" s="13"/>
      <c r="AG235" s="13"/>
      <c r="AH235" s="13"/>
      <c r="AI235" s="75"/>
      <c r="AJ235" s="75"/>
      <c r="AK235" s="13"/>
      <c r="AM235" s="13"/>
      <c r="AN235" s="13"/>
    </row>
    <row r="236" spans="1:40">
      <c r="A236" s="24"/>
      <c r="I236" s="24"/>
      <c r="J236" s="21"/>
      <c r="X236" s="13"/>
      <c r="Y236" s="13"/>
      <c r="Z236" s="13"/>
      <c r="AA236" s="15"/>
      <c r="AB236" s="13"/>
      <c r="AC236" s="17"/>
      <c r="AD236" s="28"/>
      <c r="AF236" s="13"/>
      <c r="AG236" s="13"/>
      <c r="AH236" s="13"/>
      <c r="AI236" s="75"/>
      <c r="AJ236" s="75"/>
      <c r="AK236" s="13"/>
      <c r="AM236" s="13"/>
      <c r="AN236" s="13"/>
    </row>
    <row r="237" spans="1:40">
      <c r="A237" s="24"/>
      <c r="I237" s="24"/>
      <c r="J237" s="21"/>
      <c r="X237" s="13"/>
      <c r="Y237" s="13"/>
      <c r="Z237" s="13"/>
      <c r="AA237" s="15"/>
      <c r="AB237" s="13"/>
      <c r="AC237" s="13"/>
      <c r="AD237" s="13"/>
      <c r="AF237" s="13"/>
      <c r="AG237" s="13"/>
      <c r="AH237" s="13"/>
      <c r="AI237" s="75"/>
      <c r="AJ237" s="75"/>
      <c r="AK237" s="13"/>
      <c r="AM237" s="13"/>
      <c r="AN237" s="13"/>
    </row>
    <row r="238" spans="1:40">
      <c r="A238" s="24"/>
      <c r="I238" s="24"/>
      <c r="J238" s="21"/>
      <c r="X238" s="13"/>
      <c r="Y238" s="13"/>
      <c r="Z238" s="13"/>
      <c r="AA238" s="13"/>
      <c r="AB238" s="13"/>
      <c r="AC238" s="15"/>
      <c r="AD238" s="15"/>
      <c r="AF238" s="15"/>
      <c r="AG238" s="13"/>
      <c r="AH238" s="13"/>
      <c r="AI238" s="75"/>
      <c r="AJ238" s="75"/>
      <c r="AK238" s="13"/>
      <c r="AM238" s="15"/>
      <c r="AN238" s="13"/>
    </row>
    <row r="239" spans="1:40">
      <c r="A239" s="24"/>
      <c r="I239" s="24"/>
      <c r="J239" s="21"/>
      <c r="X239" s="13"/>
      <c r="Y239" s="13"/>
      <c r="Z239" s="13"/>
      <c r="AA239" s="13"/>
      <c r="AB239" s="13"/>
      <c r="AC239" s="13"/>
      <c r="AD239" s="13"/>
      <c r="AF239" s="13"/>
      <c r="AG239" s="13"/>
      <c r="AH239" s="13"/>
      <c r="AI239" s="75"/>
      <c r="AJ239" s="75"/>
      <c r="AK239" s="13"/>
      <c r="AM239" s="13"/>
      <c r="AN239" s="13"/>
    </row>
    <row r="240" spans="1:40">
      <c r="A240" s="24"/>
      <c r="I240" s="24"/>
      <c r="J240" s="21"/>
      <c r="X240" s="13"/>
      <c r="Y240" s="13"/>
      <c r="Z240" s="13"/>
      <c r="AA240" s="13"/>
      <c r="AB240" s="13"/>
      <c r="AC240" s="13"/>
      <c r="AD240" s="13"/>
      <c r="AF240" s="13"/>
      <c r="AG240" s="13"/>
      <c r="AH240" s="13"/>
      <c r="AI240" s="75"/>
      <c r="AJ240" s="75"/>
      <c r="AK240" s="13"/>
      <c r="AM240" s="13"/>
      <c r="AN240" s="13"/>
    </row>
    <row r="241" spans="1:40">
      <c r="A241" s="24"/>
      <c r="I241" s="24"/>
      <c r="J241" s="21"/>
      <c r="X241" s="13"/>
      <c r="Y241" s="13"/>
      <c r="Z241" s="13"/>
      <c r="AA241" s="13"/>
      <c r="AB241" s="13"/>
      <c r="AC241" s="13"/>
      <c r="AD241" s="13"/>
      <c r="AF241" s="13"/>
      <c r="AG241" s="13"/>
      <c r="AH241" s="13"/>
      <c r="AI241" s="75"/>
      <c r="AJ241" s="75"/>
      <c r="AK241" s="13"/>
      <c r="AM241" s="13"/>
      <c r="AN241" s="13"/>
    </row>
    <row r="242" spans="1:40">
      <c r="A242" s="24"/>
      <c r="I242" s="24"/>
      <c r="J242" s="21"/>
      <c r="X242" s="13"/>
      <c r="Y242" s="13"/>
      <c r="Z242" s="13"/>
      <c r="AA242" s="13"/>
      <c r="AB242" s="13"/>
      <c r="AC242" s="13"/>
      <c r="AD242" s="13"/>
      <c r="AF242" s="13"/>
      <c r="AG242" s="13"/>
      <c r="AH242" s="13"/>
      <c r="AI242" s="75"/>
      <c r="AJ242" s="75"/>
      <c r="AK242" s="13"/>
      <c r="AM242" s="13"/>
      <c r="AN242" s="13"/>
    </row>
    <row r="243" spans="1:40">
      <c r="A243" s="24"/>
      <c r="I243" s="24"/>
      <c r="J243" s="21"/>
      <c r="X243" s="13"/>
      <c r="Y243" s="13"/>
      <c r="Z243" s="13"/>
      <c r="AA243" s="13"/>
      <c r="AB243" s="13"/>
      <c r="AC243" s="13"/>
      <c r="AD243" s="13"/>
      <c r="AF243" s="13"/>
      <c r="AG243" s="13"/>
      <c r="AH243" s="13"/>
      <c r="AI243" s="75"/>
      <c r="AJ243" s="75"/>
      <c r="AK243" s="13"/>
      <c r="AM243" s="13"/>
      <c r="AN243" s="13"/>
    </row>
    <row r="244" spans="1:40">
      <c r="A244" s="24"/>
      <c r="I244" s="24"/>
      <c r="J244" s="21"/>
      <c r="X244" s="13"/>
      <c r="Y244" s="13"/>
      <c r="Z244" s="13"/>
      <c r="AA244" s="13"/>
      <c r="AB244" s="13"/>
      <c r="AC244" s="13"/>
      <c r="AD244" s="13"/>
      <c r="AF244" s="13"/>
      <c r="AG244" s="13"/>
      <c r="AH244" s="13"/>
      <c r="AI244" s="75"/>
      <c r="AJ244" s="75"/>
      <c r="AK244" s="13"/>
      <c r="AM244" s="13"/>
      <c r="AN244" s="13"/>
    </row>
    <row r="245" spans="1:40">
      <c r="A245" s="24"/>
      <c r="I245" s="24"/>
      <c r="J245" s="21"/>
      <c r="X245" s="13"/>
      <c r="Y245" s="13"/>
      <c r="Z245" s="13"/>
      <c r="AA245" s="13"/>
      <c r="AB245" s="13"/>
      <c r="AC245" s="13"/>
      <c r="AD245" s="13"/>
      <c r="AF245" s="13"/>
      <c r="AG245" s="13"/>
      <c r="AH245" s="13"/>
      <c r="AI245" s="75"/>
      <c r="AJ245" s="75"/>
      <c r="AK245" s="13"/>
      <c r="AM245" s="13"/>
      <c r="AN245" s="13"/>
    </row>
    <row r="246" spans="1:40">
      <c r="A246" s="24"/>
      <c r="I246" s="24"/>
      <c r="J246" s="21"/>
      <c r="X246" s="13"/>
      <c r="Y246" s="13"/>
      <c r="Z246" s="13"/>
      <c r="AA246" s="13"/>
      <c r="AB246" s="13"/>
      <c r="AC246" s="13"/>
      <c r="AD246" s="13"/>
      <c r="AF246" s="13"/>
      <c r="AG246" s="13"/>
      <c r="AH246" s="13"/>
      <c r="AI246" s="75"/>
      <c r="AJ246" s="75"/>
      <c r="AK246" s="13"/>
      <c r="AM246" s="13"/>
      <c r="AN246" s="13"/>
    </row>
    <row r="247" spans="1:40">
      <c r="A247" s="24"/>
      <c r="I247" s="24"/>
      <c r="J247" s="21"/>
      <c r="X247" s="13"/>
      <c r="Y247" s="13"/>
      <c r="Z247" s="13"/>
      <c r="AA247" s="13"/>
      <c r="AB247" s="13"/>
      <c r="AC247" s="13"/>
      <c r="AD247" s="13"/>
      <c r="AF247" s="13"/>
      <c r="AG247" s="13"/>
      <c r="AH247" s="13"/>
      <c r="AI247" s="75"/>
      <c r="AJ247" s="75"/>
      <c r="AK247" s="13"/>
      <c r="AM247" s="13"/>
      <c r="AN247" s="13"/>
    </row>
    <row r="248" spans="1:40">
      <c r="A248" s="24"/>
      <c r="I248" s="24"/>
      <c r="J248" s="21"/>
    </row>
    <row r="249" spans="1:40">
      <c r="A249" s="24"/>
      <c r="I249" s="24"/>
      <c r="J249" s="21"/>
    </row>
    <row r="250" spans="1:40">
      <c r="A250" s="24"/>
      <c r="I250" s="24"/>
      <c r="J250" s="21"/>
    </row>
    <row r="251" spans="1:40">
      <c r="A251" s="24"/>
      <c r="I251" s="24"/>
      <c r="J251" s="21"/>
    </row>
    <row r="252" spans="1:40">
      <c r="A252" s="24"/>
      <c r="I252" s="24"/>
      <c r="J252" s="21"/>
    </row>
    <row r="253" spans="1:40">
      <c r="A253" s="24"/>
      <c r="I253" s="24"/>
      <c r="J253" s="21"/>
    </row>
    <row r="254" spans="1:40">
      <c r="A254" s="24"/>
      <c r="I254" s="24"/>
      <c r="J254" s="21"/>
    </row>
    <row r="255" spans="1:40">
      <c r="A255" s="24"/>
      <c r="I255" s="24"/>
      <c r="J255" s="21"/>
    </row>
    <row r="256" spans="1:40">
      <c r="A256" s="24"/>
      <c r="I256" s="24"/>
      <c r="J256" s="21"/>
    </row>
    <row r="257" spans="1:10">
      <c r="A257" s="24"/>
      <c r="I257" s="24"/>
      <c r="J257" s="21"/>
    </row>
    <row r="258" spans="1:10">
      <c r="A258" s="24"/>
      <c r="I258" s="24"/>
      <c r="J258" s="21"/>
    </row>
    <row r="259" spans="1:10">
      <c r="A259" s="24"/>
      <c r="I259" s="24"/>
      <c r="J259" s="21"/>
    </row>
    <row r="260" spans="1:10">
      <c r="A260" s="24"/>
      <c r="I260" s="24"/>
      <c r="J260" s="21"/>
    </row>
    <row r="261" spans="1:10">
      <c r="A261" s="24"/>
      <c r="I261" s="24"/>
      <c r="J261" s="21"/>
    </row>
    <row r="262" spans="1:10">
      <c r="A262" s="24"/>
      <c r="I262" s="24"/>
      <c r="J262" s="21"/>
    </row>
    <row r="263" spans="1:10">
      <c r="A263" s="24"/>
      <c r="I263" s="24"/>
      <c r="J263" s="21"/>
    </row>
    <row r="264" spans="1:10">
      <c r="A264" s="24"/>
      <c r="I264" s="24"/>
      <c r="J264" s="21"/>
    </row>
    <row r="265" spans="1:10">
      <c r="A265" s="24"/>
      <c r="I265" s="24"/>
      <c r="J265" s="21"/>
    </row>
    <row r="266" spans="1:10">
      <c r="A266" s="24"/>
      <c r="I266" s="24"/>
      <c r="J266" s="21"/>
    </row>
    <row r="267" spans="1:10">
      <c r="A267" s="24"/>
      <c r="I267" s="24"/>
      <c r="J267" s="21"/>
    </row>
    <row r="268" spans="1:10">
      <c r="A268" s="24"/>
      <c r="I268" s="24"/>
      <c r="J268" s="21"/>
    </row>
    <row r="269" spans="1:10">
      <c r="A269" s="24"/>
      <c r="I269" s="24"/>
      <c r="J269" s="21"/>
    </row>
    <row r="270" spans="1:10">
      <c r="A270" s="24"/>
      <c r="I270" s="24"/>
      <c r="J270" s="21"/>
    </row>
    <row r="271" spans="1:10">
      <c r="A271" s="24"/>
      <c r="I271" s="24"/>
      <c r="J271" s="21"/>
    </row>
    <row r="272" spans="1:10">
      <c r="A272" s="24"/>
      <c r="I272" s="24"/>
      <c r="J272" s="21"/>
    </row>
    <row r="273" spans="1:10">
      <c r="A273" s="24"/>
      <c r="I273" s="24"/>
      <c r="J273" s="21"/>
    </row>
    <row r="274" spans="1:10">
      <c r="A274" s="24"/>
      <c r="I274" s="24"/>
      <c r="J274" s="21"/>
    </row>
    <row r="275" spans="1:10">
      <c r="A275" s="24"/>
      <c r="I275" s="24"/>
      <c r="J275" s="21"/>
    </row>
    <row r="276" spans="1:10">
      <c r="A276" s="24"/>
      <c r="I276" s="24"/>
      <c r="J276" s="21"/>
    </row>
    <row r="277" spans="1:10">
      <c r="A277" s="24"/>
      <c r="I277" s="24"/>
      <c r="J277" s="21"/>
    </row>
    <row r="278" spans="1:10">
      <c r="A278" s="24"/>
      <c r="I278" s="24"/>
      <c r="J278" s="21"/>
    </row>
    <row r="279" spans="1:10">
      <c r="A279" s="24"/>
      <c r="I279" s="24"/>
      <c r="J279" s="21"/>
    </row>
    <row r="280" spans="1:10">
      <c r="I280" s="24"/>
      <c r="J280" s="21"/>
    </row>
    <row r="281" spans="1:10">
      <c r="I281" s="24"/>
      <c r="J281" s="21"/>
    </row>
    <row r="282" spans="1:10">
      <c r="I282" s="24"/>
      <c r="J282" s="21"/>
    </row>
    <row r="283" spans="1:10">
      <c r="I283" s="24"/>
      <c r="J283" s="21"/>
    </row>
    <row r="284" spans="1:10">
      <c r="I284" s="24"/>
      <c r="J284" s="21"/>
    </row>
    <row r="285" spans="1:10">
      <c r="I285" s="24"/>
      <c r="J285" s="21"/>
    </row>
    <row r="286" spans="1:10">
      <c r="I286" s="24"/>
      <c r="J286" s="21"/>
    </row>
    <row r="287" spans="1:10">
      <c r="I287" s="24"/>
      <c r="J287" s="21"/>
    </row>
    <row r="288" spans="1:10">
      <c r="I288" s="24"/>
      <c r="J288" s="21"/>
    </row>
    <row r="289" spans="9:10">
      <c r="I289" s="24"/>
      <c r="J289" s="21"/>
    </row>
    <row r="290" spans="9:10">
      <c r="I290" s="24"/>
      <c r="J290" s="21"/>
    </row>
    <row r="291" spans="9:10">
      <c r="I291" s="24"/>
      <c r="J291" s="21"/>
    </row>
    <row r="292" spans="9:10">
      <c r="I292" s="24"/>
      <c r="J292" s="21"/>
    </row>
    <row r="293" spans="9:10">
      <c r="I293" s="24"/>
      <c r="J293" s="21"/>
    </row>
    <row r="294" spans="9:10">
      <c r="I294" s="24"/>
      <c r="J294" s="21"/>
    </row>
    <row r="295" spans="9:10">
      <c r="I295" s="24"/>
      <c r="J295" s="21"/>
    </row>
    <row r="296" spans="9:10">
      <c r="I296" s="24"/>
      <c r="J296" s="21"/>
    </row>
    <row r="297" spans="9:10">
      <c r="I297" s="24"/>
      <c r="J297" s="21"/>
    </row>
    <row r="298" spans="9:10">
      <c r="I298" s="24"/>
      <c r="J298" s="21"/>
    </row>
    <row r="299" spans="9:10">
      <c r="I299" s="24"/>
      <c r="J299" s="21"/>
    </row>
    <row r="300" spans="9:10">
      <c r="I300" s="24"/>
      <c r="J300" s="21"/>
    </row>
    <row r="301" spans="9:10">
      <c r="I301" s="24"/>
      <c r="J301" s="21"/>
    </row>
    <row r="302" spans="9:10">
      <c r="I302" s="24"/>
      <c r="J302" s="21"/>
    </row>
    <row r="303" spans="9:10">
      <c r="I303" s="24"/>
      <c r="J303" s="21"/>
    </row>
    <row r="304" spans="9:10">
      <c r="I304" s="24"/>
      <c r="J304" s="21"/>
    </row>
    <row r="305" spans="9:10">
      <c r="I305" s="24"/>
      <c r="J305" s="21"/>
    </row>
    <row r="306" spans="9:10">
      <c r="I306" s="24"/>
      <c r="J306" s="21"/>
    </row>
    <row r="307" spans="9:10">
      <c r="I307" s="24"/>
      <c r="J307" s="21"/>
    </row>
    <row r="308" spans="9:10">
      <c r="I308" s="24"/>
      <c r="J308" s="21"/>
    </row>
    <row r="309" spans="9:10">
      <c r="I309" s="24"/>
      <c r="J309" s="21"/>
    </row>
    <row r="310" spans="9:10">
      <c r="I310" s="24"/>
      <c r="J310" s="21"/>
    </row>
    <row r="311" spans="9:10">
      <c r="I311" s="24"/>
      <c r="J311" s="21"/>
    </row>
    <row r="312" spans="9:10">
      <c r="I312" s="24"/>
      <c r="J312" s="21"/>
    </row>
    <row r="313" spans="9:10">
      <c r="I313" s="24"/>
      <c r="J313" s="21"/>
    </row>
    <row r="314" spans="9:10">
      <c r="I314" s="24"/>
      <c r="J314" s="21"/>
    </row>
    <row r="315" spans="9:10">
      <c r="I315" s="24"/>
      <c r="J315" s="21"/>
    </row>
    <row r="316" spans="9:10">
      <c r="I316" s="24"/>
      <c r="J316" s="21"/>
    </row>
    <row r="317" spans="9:10">
      <c r="I317" s="24"/>
      <c r="J317" s="21"/>
    </row>
    <row r="318" spans="9:10">
      <c r="I318" s="24"/>
      <c r="J318" s="21"/>
    </row>
    <row r="319" spans="9:10">
      <c r="I319" s="24"/>
      <c r="J319" s="21"/>
    </row>
    <row r="320" spans="9:10">
      <c r="I320" s="24"/>
      <c r="J320" s="21"/>
    </row>
    <row r="321" spans="9:10">
      <c r="I321" s="24"/>
      <c r="J321" s="21"/>
    </row>
    <row r="322" spans="9:10">
      <c r="I322" s="24"/>
      <c r="J322" s="21"/>
    </row>
    <row r="323" spans="9:10">
      <c r="I323" s="24"/>
      <c r="J323" s="21"/>
    </row>
    <row r="324" spans="9:10">
      <c r="I324" s="24"/>
      <c r="J324" s="21"/>
    </row>
    <row r="325" spans="9:10">
      <c r="I325" s="24"/>
      <c r="J325" s="21"/>
    </row>
    <row r="326" spans="9:10">
      <c r="I326" s="24"/>
      <c r="J326" s="21"/>
    </row>
    <row r="327" spans="9:10">
      <c r="I327" s="24"/>
      <c r="J327" s="21"/>
    </row>
    <row r="328" spans="9:10">
      <c r="I328" s="24"/>
      <c r="J328" s="21"/>
    </row>
    <row r="329" spans="9:10">
      <c r="I329" s="24"/>
      <c r="J329" s="21"/>
    </row>
    <row r="330" spans="9:10">
      <c r="I330" s="24"/>
      <c r="J330" s="21"/>
    </row>
    <row r="331" spans="9:10">
      <c r="I331" s="24"/>
      <c r="J331" s="21"/>
    </row>
    <row r="332" spans="9:10">
      <c r="I332" s="24"/>
      <c r="J332" s="21"/>
    </row>
    <row r="333" spans="9:10">
      <c r="I333" s="24"/>
      <c r="J333" s="21"/>
    </row>
  </sheetData>
  <mergeCells count="38">
    <mergeCell ref="AG36:AH36"/>
    <mergeCell ref="Y37:AB37"/>
    <mergeCell ref="AA38:AB38"/>
    <mergeCell ref="AD37:AF37"/>
    <mergeCell ref="AI36:AJ36"/>
    <mergeCell ref="AG37:AH37"/>
    <mergeCell ref="Z205:AB205"/>
    <mergeCell ref="AC205:AF205"/>
    <mergeCell ref="K30:L30"/>
    <mergeCell ref="Z204:AF204"/>
    <mergeCell ref="J37:K37"/>
    <mergeCell ref="V37:X37"/>
    <mergeCell ref="Y38:Z38"/>
    <mergeCell ref="J36:R36"/>
    <mergeCell ref="S36:X36"/>
    <mergeCell ref="Y36:AF36"/>
    <mergeCell ref="E2:J2"/>
    <mergeCell ref="B29:I29"/>
    <mergeCell ref="B37:E37"/>
    <mergeCell ref="F37:I37"/>
    <mergeCell ref="AQ156:AS156"/>
    <mergeCell ref="AM156:AN156"/>
    <mergeCell ref="AO156:AP156"/>
    <mergeCell ref="AM127:AO127"/>
    <mergeCell ref="AM128:AO128"/>
    <mergeCell ref="AM155:AN155"/>
    <mergeCell ref="AO155:AS155"/>
    <mergeCell ref="N37:Q37"/>
    <mergeCell ref="S37:T37"/>
    <mergeCell ref="AP114:AR114"/>
    <mergeCell ref="AN113:AR113"/>
    <mergeCell ref="AN114:AO114"/>
    <mergeCell ref="E3:G3"/>
    <mergeCell ref="D30:I30"/>
    <mergeCell ref="B30:C30"/>
    <mergeCell ref="H3:J3"/>
    <mergeCell ref="K29:R29"/>
    <mergeCell ref="M30:R30"/>
  </mergeCells>
  <phoneticPr fontId="3" type="noConversion"/>
  <pageMargins left="0.75" right="0.75" top="1" bottom="1" header="0.4921259845" footer="0.492125984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Shaky</vt:lpstr>
    </vt:vector>
  </TitlesOfParts>
  <Company>Université de Montréal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Nguyen</dc:creator>
  <cp:lastModifiedBy>Utilisateur Windows</cp:lastModifiedBy>
  <dcterms:created xsi:type="dcterms:W3CDTF">2010-05-14T15:50:11Z</dcterms:created>
  <dcterms:modified xsi:type="dcterms:W3CDTF">2014-03-11T19:34:21Z</dcterms:modified>
</cp:coreProperties>
</file>