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rgan\Documents\UIUC\Data\USDA CP42\Vegetation\"/>
    </mc:Choice>
  </mc:AlternateContent>
  <xr:revisionPtr revIDLastSave="0" documentId="8_{8E04DB1B-4B08-4A03-B10B-246DD7BC8F9F}" xr6:coauthVersionLast="44" xr6:coauthVersionMax="44" xr10:uidLastSave="{00000000-0000-0000-0000-000000000000}"/>
  <bookViews>
    <workbookView xWindow="-108" yWindow="-108" windowWidth="23256" windowHeight="12576" tabRatio="760" xr2:uid="{7357EF7B-467F-4FF5-98C0-38CEB8167666}"/>
  </bookViews>
  <sheets>
    <sheet name="Vegetation June" sheetId="1" r:id="rId1"/>
    <sheet name="Vegetation July" sheetId="4" r:id="rId2"/>
    <sheet name="Vegetation August" sheetId="5" r:id="rId3"/>
    <sheet name="Vegetation September" sheetId="9" r:id="rId4"/>
    <sheet name="Veg_species_matrix_summary" sheetId="8" r:id="rId5"/>
    <sheet name="Vegetation.Soil.Flower.Summary" sheetId="2" r:id="rId6"/>
  </sheets>
  <calcPr calcId="191029"/>
  <pivotCaches>
    <pivotCache cacheId="0" r:id="rId7"/>
    <pivotCache cacheId="1" r:id="rId8"/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2" l="1"/>
  <c r="L11" i="2" s="1"/>
  <c r="K10" i="2"/>
  <c r="L10" i="2" s="1"/>
  <c r="K9" i="2"/>
  <c r="L9" i="2" s="1"/>
  <c r="K8" i="2"/>
  <c r="L8" i="2" s="1"/>
  <c r="K7" i="2"/>
  <c r="L7" i="2" s="1"/>
  <c r="K6" i="2"/>
  <c r="L6" i="2" s="1"/>
  <c r="K5" i="2"/>
  <c r="L5" i="2" s="1"/>
  <c r="K4" i="2"/>
  <c r="L4" i="2" s="1"/>
  <c r="K3" i="2"/>
  <c r="L3" i="2" s="1"/>
  <c r="J11" i="2"/>
  <c r="J10" i="2"/>
  <c r="J9" i="2"/>
  <c r="J8" i="2"/>
  <c r="J7" i="2"/>
  <c r="J6" i="2"/>
  <c r="J5" i="2"/>
  <c r="J4" i="2"/>
  <c r="J3" i="2"/>
  <c r="K220" i="9" l="1"/>
  <c r="K171" i="5" l="1"/>
  <c r="K161" i="5"/>
  <c r="K116" i="5" l="1"/>
  <c r="K63" i="5"/>
  <c r="K44" i="5"/>
  <c r="K38" i="5" l="1"/>
  <c r="K182" i="4" l="1"/>
  <c r="K176" i="4"/>
  <c r="K169" i="4"/>
  <c r="K6" i="4"/>
  <c r="K4" i="4"/>
  <c r="K10" i="4"/>
  <c r="K90" i="4"/>
  <c r="K88" i="4"/>
  <c r="K86" i="4"/>
  <c r="K84" i="4"/>
  <c r="K80" i="4"/>
  <c r="K79" i="4"/>
  <c r="K67" i="4"/>
  <c r="K65" i="4"/>
  <c r="K59" i="4"/>
  <c r="K57" i="4"/>
  <c r="K54" i="4"/>
  <c r="K53" i="4"/>
  <c r="K48" i="4"/>
  <c r="K52" i="4"/>
  <c r="K310" i="4"/>
  <c r="K307" i="4"/>
  <c r="K305" i="4"/>
  <c r="K302" i="4"/>
  <c r="K301" i="4"/>
  <c r="K298" i="4"/>
  <c r="K297" i="4"/>
  <c r="K296" i="4"/>
  <c r="K295" i="4"/>
  <c r="K294" i="4"/>
  <c r="K293" i="4"/>
  <c r="K291" i="4"/>
  <c r="K286" i="4"/>
  <c r="K283" i="4"/>
  <c r="K282" i="4"/>
  <c r="K279" i="4"/>
  <c r="K277" i="4"/>
  <c r="K273" i="4"/>
  <c r="K270" i="4"/>
  <c r="K267" i="4"/>
  <c r="K265" i="4"/>
  <c r="K262" i="4"/>
  <c r="K264" i="4"/>
  <c r="K260" i="4"/>
  <c r="K258" i="4"/>
  <c r="K255" i="4"/>
  <c r="K253" i="4"/>
  <c r="K252" i="4"/>
  <c r="K251" i="4"/>
  <c r="K219" i="4" l="1"/>
  <c r="K218" i="4"/>
  <c r="K215" i="4"/>
  <c r="K212" i="4"/>
  <c r="K210" i="4"/>
  <c r="K207" i="4"/>
  <c r="K205" i="4"/>
  <c r="K204" i="4"/>
  <c r="K200" i="4"/>
  <c r="K198" i="4"/>
  <c r="K197" i="4"/>
  <c r="K196" i="4"/>
  <c r="K195" i="4"/>
</calcChain>
</file>

<file path=xl/sharedStrings.xml><?xml version="1.0" encoding="utf-8"?>
<sst xmlns="http://schemas.openxmlformats.org/spreadsheetml/2006/main" count="4284" uniqueCount="167">
  <si>
    <t>Transect</t>
  </si>
  <si>
    <t>Quadrat</t>
  </si>
  <si>
    <t>% Plant material</t>
  </si>
  <si>
    <t xml:space="preserve">Pith stems </t>
  </si>
  <si>
    <t>Site</t>
  </si>
  <si>
    <t>GRE29</t>
  </si>
  <si>
    <t>% bare ground</t>
  </si>
  <si>
    <t>Yes</t>
  </si>
  <si>
    <t>Flowering species</t>
  </si>
  <si>
    <t>Number of flowers</t>
  </si>
  <si>
    <t>Number of ramets</t>
  </si>
  <si>
    <t>Leucanthemum vulgare</t>
  </si>
  <si>
    <t>Zizia aurea</t>
  </si>
  <si>
    <t xml:space="preserve">Date </t>
  </si>
  <si>
    <t>PRU</t>
  </si>
  <si>
    <t>No</t>
  </si>
  <si>
    <t>Penstemon digitalis</t>
  </si>
  <si>
    <t>Tradescantia virginiana</t>
  </si>
  <si>
    <t>Erigeron strigosus</t>
  </si>
  <si>
    <t>Trifolium pratense</t>
  </si>
  <si>
    <t>ROG</t>
  </si>
  <si>
    <t xml:space="preserve">Dandelion </t>
  </si>
  <si>
    <t>&gt;1000</t>
  </si>
  <si>
    <t>Packera glabella</t>
  </si>
  <si>
    <t>Coreopsis lanceolata</t>
  </si>
  <si>
    <t>GRE21</t>
  </si>
  <si>
    <t>Erigeron annus</t>
  </si>
  <si>
    <t>Melilotus officinalis</t>
  </si>
  <si>
    <t>TEN20</t>
  </si>
  <si>
    <t>Trifolium repens</t>
  </si>
  <si>
    <t>STAN</t>
  </si>
  <si>
    <t>Tradescantia ohiensis</t>
  </si>
  <si>
    <t>TOB</t>
  </si>
  <si>
    <t>yes</t>
  </si>
  <si>
    <t>LEW</t>
  </si>
  <si>
    <t>GLAZIK</t>
  </si>
  <si>
    <t>BEH</t>
  </si>
  <si>
    <t>Taraxacum officinale</t>
  </si>
  <si>
    <t xml:space="preserve">Erigeron strigosus </t>
  </si>
  <si>
    <t>Pycanthemum virginianum</t>
  </si>
  <si>
    <t>Ratibida pinnata</t>
  </si>
  <si>
    <t>Melilotus albus</t>
  </si>
  <si>
    <t>Monarda fistulosa</t>
  </si>
  <si>
    <t>Rudbeckia hirta</t>
  </si>
  <si>
    <t>Sonchus asper</t>
  </si>
  <si>
    <t>Echinacea purpurea</t>
  </si>
  <si>
    <t>Heliopsis helianthoides</t>
  </si>
  <si>
    <t>Asclepias syriaca</t>
  </si>
  <si>
    <t>Fragaria virginiana</t>
  </si>
  <si>
    <t>Cirsium arvense</t>
  </si>
  <si>
    <t>Achillea millefolium</t>
  </si>
  <si>
    <t>Pycnanthemum virginianum</t>
  </si>
  <si>
    <t>Hibiscus trinum</t>
  </si>
  <si>
    <t>Echinacea paradoxa</t>
  </si>
  <si>
    <t>Verbena stricta</t>
  </si>
  <si>
    <t>Eryngium yuccifolium</t>
  </si>
  <si>
    <t>Monarda fistula</t>
  </si>
  <si>
    <t>Sunflower?</t>
  </si>
  <si>
    <t>Drymocallis arguta</t>
  </si>
  <si>
    <t>Erngium yuccifolium</t>
  </si>
  <si>
    <t xml:space="preserve"> </t>
  </si>
  <si>
    <t>PLNT CODE</t>
  </si>
  <si>
    <t>RUHI</t>
  </si>
  <si>
    <t>ERST</t>
  </si>
  <si>
    <t>CIAR</t>
  </si>
  <si>
    <t>RAPI</t>
  </si>
  <si>
    <t>MOFI</t>
  </si>
  <si>
    <t>ECPA</t>
  </si>
  <si>
    <t>VEST</t>
  </si>
  <si>
    <t>ERYU</t>
  </si>
  <si>
    <t>SU</t>
  </si>
  <si>
    <t>ECPU</t>
  </si>
  <si>
    <t>PEDI</t>
  </si>
  <si>
    <t>DRAR</t>
  </si>
  <si>
    <t>HEHE</t>
  </si>
  <si>
    <t>TAOF</t>
  </si>
  <si>
    <t>PYVI</t>
  </si>
  <si>
    <t>MEAL</t>
  </si>
  <si>
    <t>TRPR</t>
  </si>
  <si>
    <t>SOAS</t>
  </si>
  <si>
    <t>TROH</t>
  </si>
  <si>
    <t>COLA</t>
  </si>
  <si>
    <t>HITR</t>
  </si>
  <si>
    <t>ERAN</t>
  </si>
  <si>
    <t>ASSY</t>
  </si>
  <si>
    <t>FRVI</t>
  </si>
  <si>
    <t>ACMI</t>
  </si>
  <si>
    <t>LEVU</t>
  </si>
  <si>
    <t>ZIAU</t>
  </si>
  <si>
    <t>TRVI</t>
  </si>
  <si>
    <t>PAGL</t>
  </si>
  <si>
    <t>DADA</t>
  </si>
  <si>
    <t>MEOF</t>
  </si>
  <si>
    <t>TRRE</t>
  </si>
  <si>
    <t>STST</t>
  </si>
  <si>
    <t>Chamaecrista fasciculata</t>
  </si>
  <si>
    <t>CHFA</t>
  </si>
  <si>
    <t>SYLA</t>
  </si>
  <si>
    <t>SORI</t>
  </si>
  <si>
    <t>Solidago rigida</t>
  </si>
  <si>
    <t>Symphyotrichum laeve</t>
  </si>
  <si>
    <t>DACA</t>
  </si>
  <si>
    <t>Daucus carota</t>
  </si>
  <si>
    <t>Verbesina helianthoides</t>
  </si>
  <si>
    <t>VEHE</t>
  </si>
  <si>
    <t>Rudbeckia triloba</t>
  </si>
  <si>
    <t>RUTR</t>
  </si>
  <si>
    <t>IPHE</t>
  </si>
  <si>
    <t>Ipomoea hederacea</t>
  </si>
  <si>
    <t>COTI</t>
  </si>
  <si>
    <t>Coreopsis tinctoria</t>
  </si>
  <si>
    <t>Hibiscus trionum</t>
  </si>
  <si>
    <t>CASE</t>
  </si>
  <si>
    <t>&gt;10000</t>
  </si>
  <si>
    <t>June</t>
  </si>
  <si>
    <t>August</t>
  </si>
  <si>
    <t xml:space="preserve">July </t>
  </si>
  <si>
    <t>Coreopsis trinctoria</t>
  </si>
  <si>
    <t>Calystegia sepium</t>
  </si>
  <si>
    <t>Senna marilandica</t>
  </si>
  <si>
    <t>SEMA</t>
  </si>
  <si>
    <t>Lactuca canadensis</t>
  </si>
  <si>
    <t>LACA</t>
  </si>
  <si>
    <t>Silphium integrifolium</t>
  </si>
  <si>
    <t>SIIN</t>
  </si>
  <si>
    <t>SYNO</t>
  </si>
  <si>
    <t>Symphyotrichum novae-angliae</t>
  </si>
  <si>
    <t>DECA</t>
  </si>
  <si>
    <t>Desmodium canadense</t>
  </si>
  <si>
    <t>RUSO</t>
  </si>
  <si>
    <t>Rudbeckia subtomentosa</t>
  </si>
  <si>
    <t>Allium cernuum</t>
  </si>
  <si>
    <t>ALCE</t>
  </si>
  <si>
    <t>Pycnanthemum tenuifolium</t>
  </si>
  <si>
    <t>PYTE</t>
  </si>
  <si>
    <t>RUSU</t>
  </si>
  <si>
    <t>GRE 21</t>
  </si>
  <si>
    <t>Solidago canadensis</t>
  </si>
  <si>
    <t>SOCA</t>
  </si>
  <si>
    <t>ASNO</t>
  </si>
  <si>
    <t>Aster oolentangiensis</t>
  </si>
  <si>
    <t>ASOO</t>
  </si>
  <si>
    <t>Aster novae-angliae</t>
  </si>
  <si>
    <t>ANO</t>
  </si>
  <si>
    <t>Helianthus maximilianii</t>
  </si>
  <si>
    <t>HEME</t>
  </si>
  <si>
    <t>Symphyotrichum pilosum</t>
  </si>
  <si>
    <t>SYPI</t>
  </si>
  <si>
    <t>GRE 29</t>
  </si>
  <si>
    <t>Oligoneuron rigidum</t>
  </si>
  <si>
    <t>OLRI</t>
  </si>
  <si>
    <t>Solidago juncea</t>
  </si>
  <si>
    <t>SOJU</t>
  </si>
  <si>
    <t>SPYI</t>
  </si>
  <si>
    <t>Row Labels</t>
  </si>
  <si>
    <t>Grand Total</t>
  </si>
  <si>
    <t>Sum of Number of ramets</t>
  </si>
  <si>
    <t>Average of % bare ground</t>
  </si>
  <si>
    <t>Average of % Plant material</t>
  </si>
  <si>
    <t>Sum of Number of flowers</t>
  </si>
  <si>
    <t>Count of Number of ramets</t>
  </si>
  <si>
    <t>Sum of % Plant material</t>
  </si>
  <si>
    <t>July</t>
  </si>
  <si>
    <t>Average of Number of ramets</t>
  </si>
  <si>
    <t>STDEV</t>
  </si>
  <si>
    <t>Average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</si>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</sst>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2" borderId="0" xfId="0" applyFill="1" applyBorder="1"/>
    <xf numFmtId="15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15" fontId="0" fillId="0" borderId="0" xfId="0" applyNumberFormat="1"/>
    <xf numFmtId="0" fontId="0" fillId="0" borderId="1" xfId="0" applyBorder="1"/>
    <xf numFmtId="15" fontId="0" fillId="0" borderId="1" xfId="0" applyNumberFormat="1" applyBorder="1"/>
    <xf numFmtId="0" fontId="0" fillId="0" borderId="1" xfId="0" applyFill="1" applyBorder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3726.583526620372" createdVersion="6" refreshedVersion="6" minRefreshableVersion="3" recordCount="278" xr:uid="{4A7C1214-3EA3-4145-9784-5C82C3D4DFF6}">
  <cacheSource type="worksheet">
    <worksheetSource ref="A1:K279" sheet="Vegetation September"/>
  </cacheSource>
  <cacheFields count="11">
    <cacheField name="Site" numFmtId="0">
      <sharedItems count="9">
        <s v="GRE 21"/>
        <s v="TEN20"/>
        <s v="PRU"/>
        <s v="LEW"/>
        <s v="GLAZIK"/>
        <s v="GRE 29"/>
        <s v="BEH"/>
        <s v="TOB"/>
        <s v="ROG"/>
      </sharedItems>
    </cacheField>
    <cacheField name="Date " numFmtId="15">
      <sharedItems containsSemiMixedTypes="0" containsNonDate="0" containsDate="1" containsString="0" minDate="2019-09-03T00:00:00" maxDate="2019-09-13T00:00:00"/>
    </cacheField>
    <cacheField name="Transect" numFmtId="0">
      <sharedItems containsSemiMixedTypes="0" containsString="0" containsNumber="1" containsInteger="1" minValue="1" maxValue="5"/>
    </cacheField>
    <cacheField name="Quadrat" numFmtId="0">
      <sharedItems containsSemiMixedTypes="0" containsString="0" containsNumber="1" containsInteger="1" minValue="1" maxValue="5"/>
    </cacheField>
    <cacheField name="% bare ground" numFmtId="0">
      <sharedItems containsSemiMixedTypes="0" containsString="0" containsNumber="1" containsInteger="1" minValue="0" maxValue="70"/>
    </cacheField>
    <cacheField name="% Plant material" numFmtId="0">
      <sharedItems containsSemiMixedTypes="0" containsString="0" containsNumber="1" containsInteger="1" minValue="10" maxValue="100"/>
    </cacheField>
    <cacheField name="Pith stems " numFmtId="0">
      <sharedItems/>
    </cacheField>
    <cacheField name="Number of ramets" numFmtId="0">
      <sharedItems containsString="0" containsBlank="1" containsNumber="1" containsInteger="1" minValue="1" maxValue="25"/>
    </cacheField>
    <cacheField name="Flowering species" numFmtId="0">
      <sharedItems containsBlank="1"/>
    </cacheField>
    <cacheField name="PLNT CODE" numFmtId="0">
      <sharedItems containsBlank="1" count="21">
        <s v="SOCA"/>
        <s v="SYPI"/>
        <s v="SPYI"/>
        <s v="ASNO"/>
        <s v="ASOO"/>
        <s v="ERST"/>
        <s v="CHFA"/>
        <m/>
        <s v="RUHI"/>
        <s v="ANO"/>
        <s v="HEHE"/>
        <s v="IPHE"/>
        <s v="COLA"/>
        <s v="LACA"/>
        <s v="HEME"/>
        <s v="MEAL"/>
        <s v="OLRI"/>
        <s v="SYNO"/>
        <s v="DACA"/>
        <s v="SOJU"/>
        <s v="RUTR"/>
      </sharedItems>
    </cacheField>
    <cacheField name="Number of flowers" numFmtId="0">
      <sharedItems containsBlank="1" containsMixedTypes="1" containsNumber="1" containsInteger="1" minValue="1" maxValue="9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3726.612941087966" createdVersion="6" refreshedVersion="6" minRefreshableVersion="3" recordCount="281" xr:uid="{8204372E-4609-4BBD-9ACE-B5E429678AC7}">
  <cacheSource type="worksheet">
    <worksheetSource ref="A1:K282" sheet="Vegetation August"/>
  </cacheSource>
  <cacheFields count="11">
    <cacheField name="Site" numFmtId="0">
      <sharedItems count="9">
        <s v="TOB"/>
        <s v="ROG"/>
        <s v="LEW"/>
        <s v="BEH"/>
        <s v="GRE29"/>
        <s v="GLAZIK"/>
        <s v="GRE21"/>
        <s v="TEN20"/>
        <s v="PRU"/>
      </sharedItems>
    </cacheField>
    <cacheField name="Date " numFmtId="15">
      <sharedItems containsSemiMixedTypes="0" containsNonDate="0" containsDate="1" containsString="0" minDate="2019-08-02T00:00:00" maxDate="2019-08-15T00:00:00"/>
    </cacheField>
    <cacheField name="Transect" numFmtId="0">
      <sharedItems containsSemiMixedTypes="0" containsString="0" containsNumber="1" containsInteger="1" minValue="1" maxValue="5"/>
    </cacheField>
    <cacheField name="Quadrat" numFmtId="0">
      <sharedItems containsSemiMixedTypes="0" containsString="0" containsNumber="1" containsInteger="1" minValue="1" maxValue="5"/>
    </cacheField>
    <cacheField name="% bare ground" numFmtId="0">
      <sharedItems containsSemiMixedTypes="0" containsString="0" containsNumber="1" containsInteger="1" minValue="0" maxValue="85"/>
    </cacheField>
    <cacheField name="% Plant material" numFmtId="0">
      <sharedItems containsSemiMixedTypes="0" containsString="0" containsNumber="1" containsInteger="1" minValue="10" maxValue="100"/>
    </cacheField>
    <cacheField name="Pith stems " numFmtId="0">
      <sharedItems/>
    </cacheField>
    <cacheField name="Number of ramets" numFmtId="0">
      <sharedItems containsString="0" containsBlank="1" containsNumber="1" containsInteger="1" minValue="1" maxValue="115"/>
    </cacheField>
    <cacheField name="Flowering species" numFmtId="0">
      <sharedItems containsBlank="1" count="31">
        <s v="Chamaecrista fasciculata"/>
        <s v="Ratibida pinnata"/>
        <s v="Trifolium pratense"/>
        <m/>
        <s v="Symphyotrichum laeve"/>
        <s v="Solidago rigida"/>
        <s v="Rudbeckia hirta"/>
        <s v="Daucus carota"/>
        <s v="Echinacea purpurea"/>
        <s v="Verbesina helianthoides"/>
        <s v="Erigeron strigosus"/>
        <s v="Rudbeckia triloba"/>
        <s v="Monarda fistulosa"/>
        <s v="Coreopsis lanceolata"/>
        <s v="Ipomoea hederacea"/>
        <s v="Heliopsis helianthoides"/>
        <s v="Coreopsis tinctoria"/>
        <s v="Hibiscus trionum"/>
        <s v="Verbena stricta"/>
        <s v="Melilotus albus"/>
        <s v="Cirsium arvense"/>
        <s v="Calystegia sepium"/>
        <s v="Senna marilandica"/>
        <s v="Lactuca canadensis"/>
        <s v="Silphium integrifolium"/>
        <s v="Symphyotrichum novae-angliae"/>
        <s v="Eryngium yuccifolium"/>
        <s v="Desmodium canadense"/>
        <s v="Rudbeckia subtomentosa"/>
        <s v="Allium cernuum"/>
        <s v="Pycnanthemum tenuifolium"/>
      </sharedItems>
    </cacheField>
    <cacheField name="PLNT CODE" numFmtId="0">
      <sharedItems containsBlank="1"/>
    </cacheField>
    <cacheField name="Number of flowers" numFmtId="0">
      <sharedItems containsBlank="1" containsMixedTypes="1" containsNumber="1" containsInteger="1" minValue="1" maxValue="3240" count="73">
        <n v="67"/>
        <n v="3"/>
        <n v="61"/>
        <n v="4"/>
        <n v="57"/>
        <n v="10"/>
        <n v="1"/>
        <m/>
        <n v="9"/>
        <n v="6"/>
        <n v="13"/>
        <n v="5"/>
        <n v="2"/>
        <n v="66"/>
        <n v="16"/>
        <n v="7"/>
        <n v="11"/>
        <n v="680"/>
        <n v="990"/>
        <n v="3240"/>
        <n v="88"/>
        <n v="23"/>
        <n v="14"/>
        <n v="630"/>
        <n v="40"/>
        <n v="38"/>
        <n v="21"/>
        <n v="17"/>
        <n v="32"/>
        <n v="18"/>
        <n v="22"/>
        <n v="31"/>
        <n v="49"/>
        <n v="26"/>
        <n v="53"/>
        <n v="15"/>
        <n v="42"/>
        <n v="25"/>
        <n v="52"/>
        <n v="504"/>
        <n v="28"/>
        <s v="&gt;10000"/>
        <n v="12"/>
        <n v="105"/>
        <n v="55"/>
        <n v="264"/>
        <n v="34"/>
        <n v="408"/>
        <n v="45"/>
        <n v="36"/>
        <n v="73"/>
        <n v="123"/>
        <n v="196"/>
        <n v="96"/>
        <n v="19"/>
        <n v="33"/>
        <n v="37"/>
        <n v="227"/>
        <n v="182"/>
        <n v="301"/>
        <n v="324"/>
        <n v="366"/>
        <n v="372"/>
        <n v="323"/>
        <n v="322"/>
        <n v="199"/>
        <n v="43"/>
        <n v="195"/>
        <n v="78"/>
        <n v="20"/>
        <n v="44"/>
        <n v="56"/>
        <n v="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3727.643033912034" createdVersion="6" refreshedVersion="6" minRefreshableVersion="3" recordCount="342" xr:uid="{5919FAF7-A05C-4F6B-9899-77CC9EF2BBF8}">
  <cacheSource type="worksheet">
    <worksheetSource ref="A1:K343" sheet="Vegetation July"/>
  </cacheSource>
  <cacheFields count="11">
    <cacheField name="Site" numFmtId="0">
      <sharedItems count="9">
        <s v="GRE29"/>
        <s v="PRU"/>
        <s v="ROG"/>
        <s v="GRE21"/>
        <s v="TEN20"/>
        <s v="TOB"/>
        <s v="LEW"/>
        <s v="BEH"/>
        <s v="GLAZIK"/>
      </sharedItems>
    </cacheField>
    <cacheField name="Date " numFmtId="0">
      <sharedItems containsSemiMixedTypes="0" containsNonDate="0" containsDate="1" containsString="0" minDate="2019-07-03T00:00:00" maxDate="2019-07-09T00:00:00"/>
    </cacheField>
    <cacheField name="Transect" numFmtId="0">
      <sharedItems containsSemiMixedTypes="0" containsString="0" containsNumber="1" containsInteger="1" minValue="1" maxValue="5"/>
    </cacheField>
    <cacheField name="Quadrat" numFmtId="0">
      <sharedItems containsString="0" containsBlank="1" containsNumber="1" containsInteger="1" minValue="1" maxValue="5"/>
    </cacheField>
    <cacheField name="% bare ground" numFmtId="0">
      <sharedItems containsString="0" containsBlank="1" containsNumber="1" containsInteger="1" minValue="0" maxValue="85"/>
    </cacheField>
    <cacheField name="% Plant material" numFmtId="0">
      <sharedItems containsString="0" containsBlank="1" containsNumber="1" containsInteger="1" minValue="3" maxValue="100"/>
    </cacheField>
    <cacheField name="Pith stems " numFmtId="0">
      <sharedItems containsBlank="1"/>
    </cacheField>
    <cacheField name="Number of ramets" numFmtId="0">
      <sharedItems containsBlank="1" containsMixedTypes="1" containsNumber="1" containsInteger="1" minValue="1" maxValue="34" count="17">
        <n v="5"/>
        <n v="2"/>
        <n v="1"/>
        <m/>
        <n v="3"/>
        <n v="15"/>
        <n v="13"/>
        <n v="9"/>
        <n v="12"/>
        <n v="10"/>
        <n v="11"/>
        <n v="6"/>
        <n v="8"/>
        <n v="7"/>
        <n v="4"/>
        <n v="34"/>
        <s v=" "/>
      </sharedItems>
    </cacheField>
    <cacheField name="Flowering species" numFmtId="0">
      <sharedItems containsBlank="1"/>
    </cacheField>
    <cacheField name="PLNT CODE" numFmtId="0">
      <sharedItems containsBlank="1"/>
    </cacheField>
    <cacheField name="Number of flowers" numFmtId="0">
      <sharedItems containsString="0" containsBlank="1" containsNumber="1" containsInteger="1" minValue="1" maxValue="19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3727.645389467594" createdVersion="6" refreshedVersion="6" minRefreshableVersion="3" recordCount="256" xr:uid="{F072E6BF-F528-4EA9-A247-8D3788F3CFB0}">
  <cacheSource type="worksheet">
    <worksheetSource ref="A1:K257" sheet="Vegetation June"/>
  </cacheSource>
  <cacheFields count="11">
    <cacheField name="Site" numFmtId="0">
      <sharedItems count="9">
        <s v="GRE29"/>
        <s v="PRU"/>
        <s v="ROG"/>
        <s v="GRE21"/>
        <s v="TEN20"/>
        <s v="TOB"/>
        <s v="LEW"/>
        <s v="BEH"/>
        <s v="GLAZIK"/>
      </sharedItems>
    </cacheField>
    <cacheField name="Date " numFmtId="15">
      <sharedItems containsSemiMixedTypes="0" containsNonDate="0" containsDate="1" containsString="0" minDate="2019-06-03T00:00:00" maxDate="2019-06-08T00:00:00"/>
    </cacheField>
    <cacheField name="Transect" numFmtId="0">
      <sharedItems containsSemiMixedTypes="0" containsString="0" containsNumber="1" containsInteger="1" minValue="1" maxValue="5"/>
    </cacheField>
    <cacheField name="Quadrat" numFmtId="0">
      <sharedItems containsSemiMixedTypes="0" containsString="0" containsNumber="1" containsInteger="1" minValue="1" maxValue="5"/>
    </cacheField>
    <cacheField name="% bare ground" numFmtId="0">
      <sharedItems containsSemiMixedTypes="0" containsString="0" containsNumber="1" containsInteger="1" minValue="0" maxValue="99"/>
    </cacheField>
    <cacheField name="% Plant material" numFmtId="0">
      <sharedItems containsSemiMixedTypes="0" containsString="0" containsNumber="1" containsInteger="1" minValue="0" maxValue="100"/>
    </cacheField>
    <cacheField name="Pith stems " numFmtId="0">
      <sharedItems/>
    </cacheField>
    <cacheField name="Number of ramets" numFmtId="0">
      <sharedItems containsString="0" containsBlank="1" containsNumber="1" containsInteger="1" minValue="1" maxValue="22"/>
    </cacheField>
    <cacheField name="Flowering species" numFmtId="0">
      <sharedItems containsBlank="1"/>
    </cacheField>
    <cacheField name="PLNT CODE" numFmtId="0">
      <sharedItems containsBlank="1"/>
    </cacheField>
    <cacheField name="Number of flowers" numFmtId="0">
      <sharedItems containsBlank="1" containsMixedTypes="1" containsNumber="1" containsInteger="1" minValue="1" maxValue="5000" count="77">
        <n v="5"/>
        <n v="1"/>
        <m/>
        <n v="14"/>
        <n v="3400"/>
        <n v="100"/>
        <n v="3"/>
        <n v="6"/>
        <n v="37"/>
        <n v="108"/>
        <n v="187"/>
        <n v="86"/>
        <n v="50"/>
        <n v="53"/>
        <n v="140"/>
        <n v="71"/>
        <n v="256"/>
        <n v="7"/>
        <n v="101"/>
        <n v="87"/>
        <n v="157"/>
        <n v="174"/>
        <n v="8"/>
        <n v="131"/>
        <n v="280"/>
        <n v="272"/>
        <n v="5000"/>
        <n v="244"/>
        <n v="800"/>
        <n v="128"/>
        <n v="228"/>
        <n v="90"/>
        <n v="320"/>
        <n v="1200"/>
        <n v="230"/>
        <n v="200"/>
        <n v="91"/>
        <n v="180"/>
        <n v="79"/>
        <n v="1000"/>
        <n v="300"/>
        <n v="2"/>
        <s v="&gt;1000"/>
        <n v="39"/>
        <n v="40"/>
        <n v="16"/>
        <n v="30"/>
        <n v="4"/>
        <n v="12"/>
        <n v="11"/>
        <n v="35"/>
        <n v="15"/>
        <n v="9"/>
        <n v="42"/>
        <n v="21"/>
        <n v="27"/>
        <n v="80"/>
        <n v="55"/>
        <n v="125"/>
        <n v="38"/>
        <n v="60"/>
        <n v="185"/>
        <n v="150"/>
        <n v="105"/>
        <n v="20"/>
        <n v="36"/>
        <n v="45"/>
        <n v="70"/>
        <n v="120"/>
        <n v="85"/>
        <n v="260"/>
        <n v="2100"/>
        <n v="500"/>
        <n v="420"/>
        <n v="170"/>
        <n v="360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">
  <r>
    <x v="0"/>
    <d v="2019-09-12T00:00:00"/>
    <n v="1"/>
    <n v="1"/>
    <n v="5"/>
    <n v="85"/>
    <s v="Yes"/>
    <n v="16"/>
    <s v="Solidago canadensis"/>
    <x v="0"/>
    <n v="658"/>
  </r>
  <r>
    <x v="0"/>
    <d v="2019-09-12T00:00:00"/>
    <n v="1"/>
    <n v="2"/>
    <n v="10"/>
    <n v="85"/>
    <s v="Yes"/>
    <n v="2"/>
    <s v="Solidago canadensis"/>
    <x v="0"/>
    <n v="66"/>
  </r>
  <r>
    <x v="0"/>
    <d v="2019-09-12T00:00:00"/>
    <n v="1"/>
    <n v="3"/>
    <n v="5"/>
    <n v="90"/>
    <s v="Yes"/>
    <n v="4"/>
    <s v="Solidago canadensis"/>
    <x v="0"/>
    <n v="43"/>
  </r>
  <r>
    <x v="0"/>
    <d v="2019-09-12T00:00:00"/>
    <n v="1"/>
    <n v="4"/>
    <n v="20"/>
    <n v="75"/>
    <s v="Yes"/>
    <n v="25"/>
    <s v="Solidago canadensis"/>
    <x v="0"/>
    <n v="435"/>
  </r>
  <r>
    <x v="0"/>
    <d v="2019-09-12T00:00:00"/>
    <n v="1"/>
    <n v="5"/>
    <n v="25"/>
    <n v="79"/>
    <s v="Yes"/>
    <n v="9"/>
    <s v="Solidago canadensis"/>
    <x v="0"/>
    <n v="86"/>
  </r>
  <r>
    <x v="0"/>
    <d v="2019-09-12T00:00:00"/>
    <n v="2"/>
    <n v="1"/>
    <n v="20"/>
    <n v="75"/>
    <s v="Yes"/>
    <n v="14"/>
    <s v="Solidago canadensis"/>
    <x v="0"/>
    <n v="251"/>
  </r>
  <r>
    <x v="0"/>
    <d v="2019-09-12T00:00:00"/>
    <n v="2"/>
    <n v="2"/>
    <n v="5"/>
    <n v="90"/>
    <s v="Yes"/>
    <n v="13"/>
    <s v="Solidago canadensis"/>
    <x v="0"/>
    <n v="371"/>
  </r>
  <r>
    <x v="0"/>
    <d v="2019-09-12T00:00:00"/>
    <n v="2"/>
    <n v="3"/>
    <n v="15"/>
    <n v="70"/>
    <s v="Yes"/>
    <n v="10"/>
    <s v="Solidago canadensis"/>
    <x v="0"/>
    <n v="64"/>
  </r>
  <r>
    <x v="0"/>
    <d v="2019-09-12T00:00:00"/>
    <n v="2"/>
    <n v="4"/>
    <n v="25"/>
    <n v="70"/>
    <s v="Yes"/>
    <n v="12"/>
    <s v="Solidago canadensis"/>
    <x v="0"/>
    <n v="186"/>
  </r>
  <r>
    <x v="0"/>
    <d v="2019-09-12T00:00:00"/>
    <n v="2"/>
    <n v="5"/>
    <n v="10"/>
    <n v="80"/>
    <s v="Yes"/>
    <n v="5"/>
    <s v="Solidago canadensis"/>
    <x v="0"/>
    <n v="242"/>
  </r>
  <r>
    <x v="0"/>
    <d v="2019-09-12T00:00:00"/>
    <n v="3"/>
    <n v="1"/>
    <n v="30"/>
    <n v="65"/>
    <s v="Yes"/>
    <n v="9"/>
    <s v="Solidago canadensis"/>
    <x v="0"/>
    <n v="157"/>
  </r>
  <r>
    <x v="0"/>
    <d v="2019-09-12T00:00:00"/>
    <n v="3"/>
    <n v="2"/>
    <n v="35"/>
    <n v="60"/>
    <s v="Yes"/>
    <n v="15"/>
    <s v="Solidago canadensis"/>
    <x v="0"/>
    <n v="288"/>
  </r>
  <r>
    <x v="0"/>
    <d v="2019-09-12T00:00:00"/>
    <n v="3"/>
    <n v="3"/>
    <n v="15"/>
    <n v="65"/>
    <s v="Yes"/>
    <n v="6"/>
    <s v="Solidago canadensis"/>
    <x v="0"/>
    <n v="58"/>
  </r>
  <r>
    <x v="0"/>
    <d v="2019-09-12T00:00:00"/>
    <n v="3"/>
    <n v="4"/>
    <n v="20"/>
    <n v="70"/>
    <s v="Yes"/>
    <n v="16"/>
    <s v="Solidago canadensis"/>
    <x v="0"/>
    <n v="487"/>
  </r>
  <r>
    <x v="0"/>
    <d v="2019-09-12T00:00:00"/>
    <n v="3"/>
    <n v="5"/>
    <n v="5"/>
    <n v="90"/>
    <s v="Yes"/>
    <n v="1"/>
    <s v="Solidago canadensis"/>
    <x v="0"/>
    <n v="29"/>
  </r>
  <r>
    <x v="0"/>
    <d v="2019-09-12T00:00:00"/>
    <n v="3"/>
    <n v="5"/>
    <n v="5"/>
    <n v="90"/>
    <s v="Yes"/>
    <n v="10"/>
    <s v="Symphyotrichum pilosum"/>
    <x v="1"/>
    <n v="82"/>
  </r>
  <r>
    <x v="0"/>
    <d v="2019-09-12T00:00:00"/>
    <n v="4"/>
    <n v="1"/>
    <n v="10"/>
    <n v="65"/>
    <s v="Yes"/>
    <n v="5"/>
    <s v="Solidago canadensis"/>
    <x v="0"/>
    <n v="99"/>
  </r>
  <r>
    <x v="0"/>
    <d v="2019-09-12T00:00:00"/>
    <n v="4"/>
    <n v="2"/>
    <n v="5"/>
    <n v="90"/>
    <s v="Yes"/>
    <n v="5"/>
    <s v="Solidago canadensis"/>
    <x v="0"/>
    <n v="67"/>
  </r>
  <r>
    <x v="0"/>
    <d v="2019-09-12T00:00:00"/>
    <n v="4"/>
    <n v="3"/>
    <n v="5"/>
    <n v="85"/>
    <s v="Yes"/>
    <n v="6"/>
    <s v="Solidago canadensis"/>
    <x v="0"/>
    <n v="89"/>
  </r>
  <r>
    <x v="0"/>
    <d v="2019-09-12T00:00:00"/>
    <n v="4"/>
    <n v="4"/>
    <n v="10"/>
    <n v="70"/>
    <s v="Yes"/>
    <n v="4"/>
    <s v="Solidago canadensis"/>
    <x v="0"/>
    <n v="103"/>
  </r>
  <r>
    <x v="0"/>
    <d v="2019-09-12T00:00:00"/>
    <n v="4"/>
    <n v="5"/>
    <n v="35"/>
    <n v="50"/>
    <s v="Yes"/>
    <n v="13"/>
    <s v="Solidago canadensis"/>
    <x v="0"/>
    <n v="118"/>
  </r>
  <r>
    <x v="0"/>
    <d v="2019-09-12T00:00:00"/>
    <n v="5"/>
    <n v="1"/>
    <n v="10"/>
    <n v="80"/>
    <s v="Yes"/>
    <n v="5"/>
    <s v="Solidago canadensis"/>
    <x v="0"/>
    <n v="123"/>
  </r>
  <r>
    <x v="0"/>
    <d v="2019-09-12T00:00:00"/>
    <n v="5"/>
    <n v="2"/>
    <n v="15"/>
    <n v="50"/>
    <s v="Yes"/>
    <n v="9"/>
    <s v="Solidago canadensis"/>
    <x v="0"/>
    <n v="166"/>
  </r>
  <r>
    <x v="0"/>
    <d v="2019-09-12T00:00:00"/>
    <n v="5"/>
    <n v="3"/>
    <n v="25"/>
    <n v="55"/>
    <s v="Yes"/>
    <n v="4"/>
    <s v="Solidago canadensis"/>
    <x v="0"/>
    <n v="112"/>
  </r>
  <r>
    <x v="0"/>
    <d v="2019-09-12T00:00:00"/>
    <n v="5"/>
    <n v="4"/>
    <n v="30"/>
    <n v="50"/>
    <s v="Yes"/>
    <n v="14"/>
    <s v="Solidago canadensis"/>
    <x v="0"/>
    <n v="465"/>
  </r>
  <r>
    <x v="0"/>
    <d v="2019-09-12T00:00:00"/>
    <n v="5"/>
    <n v="5"/>
    <n v="15"/>
    <n v="70"/>
    <s v="Yes"/>
    <n v="12"/>
    <s v="Solidago canadensis"/>
    <x v="0"/>
    <n v="221"/>
  </r>
  <r>
    <x v="1"/>
    <d v="2019-09-11T00:00:00"/>
    <n v="1"/>
    <n v="1"/>
    <n v="40"/>
    <n v="50"/>
    <s v="Yes"/>
    <n v="1"/>
    <s v="Solidago canadensis"/>
    <x v="0"/>
    <n v="86"/>
  </r>
  <r>
    <x v="1"/>
    <d v="2019-09-11T00:00:00"/>
    <n v="1"/>
    <n v="1"/>
    <n v="40"/>
    <n v="50"/>
    <s v="Yes"/>
    <n v="1"/>
    <s v="Symphyotrichum pilosum"/>
    <x v="2"/>
    <n v="1"/>
  </r>
  <r>
    <x v="1"/>
    <d v="2019-09-11T00:00:00"/>
    <n v="1"/>
    <n v="1"/>
    <n v="40"/>
    <n v="50"/>
    <s v="Yes"/>
    <n v="1"/>
    <s v="Aster novae-angliae"/>
    <x v="3"/>
    <n v="1"/>
  </r>
  <r>
    <x v="1"/>
    <d v="2019-09-11T00:00:00"/>
    <n v="1"/>
    <n v="2"/>
    <n v="30"/>
    <n v="65"/>
    <s v="Yes"/>
    <n v="8"/>
    <s v="Solidago canadensis"/>
    <x v="0"/>
    <n v="106"/>
  </r>
  <r>
    <x v="1"/>
    <d v="2019-09-11T00:00:00"/>
    <n v="1"/>
    <n v="2"/>
    <n v="30"/>
    <n v="65"/>
    <s v="Yes"/>
    <n v="21"/>
    <s v="Aster oolentangiensis"/>
    <x v="4"/>
    <n v="41"/>
  </r>
  <r>
    <x v="1"/>
    <d v="2019-09-11T00:00:00"/>
    <n v="1"/>
    <n v="2"/>
    <n v="30"/>
    <n v="65"/>
    <s v="Yes"/>
    <n v="1"/>
    <s v="Symphyotrichum pilosum"/>
    <x v="1"/>
    <n v="3"/>
  </r>
  <r>
    <x v="1"/>
    <d v="2019-09-11T00:00:00"/>
    <n v="1"/>
    <n v="3"/>
    <n v="40"/>
    <n v="55"/>
    <s v="Yes"/>
    <n v="3"/>
    <s v="Symphyotrichum pilosum"/>
    <x v="1"/>
    <n v="13"/>
  </r>
  <r>
    <x v="1"/>
    <d v="2019-09-11T00:00:00"/>
    <n v="1"/>
    <n v="4"/>
    <n v="50"/>
    <n v="50"/>
    <s v="No"/>
    <n v="2"/>
    <s v="Solidago canadensis"/>
    <x v="0"/>
    <n v="38"/>
  </r>
  <r>
    <x v="1"/>
    <d v="2019-09-11T00:00:00"/>
    <n v="1"/>
    <n v="5"/>
    <n v="65"/>
    <n v="35"/>
    <s v="No"/>
    <n v="7"/>
    <s v="Aster oolentangiensis"/>
    <x v="4"/>
    <n v="17"/>
  </r>
  <r>
    <x v="1"/>
    <d v="2019-09-11T00:00:00"/>
    <n v="2"/>
    <n v="1"/>
    <n v="25"/>
    <n v="70"/>
    <s v="Yes"/>
    <n v="1"/>
    <s v="Solidago canadensis"/>
    <x v="0"/>
    <n v="1"/>
  </r>
  <r>
    <x v="1"/>
    <d v="2019-09-11T00:00:00"/>
    <n v="2"/>
    <n v="1"/>
    <n v="25"/>
    <n v="70"/>
    <s v="Yes"/>
    <n v="1"/>
    <s v="Erigeron strigosus"/>
    <x v="5"/>
    <n v="1"/>
  </r>
  <r>
    <x v="1"/>
    <d v="2019-09-11T00:00:00"/>
    <n v="2"/>
    <n v="2"/>
    <n v="70"/>
    <n v="30"/>
    <s v="No"/>
    <n v="3"/>
    <s v="Solidago canadensis"/>
    <x v="0"/>
    <n v="69"/>
  </r>
  <r>
    <x v="1"/>
    <d v="2019-09-11T00:00:00"/>
    <n v="2"/>
    <n v="2"/>
    <n v="70"/>
    <n v="30"/>
    <s v="No"/>
    <n v="2"/>
    <s v="Erigeron strigosus"/>
    <x v="5"/>
    <n v="3"/>
  </r>
  <r>
    <x v="1"/>
    <d v="2019-09-11T00:00:00"/>
    <n v="2"/>
    <n v="3"/>
    <n v="65"/>
    <n v="30"/>
    <s v="Yes"/>
    <n v="1"/>
    <s v="Chamaecrista fasciculata"/>
    <x v="6"/>
    <n v="3"/>
  </r>
  <r>
    <x v="1"/>
    <d v="2019-09-11T00:00:00"/>
    <n v="2"/>
    <n v="3"/>
    <n v="65"/>
    <n v="30"/>
    <s v="Yes"/>
    <n v="1"/>
    <s v="Erigeron strigosus"/>
    <x v="5"/>
    <n v="1"/>
  </r>
  <r>
    <x v="1"/>
    <d v="2019-09-11T00:00:00"/>
    <n v="2"/>
    <n v="4"/>
    <n v="35"/>
    <n v="60"/>
    <s v="Yes"/>
    <n v="1"/>
    <s v="Solidago canadensis"/>
    <x v="0"/>
    <n v="1"/>
  </r>
  <r>
    <x v="1"/>
    <d v="2019-09-11T00:00:00"/>
    <n v="2"/>
    <n v="5"/>
    <n v="50"/>
    <n v="45"/>
    <s v="Yes"/>
    <n v="1"/>
    <s v="Chamaecrista fasciculata"/>
    <x v="6"/>
    <n v="1"/>
  </r>
  <r>
    <x v="1"/>
    <d v="2019-09-11T00:00:00"/>
    <n v="3"/>
    <n v="1"/>
    <n v="30"/>
    <n v="65"/>
    <s v="Yes"/>
    <n v="1"/>
    <s v="Chamaecrista fasciculata"/>
    <x v="6"/>
    <n v="1"/>
  </r>
  <r>
    <x v="1"/>
    <d v="2019-09-11T00:00:00"/>
    <n v="3"/>
    <n v="2"/>
    <n v="45"/>
    <n v="50"/>
    <s v="Yes"/>
    <n v="1"/>
    <s v="Chamaecrista fasciculata"/>
    <x v="6"/>
    <n v="2"/>
  </r>
  <r>
    <x v="1"/>
    <d v="2019-09-11T00:00:00"/>
    <n v="3"/>
    <n v="3"/>
    <n v="35"/>
    <n v="60"/>
    <s v="Yes"/>
    <n v="2"/>
    <s v="Chamaecrista fasciculata"/>
    <x v="6"/>
    <n v="4"/>
  </r>
  <r>
    <x v="1"/>
    <d v="2019-09-11T00:00:00"/>
    <n v="3"/>
    <n v="4"/>
    <n v="40"/>
    <n v="55"/>
    <s v="Yes"/>
    <n v="2"/>
    <s v="Erigeron strigosus"/>
    <x v="5"/>
    <n v="2"/>
  </r>
  <r>
    <x v="1"/>
    <d v="2019-09-11T00:00:00"/>
    <n v="3"/>
    <n v="4"/>
    <n v="40"/>
    <n v="55"/>
    <s v="Yes"/>
    <n v="1"/>
    <s v="Chamaecrista fasciculata"/>
    <x v="6"/>
    <n v="4"/>
  </r>
  <r>
    <x v="1"/>
    <d v="2019-09-11T00:00:00"/>
    <n v="3"/>
    <n v="4"/>
    <n v="40"/>
    <n v="55"/>
    <s v="Yes"/>
    <n v="1"/>
    <s v="Solidago canadensis"/>
    <x v="0"/>
    <n v="33"/>
  </r>
  <r>
    <x v="1"/>
    <d v="2019-09-11T00:00:00"/>
    <n v="3"/>
    <n v="5"/>
    <n v="45"/>
    <n v="55"/>
    <s v="No"/>
    <n v="3"/>
    <s v="Solidago canadensis"/>
    <x v="0"/>
    <n v="139"/>
  </r>
  <r>
    <x v="1"/>
    <d v="2019-09-11T00:00:00"/>
    <n v="3"/>
    <n v="5"/>
    <n v="45"/>
    <n v="55"/>
    <s v="No"/>
    <n v="2"/>
    <s v="Symphyotrichum pilosum"/>
    <x v="1"/>
    <n v="4"/>
  </r>
  <r>
    <x v="1"/>
    <d v="2019-09-11T00:00:00"/>
    <n v="4"/>
    <n v="1"/>
    <n v="10"/>
    <n v="85"/>
    <s v="Yes"/>
    <n v="3"/>
    <s v="Solidago canadensis"/>
    <x v="0"/>
    <n v="143"/>
  </r>
  <r>
    <x v="1"/>
    <d v="2019-09-11T00:00:00"/>
    <n v="4"/>
    <n v="1"/>
    <n v="10"/>
    <n v="85"/>
    <s v="Yes"/>
    <n v="3"/>
    <s v="Symphyotrichum pilosum"/>
    <x v="1"/>
    <n v="10"/>
  </r>
  <r>
    <x v="1"/>
    <d v="2019-09-11T00:00:00"/>
    <n v="4"/>
    <n v="2"/>
    <n v="10"/>
    <n v="85"/>
    <s v="Yes"/>
    <n v="3"/>
    <s v="Solidago canadensis"/>
    <x v="0"/>
    <n v="221"/>
  </r>
  <r>
    <x v="1"/>
    <d v="2019-09-11T00:00:00"/>
    <n v="4"/>
    <n v="2"/>
    <n v="10"/>
    <n v="85"/>
    <s v="Yes"/>
    <n v="1"/>
    <s v="Symphyotrichum pilosum"/>
    <x v="1"/>
    <n v="1"/>
  </r>
  <r>
    <x v="1"/>
    <d v="2019-09-11T00:00:00"/>
    <n v="4"/>
    <n v="3"/>
    <n v="20"/>
    <n v="75"/>
    <s v="Yes"/>
    <n v="3"/>
    <s v="Chamaecrista fasciculata"/>
    <x v="6"/>
    <n v="6"/>
  </r>
  <r>
    <x v="1"/>
    <d v="2019-09-11T00:00:00"/>
    <n v="4"/>
    <n v="3"/>
    <n v="20"/>
    <n v="75"/>
    <s v="Yes"/>
    <n v="2"/>
    <s v="Solidago canadensis"/>
    <x v="0"/>
    <n v="22"/>
  </r>
  <r>
    <x v="1"/>
    <d v="2019-09-11T00:00:00"/>
    <n v="4"/>
    <n v="4"/>
    <n v="5"/>
    <n v="90"/>
    <s v="Yes"/>
    <n v="2"/>
    <s v="Chamaecrista fasciculata"/>
    <x v="6"/>
    <n v="6"/>
  </r>
  <r>
    <x v="1"/>
    <d v="2019-09-11T00:00:00"/>
    <n v="4"/>
    <n v="5"/>
    <n v="5"/>
    <n v="90"/>
    <s v="Yes"/>
    <n v="1"/>
    <s v="Solidago canadensis"/>
    <x v="0"/>
    <n v="2"/>
  </r>
  <r>
    <x v="1"/>
    <d v="2019-09-11T00:00:00"/>
    <n v="4"/>
    <n v="5"/>
    <n v="5"/>
    <n v="90"/>
    <s v="Yes"/>
    <n v="1"/>
    <s v="Symphyotrichum pilosum"/>
    <x v="1"/>
    <n v="1"/>
  </r>
  <r>
    <x v="1"/>
    <d v="2019-09-11T00:00:00"/>
    <n v="5"/>
    <n v="1"/>
    <n v="10"/>
    <n v="85"/>
    <s v="Yes"/>
    <n v="2"/>
    <s v="Chamaecrista fasciculata"/>
    <x v="6"/>
    <n v="3"/>
  </r>
  <r>
    <x v="1"/>
    <d v="2019-09-11T00:00:00"/>
    <n v="5"/>
    <n v="1"/>
    <n v="10"/>
    <n v="85"/>
    <s v="Yes"/>
    <n v="1"/>
    <s v="Solidago canadensis"/>
    <x v="0"/>
    <n v="3"/>
  </r>
  <r>
    <x v="1"/>
    <d v="2019-09-11T00:00:00"/>
    <n v="5"/>
    <n v="2"/>
    <n v="5"/>
    <n v="90"/>
    <s v="Yes"/>
    <n v="3"/>
    <s v="Chamaecrista fasciculata"/>
    <x v="6"/>
    <n v="3"/>
  </r>
  <r>
    <x v="1"/>
    <d v="2019-09-11T00:00:00"/>
    <n v="5"/>
    <n v="3"/>
    <n v="5"/>
    <n v="95"/>
    <s v="No"/>
    <n v="1"/>
    <s v="Chamaecrista fasciculata"/>
    <x v="6"/>
    <n v="4"/>
  </r>
  <r>
    <x v="1"/>
    <d v="2019-09-11T00:00:00"/>
    <n v="5"/>
    <n v="4"/>
    <n v="5"/>
    <n v="90"/>
    <s v="Yes"/>
    <n v="2"/>
    <s v="Solidago canadensis"/>
    <x v="0"/>
    <n v="68"/>
  </r>
  <r>
    <x v="1"/>
    <d v="2019-09-11T00:00:00"/>
    <n v="5"/>
    <n v="4"/>
    <n v="5"/>
    <n v="90"/>
    <s v="Yes"/>
    <n v="1"/>
    <s v="Chamaecrista fasciculata"/>
    <x v="6"/>
    <n v="2"/>
  </r>
  <r>
    <x v="1"/>
    <d v="2019-09-11T00:00:00"/>
    <n v="5"/>
    <n v="5"/>
    <n v="25"/>
    <n v="70"/>
    <s v="Yes"/>
    <n v="1"/>
    <s v="Symphyotrichum pilosum"/>
    <x v="1"/>
    <n v="16"/>
  </r>
  <r>
    <x v="1"/>
    <d v="2019-09-11T00:00:00"/>
    <n v="5"/>
    <n v="5"/>
    <n v="25"/>
    <n v="70"/>
    <s v="Yes"/>
    <n v="1"/>
    <s v="Chamaecrista fasciculata"/>
    <x v="6"/>
    <n v="1"/>
  </r>
  <r>
    <x v="2"/>
    <d v="2019-09-06T00:00:00"/>
    <n v="1"/>
    <n v="1"/>
    <n v="35"/>
    <n v="50"/>
    <s v="Yes"/>
    <m/>
    <m/>
    <x v="7"/>
    <m/>
  </r>
  <r>
    <x v="2"/>
    <d v="2019-09-06T00:00:00"/>
    <n v="1"/>
    <n v="2"/>
    <n v="25"/>
    <n v="60"/>
    <s v="Yes"/>
    <m/>
    <m/>
    <x v="7"/>
    <m/>
  </r>
  <r>
    <x v="2"/>
    <d v="2019-09-06T00:00:00"/>
    <n v="1"/>
    <n v="3"/>
    <n v="20"/>
    <n v="75"/>
    <s v="Yes"/>
    <n v="4"/>
    <s v="Rudbeckia hirta"/>
    <x v="8"/>
    <n v="11"/>
  </r>
  <r>
    <x v="2"/>
    <d v="2019-09-06T00:00:00"/>
    <n v="1"/>
    <n v="3"/>
    <n v="20"/>
    <n v="75"/>
    <s v="Yes"/>
    <n v="1"/>
    <s v="Aster novae-angliae"/>
    <x v="3"/>
    <n v="2"/>
  </r>
  <r>
    <x v="2"/>
    <d v="2019-09-06T00:00:00"/>
    <n v="1"/>
    <n v="3"/>
    <n v="20"/>
    <n v="75"/>
    <s v="Yes"/>
    <n v="1"/>
    <s v="Solidago canadensis"/>
    <x v="0"/>
    <n v="31"/>
  </r>
  <r>
    <x v="2"/>
    <d v="2019-09-06T00:00:00"/>
    <n v="1"/>
    <n v="4"/>
    <n v="25"/>
    <n v="60"/>
    <s v="Yes"/>
    <n v="3"/>
    <s v="Solidago canadensis"/>
    <x v="0"/>
    <n v="70"/>
  </r>
  <r>
    <x v="2"/>
    <d v="2019-09-06T00:00:00"/>
    <n v="1"/>
    <n v="5"/>
    <n v="60"/>
    <n v="30"/>
    <s v="Yes"/>
    <n v="3"/>
    <s v="Solidago canadensis"/>
    <x v="0"/>
    <n v="940"/>
  </r>
  <r>
    <x v="2"/>
    <d v="2019-09-06T00:00:00"/>
    <n v="1"/>
    <n v="5"/>
    <n v="60"/>
    <n v="30"/>
    <s v="Yes"/>
    <n v="3"/>
    <s v="Solidago canadensis"/>
    <x v="0"/>
    <n v="122"/>
  </r>
  <r>
    <x v="2"/>
    <d v="2019-09-06T00:00:00"/>
    <n v="2"/>
    <n v="1"/>
    <n v="70"/>
    <n v="20"/>
    <s v="Yes"/>
    <n v="1"/>
    <s v="Rudbeckia hirta"/>
    <x v="8"/>
    <n v="4"/>
  </r>
  <r>
    <x v="2"/>
    <d v="2019-09-06T00:00:00"/>
    <n v="2"/>
    <n v="1"/>
    <n v="70"/>
    <n v="20"/>
    <s v="Yes"/>
    <n v="1"/>
    <s v="Solidago canadensis"/>
    <x v="0"/>
    <n v="8"/>
  </r>
  <r>
    <x v="2"/>
    <d v="2019-09-06T00:00:00"/>
    <n v="2"/>
    <n v="2"/>
    <n v="65"/>
    <n v="25"/>
    <s v="Yes"/>
    <n v="1"/>
    <s v="Solidago canadensis"/>
    <x v="0"/>
    <n v="14"/>
  </r>
  <r>
    <x v="2"/>
    <d v="2019-09-06T00:00:00"/>
    <n v="2"/>
    <n v="3"/>
    <n v="15"/>
    <n v="70"/>
    <s v="Yes"/>
    <n v="1"/>
    <s v="Solidago canadensis"/>
    <x v="0"/>
    <n v="23"/>
  </r>
  <r>
    <x v="2"/>
    <d v="2019-09-06T00:00:00"/>
    <n v="2"/>
    <n v="3"/>
    <n v="15"/>
    <n v="70"/>
    <s v="Yes"/>
    <n v="2"/>
    <s v="Aster novae-angliae"/>
    <x v="9"/>
    <n v="5"/>
  </r>
  <r>
    <x v="2"/>
    <d v="2019-09-06T00:00:00"/>
    <n v="2"/>
    <n v="4"/>
    <n v="10"/>
    <n v="55"/>
    <s v="Yes"/>
    <n v="3"/>
    <s v="Solidago canadensis"/>
    <x v="0"/>
    <n v="308"/>
  </r>
  <r>
    <x v="2"/>
    <d v="2019-09-06T00:00:00"/>
    <n v="2"/>
    <n v="5"/>
    <n v="30"/>
    <n v="50"/>
    <s v="Yes"/>
    <n v="6"/>
    <s v="Solidago canadensis"/>
    <x v="0"/>
    <n v="870"/>
  </r>
  <r>
    <x v="2"/>
    <d v="2019-09-06T00:00:00"/>
    <n v="3"/>
    <n v="1"/>
    <n v="20"/>
    <n v="50"/>
    <s v="Yes"/>
    <n v="7"/>
    <s v="Solidago canadensis"/>
    <x v="0"/>
    <n v="526"/>
  </r>
  <r>
    <x v="2"/>
    <d v="2019-09-06T00:00:00"/>
    <n v="3"/>
    <n v="2"/>
    <n v="30"/>
    <n v="60"/>
    <s v="Yes"/>
    <n v="6"/>
    <s v="Solidago canadensis"/>
    <x v="0"/>
    <n v="776"/>
  </r>
  <r>
    <x v="2"/>
    <d v="2019-09-06T00:00:00"/>
    <n v="3"/>
    <n v="3"/>
    <n v="10"/>
    <n v="70"/>
    <s v="Yes"/>
    <n v="1"/>
    <s v="Chamaecrista fasciculata"/>
    <x v="6"/>
    <n v="1"/>
  </r>
  <r>
    <x v="2"/>
    <d v="2019-09-06T00:00:00"/>
    <n v="3"/>
    <n v="3"/>
    <n v="10"/>
    <n v="70"/>
    <s v="Yes"/>
    <n v="6"/>
    <s v="Solidago canadensis"/>
    <x v="0"/>
    <n v="608"/>
  </r>
  <r>
    <x v="2"/>
    <d v="2019-09-06T00:00:00"/>
    <n v="3"/>
    <n v="4"/>
    <n v="25"/>
    <n v="60"/>
    <s v="Yes"/>
    <n v="1"/>
    <s v="Solidago canadensis"/>
    <x v="0"/>
    <n v="6"/>
  </r>
  <r>
    <x v="2"/>
    <d v="2019-09-06T00:00:00"/>
    <n v="3"/>
    <n v="4"/>
    <n v="25"/>
    <n v="60"/>
    <s v="Yes"/>
    <n v="6"/>
    <s v="Rudbeckia hirta"/>
    <x v="8"/>
    <n v="19"/>
  </r>
  <r>
    <x v="2"/>
    <d v="2019-09-06T00:00:00"/>
    <n v="3"/>
    <n v="5"/>
    <n v="40"/>
    <n v="50"/>
    <s v="No"/>
    <n v="1"/>
    <s v="Solidago canadensis"/>
    <x v="0"/>
    <n v="5"/>
  </r>
  <r>
    <x v="2"/>
    <d v="2019-09-06T00:00:00"/>
    <n v="4"/>
    <n v="1"/>
    <n v="45"/>
    <n v="35"/>
    <s v="No"/>
    <n v="1"/>
    <s v="Solidago canadensis"/>
    <x v="0"/>
    <n v="4"/>
  </r>
  <r>
    <x v="2"/>
    <d v="2019-09-06T00:00:00"/>
    <n v="4"/>
    <n v="2"/>
    <n v="40"/>
    <n v="50"/>
    <s v="Yes"/>
    <n v="5"/>
    <s v="Solidago canadensis"/>
    <x v="0"/>
    <n v="252"/>
  </r>
  <r>
    <x v="2"/>
    <d v="2019-09-06T00:00:00"/>
    <n v="4"/>
    <n v="2"/>
    <n v="40"/>
    <n v="50"/>
    <s v="Yes"/>
    <n v="1"/>
    <s v="Aster novae-angliae"/>
    <x v="3"/>
    <n v="21"/>
  </r>
  <r>
    <x v="2"/>
    <d v="2019-09-06T00:00:00"/>
    <n v="4"/>
    <n v="3"/>
    <n v="50"/>
    <n v="30"/>
    <s v="Yes"/>
    <n v="1"/>
    <s v="Chamaecrista fasciculata"/>
    <x v="6"/>
    <n v="5"/>
  </r>
  <r>
    <x v="2"/>
    <d v="2019-09-06T00:00:00"/>
    <n v="4"/>
    <n v="4"/>
    <n v="35"/>
    <n v="60"/>
    <s v="Yes"/>
    <n v="1"/>
    <s v="Aster novae-angliae"/>
    <x v="3"/>
    <n v="4"/>
  </r>
  <r>
    <x v="2"/>
    <d v="2019-09-06T00:00:00"/>
    <n v="4"/>
    <n v="4"/>
    <n v="35"/>
    <n v="60"/>
    <s v="Yes"/>
    <n v="5"/>
    <s v="Solidago canadensis"/>
    <x v="0"/>
    <n v="319"/>
  </r>
  <r>
    <x v="2"/>
    <d v="2019-09-06T00:00:00"/>
    <n v="4"/>
    <n v="5"/>
    <n v="25"/>
    <n v="70"/>
    <s v="Yes"/>
    <n v="2"/>
    <s v="Rudbeckia hirta"/>
    <x v="8"/>
    <n v="4"/>
  </r>
  <r>
    <x v="2"/>
    <d v="2019-09-06T00:00:00"/>
    <n v="4"/>
    <n v="5"/>
    <n v="25"/>
    <n v="70"/>
    <s v="Yes"/>
    <n v="2"/>
    <s v="Solidago canadensis"/>
    <x v="0"/>
    <n v="112"/>
  </r>
  <r>
    <x v="2"/>
    <d v="2019-09-06T00:00:00"/>
    <n v="5"/>
    <n v="1"/>
    <n v="20"/>
    <n v="75"/>
    <s v="Yes"/>
    <n v="2"/>
    <s v="Aster novae-angliae"/>
    <x v="3"/>
    <n v="4"/>
  </r>
  <r>
    <x v="2"/>
    <d v="2019-09-06T00:00:00"/>
    <n v="5"/>
    <n v="1"/>
    <n v="20"/>
    <n v="75"/>
    <s v="Yes"/>
    <n v="2"/>
    <s v="Solidago canadensis"/>
    <x v="0"/>
    <n v="36"/>
  </r>
  <r>
    <x v="2"/>
    <d v="2019-09-06T00:00:00"/>
    <n v="5"/>
    <n v="2"/>
    <n v="10"/>
    <n v="85"/>
    <s v="Yes"/>
    <m/>
    <m/>
    <x v="7"/>
    <m/>
  </r>
  <r>
    <x v="2"/>
    <d v="2019-09-06T00:00:00"/>
    <n v="5"/>
    <n v="3"/>
    <n v="65"/>
    <n v="30"/>
    <s v="Yes"/>
    <m/>
    <m/>
    <x v="7"/>
    <m/>
  </r>
  <r>
    <x v="2"/>
    <d v="2019-09-06T00:00:00"/>
    <n v="5"/>
    <n v="4"/>
    <n v="25"/>
    <n v="55"/>
    <s v="Yes"/>
    <n v="4"/>
    <s v="Solidago canadensis"/>
    <x v="0"/>
    <n v="29"/>
  </r>
  <r>
    <x v="2"/>
    <d v="2019-09-06T00:00:00"/>
    <n v="5"/>
    <n v="5"/>
    <n v="40"/>
    <n v="55"/>
    <s v="Yes"/>
    <n v="11"/>
    <s v="Rudbeckia hirta"/>
    <x v="8"/>
    <n v="39"/>
  </r>
  <r>
    <x v="3"/>
    <d v="2019-09-05T00:00:00"/>
    <n v="1"/>
    <n v="1"/>
    <n v="35"/>
    <n v="40"/>
    <s v="Yes"/>
    <n v="2"/>
    <s v="Heliopsis helianthoides"/>
    <x v="10"/>
    <n v="7"/>
  </r>
  <r>
    <x v="3"/>
    <d v="2019-09-05T00:00:00"/>
    <n v="1"/>
    <n v="2"/>
    <n v="10"/>
    <n v="80"/>
    <s v="Yes"/>
    <n v="1"/>
    <s v="Heliopsis helianthoides"/>
    <x v="10"/>
    <n v="1"/>
  </r>
  <r>
    <x v="3"/>
    <d v="2019-09-05T00:00:00"/>
    <n v="1"/>
    <n v="3"/>
    <n v="15"/>
    <n v="70"/>
    <s v="Yes"/>
    <m/>
    <m/>
    <x v="7"/>
    <m/>
  </r>
  <r>
    <x v="3"/>
    <d v="2019-09-05T00:00:00"/>
    <n v="1"/>
    <n v="4"/>
    <n v="5"/>
    <n v="50"/>
    <s v="Yes"/>
    <n v="1"/>
    <s v="Ipomoea hederacea"/>
    <x v="11"/>
    <n v="2"/>
  </r>
  <r>
    <x v="3"/>
    <d v="2019-09-05T00:00:00"/>
    <n v="1"/>
    <n v="4"/>
    <n v="5"/>
    <n v="50"/>
    <s v="Yes"/>
    <n v="1"/>
    <s v="Coreopsis lanceolata"/>
    <x v="12"/>
    <n v="1"/>
  </r>
  <r>
    <x v="3"/>
    <d v="2019-09-05T00:00:00"/>
    <n v="1"/>
    <n v="5"/>
    <n v="25"/>
    <n v="70"/>
    <s v="Yes"/>
    <n v="1"/>
    <s v="Ipomoea hederacea"/>
    <x v="11"/>
    <n v="1"/>
  </r>
  <r>
    <x v="3"/>
    <d v="2019-09-05T00:00:00"/>
    <n v="2"/>
    <n v="1"/>
    <n v="30"/>
    <n v="20"/>
    <s v="Yes"/>
    <n v="1"/>
    <s v="Rudbeckia hirta"/>
    <x v="8"/>
    <n v="4"/>
  </r>
  <r>
    <x v="3"/>
    <d v="2019-09-05T00:00:00"/>
    <n v="2"/>
    <n v="2"/>
    <n v="15"/>
    <n v="70"/>
    <s v="Yes"/>
    <n v="1"/>
    <s v="Ipomoea hederacea"/>
    <x v="11"/>
    <n v="1"/>
  </r>
  <r>
    <x v="3"/>
    <d v="2019-09-05T00:00:00"/>
    <n v="2"/>
    <n v="3"/>
    <n v="5"/>
    <n v="75"/>
    <s v="Yes"/>
    <n v="1"/>
    <s v="Ipomoea hederacea"/>
    <x v="11"/>
    <n v="1"/>
  </r>
  <r>
    <x v="3"/>
    <d v="2019-09-05T00:00:00"/>
    <n v="2"/>
    <n v="4"/>
    <n v="10"/>
    <n v="35"/>
    <s v="Yes"/>
    <n v="1"/>
    <s v="Ipomoea hederacea"/>
    <x v="11"/>
    <n v="1"/>
  </r>
  <r>
    <x v="3"/>
    <d v="2019-09-05T00:00:00"/>
    <n v="2"/>
    <n v="5"/>
    <n v="10"/>
    <n v="80"/>
    <s v="Yes"/>
    <m/>
    <m/>
    <x v="7"/>
    <m/>
  </r>
  <r>
    <x v="3"/>
    <d v="2019-09-05T00:00:00"/>
    <n v="3"/>
    <n v="1"/>
    <n v="5"/>
    <n v="90"/>
    <s v="Yes"/>
    <n v="1"/>
    <s v="Heliopsis helianthoides"/>
    <x v="10"/>
    <n v="14"/>
  </r>
  <r>
    <x v="3"/>
    <d v="2019-09-05T00:00:00"/>
    <n v="3"/>
    <n v="1"/>
    <n v="5"/>
    <n v="90"/>
    <s v="Yes"/>
    <n v="1"/>
    <s v="Ipomoea hederacea"/>
    <x v="11"/>
    <n v="1"/>
  </r>
  <r>
    <x v="3"/>
    <d v="2019-09-05T00:00:00"/>
    <n v="3"/>
    <n v="2"/>
    <n v="15"/>
    <n v="60"/>
    <s v="Yes"/>
    <n v="2"/>
    <s v="Ipomoea hederacea"/>
    <x v="11"/>
    <n v="3"/>
  </r>
  <r>
    <x v="3"/>
    <d v="2019-09-05T00:00:00"/>
    <n v="3"/>
    <n v="3"/>
    <n v="5"/>
    <n v="90"/>
    <s v="Yes"/>
    <n v="1"/>
    <s v="Rudbeckia hirta"/>
    <x v="8"/>
    <n v="3"/>
  </r>
  <r>
    <x v="3"/>
    <d v="2019-09-05T00:00:00"/>
    <n v="3"/>
    <n v="3"/>
    <n v="5"/>
    <n v="90"/>
    <s v="Yes"/>
    <n v="1"/>
    <s v="Heliopsis helianthoides"/>
    <x v="10"/>
    <n v="7"/>
  </r>
  <r>
    <x v="3"/>
    <d v="2019-09-05T00:00:00"/>
    <n v="3"/>
    <n v="3"/>
    <n v="5"/>
    <n v="90"/>
    <s v="Yes"/>
    <n v="3"/>
    <s v="Ipomoea hederacea"/>
    <x v="11"/>
    <n v="10"/>
  </r>
  <r>
    <x v="3"/>
    <d v="2019-09-05T00:00:00"/>
    <n v="3"/>
    <n v="4"/>
    <n v="5"/>
    <n v="25"/>
    <s v="Yes"/>
    <m/>
    <m/>
    <x v="7"/>
    <m/>
  </r>
  <r>
    <x v="3"/>
    <d v="2019-09-05T00:00:00"/>
    <n v="3"/>
    <n v="5"/>
    <n v="30"/>
    <n v="30"/>
    <s v="Yes"/>
    <n v="1"/>
    <s v="Heliopsis helianthoides"/>
    <x v="10"/>
    <n v="6"/>
  </r>
  <r>
    <x v="3"/>
    <d v="2019-09-05T00:00:00"/>
    <n v="3"/>
    <n v="5"/>
    <n v="30"/>
    <n v="30"/>
    <s v="Yes"/>
    <n v="1"/>
    <s v="Symphyotrichum pilosum"/>
    <x v="1"/>
    <n v="6"/>
  </r>
  <r>
    <x v="3"/>
    <d v="2019-09-05T00:00:00"/>
    <n v="4"/>
    <n v="1"/>
    <n v="40"/>
    <n v="50"/>
    <s v="Yes"/>
    <n v="1"/>
    <s v="Ipomoea hederacea"/>
    <x v="11"/>
    <n v="1"/>
  </r>
  <r>
    <x v="3"/>
    <d v="2019-09-05T00:00:00"/>
    <n v="4"/>
    <n v="2"/>
    <n v="20"/>
    <n v="75"/>
    <s v="Yes"/>
    <n v="1"/>
    <s v="Symphyotrichum pilosum"/>
    <x v="1"/>
    <n v="7"/>
  </r>
  <r>
    <x v="3"/>
    <d v="2019-09-05T00:00:00"/>
    <n v="4"/>
    <n v="3"/>
    <n v="5"/>
    <n v="60"/>
    <s v="Yes"/>
    <n v="4"/>
    <s v="Ipomoea hederacea"/>
    <x v="11"/>
    <n v="6"/>
  </r>
  <r>
    <x v="3"/>
    <d v="2019-09-05T00:00:00"/>
    <n v="4"/>
    <n v="3"/>
    <n v="5"/>
    <n v="60"/>
    <s v="Yes"/>
    <n v="1"/>
    <s v="Heliopsis helianthoides"/>
    <x v="10"/>
    <n v="4"/>
  </r>
  <r>
    <x v="3"/>
    <d v="2019-09-05T00:00:00"/>
    <n v="4"/>
    <n v="4"/>
    <n v="15"/>
    <n v="65"/>
    <s v="Yes"/>
    <n v="1"/>
    <s v="Heliopsis helianthoides"/>
    <x v="10"/>
    <n v="1"/>
  </r>
  <r>
    <x v="3"/>
    <d v="2019-09-05T00:00:00"/>
    <n v="4"/>
    <n v="5"/>
    <n v="10"/>
    <n v="70"/>
    <s v="Yes"/>
    <n v="1"/>
    <s v="Lactuca canadensis"/>
    <x v="13"/>
    <n v="11"/>
  </r>
  <r>
    <x v="3"/>
    <d v="2019-09-05T00:00:00"/>
    <n v="5"/>
    <n v="1"/>
    <n v="60"/>
    <n v="30"/>
    <s v="Yes"/>
    <m/>
    <m/>
    <x v="7"/>
    <m/>
  </r>
  <r>
    <x v="3"/>
    <d v="2019-09-05T00:00:00"/>
    <n v="5"/>
    <n v="2"/>
    <n v="20"/>
    <n v="60"/>
    <s v="Yes"/>
    <m/>
    <m/>
    <x v="7"/>
    <m/>
  </r>
  <r>
    <x v="3"/>
    <d v="2019-09-05T00:00:00"/>
    <n v="5"/>
    <n v="3"/>
    <n v="10"/>
    <n v="80"/>
    <s v="Yes"/>
    <m/>
    <m/>
    <x v="7"/>
    <m/>
  </r>
  <r>
    <x v="3"/>
    <d v="2019-09-05T00:00:00"/>
    <n v="5"/>
    <n v="4"/>
    <n v="20"/>
    <n v="70"/>
    <s v="Yes"/>
    <n v="1"/>
    <s v="Lactuca canadensis"/>
    <x v="13"/>
    <n v="18"/>
  </r>
  <r>
    <x v="3"/>
    <d v="2019-09-05T00:00:00"/>
    <n v="5"/>
    <n v="5"/>
    <n v="25"/>
    <n v="60"/>
    <s v="Yes"/>
    <n v="1"/>
    <s v="Coreopsis lanceolata"/>
    <x v="12"/>
    <n v="1"/>
  </r>
  <r>
    <x v="4"/>
    <d v="2019-09-11T00:00:00"/>
    <n v="1"/>
    <n v="1"/>
    <n v="0"/>
    <n v="100"/>
    <s v="Yes"/>
    <n v="14"/>
    <s v="Solidago canadensis"/>
    <x v="0"/>
    <n v="585"/>
  </r>
  <r>
    <x v="4"/>
    <d v="2019-09-11T00:00:00"/>
    <n v="1"/>
    <n v="2"/>
    <n v="0"/>
    <n v="100"/>
    <s v="Yes"/>
    <n v="20"/>
    <s v="Solidago canadensis"/>
    <x v="0"/>
    <s v="&gt;10000"/>
  </r>
  <r>
    <x v="4"/>
    <d v="2019-09-11T00:00:00"/>
    <n v="1"/>
    <n v="3"/>
    <n v="0"/>
    <n v="100"/>
    <s v="Yes"/>
    <n v="10"/>
    <s v="Solidago canadensis"/>
    <x v="0"/>
    <n v="985"/>
  </r>
  <r>
    <x v="4"/>
    <d v="2019-09-11T00:00:00"/>
    <n v="1"/>
    <n v="4"/>
    <n v="0"/>
    <n v="100"/>
    <s v="Yes"/>
    <n v="6"/>
    <s v="Solidago canadensis"/>
    <x v="0"/>
    <n v="220"/>
  </r>
  <r>
    <x v="4"/>
    <d v="2019-09-11T00:00:00"/>
    <n v="1"/>
    <n v="5"/>
    <n v="0"/>
    <n v="95"/>
    <s v="Yes"/>
    <m/>
    <m/>
    <x v="7"/>
    <m/>
  </r>
  <r>
    <x v="4"/>
    <d v="2019-09-11T00:00:00"/>
    <n v="2"/>
    <n v="1"/>
    <n v="0"/>
    <n v="100"/>
    <s v="Yes"/>
    <n v="21"/>
    <s v="Solidago canadensis"/>
    <x v="0"/>
    <s v="&gt;10000"/>
  </r>
  <r>
    <x v="4"/>
    <d v="2019-09-11T00:00:00"/>
    <n v="2"/>
    <n v="2"/>
    <n v="0"/>
    <n v="85"/>
    <s v="Yes"/>
    <m/>
    <m/>
    <x v="7"/>
    <m/>
  </r>
  <r>
    <x v="4"/>
    <d v="2019-09-11T00:00:00"/>
    <n v="2"/>
    <n v="3"/>
    <n v="0"/>
    <n v="85"/>
    <s v="Yes"/>
    <n v="11"/>
    <s v="Solidago canadensis"/>
    <x v="7"/>
    <s v="&gt;10000"/>
  </r>
  <r>
    <x v="4"/>
    <d v="2019-09-11T00:00:00"/>
    <n v="2"/>
    <n v="4"/>
    <n v="0"/>
    <n v="90"/>
    <s v="Yes"/>
    <n v="9"/>
    <s v="Solidago canadensis"/>
    <x v="0"/>
    <n v="850"/>
  </r>
  <r>
    <x v="4"/>
    <d v="2019-09-11T00:00:00"/>
    <n v="2"/>
    <n v="5"/>
    <n v="0"/>
    <n v="85"/>
    <s v="Yes"/>
    <n v="7"/>
    <s v="Solidago canadensis"/>
    <x v="0"/>
    <n v="315"/>
  </r>
  <r>
    <x v="4"/>
    <d v="2019-09-11T00:00:00"/>
    <n v="3"/>
    <n v="1"/>
    <n v="0"/>
    <n v="10"/>
    <s v="Yes"/>
    <n v="3"/>
    <s v="Solidago canadensis"/>
    <x v="0"/>
    <n v="325"/>
  </r>
  <r>
    <x v="4"/>
    <d v="2019-09-11T00:00:00"/>
    <n v="3"/>
    <n v="1"/>
    <n v="0"/>
    <n v="10"/>
    <s v="Yes"/>
    <n v="1"/>
    <s v="Helianthus maximilianii"/>
    <x v="14"/>
    <n v="2"/>
  </r>
  <r>
    <x v="4"/>
    <d v="2019-09-11T00:00:00"/>
    <n v="3"/>
    <n v="2"/>
    <n v="0"/>
    <n v="95"/>
    <s v="No"/>
    <n v="4"/>
    <s v="Solidago canadensis"/>
    <x v="0"/>
    <n v="125"/>
  </r>
  <r>
    <x v="4"/>
    <d v="2019-09-11T00:00:00"/>
    <n v="3"/>
    <n v="3"/>
    <n v="0"/>
    <n v="95"/>
    <s v="Yes"/>
    <n v="5"/>
    <s v="Solidago canadensis"/>
    <x v="0"/>
    <n v="475"/>
  </r>
  <r>
    <x v="4"/>
    <d v="2019-09-11T00:00:00"/>
    <n v="3"/>
    <n v="4"/>
    <n v="0"/>
    <n v="100"/>
    <s v="Yes"/>
    <n v="2"/>
    <s v="Solidago canadensis"/>
    <x v="0"/>
    <n v="45"/>
  </r>
  <r>
    <x v="4"/>
    <d v="2019-09-11T00:00:00"/>
    <n v="3"/>
    <n v="5"/>
    <n v="0"/>
    <n v="80"/>
    <s v="Yes"/>
    <n v="4"/>
    <s v="Solidago canadensis"/>
    <x v="0"/>
    <n v="320"/>
  </r>
  <r>
    <x v="4"/>
    <d v="2019-09-11T00:00:00"/>
    <n v="3"/>
    <n v="5"/>
    <n v="0"/>
    <n v="80"/>
    <s v="Yes"/>
    <n v="3"/>
    <s v="Helianthus maximilianii"/>
    <x v="14"/>
    <n v="3"/>
  </r>
  <r>
    <x v="4"/>
    <d v="2019-09-11T00:00:00"/>
    <n v="4"/>
    <n v="1"/>
    <n v="0"/>
    <n v="90"/>
    <s v="Yes"/>
    <n v="2"/>
    <s v="Helianthus maximilianii"/>
    <x v="14"/>
    <n v="5"/>
  </r>
  <r>
    <x v="4"/>
    <d v="2019-09-11T00:00:00"/>
    <n v="4"/>
    <n v="1"/>
    <n v="0"/>
    <n v="90"/>
    <s v="Yes"/>
    <n v="5"/>
    <s v="Solidago canadensis"/>
    <x v="0"/>
    <n v="800"/>
  </r>
  <r>
    <x v="4"/>
    <d v="2019-09-11T00:00:00"/>
    <n v="4"/>
    <n v="2"/>
    <n v="0"/>
    <n v="95"/>
    <s v="Yes"/>
    <n v="10"/>
    <s v="Solidago canadensis"/>
    <x v="0"/>
    <n v="800"/>
  </r>
  <r>
    <x v="4"/>
    <d v="2019-09-11T00:00:00"/>
    <n v="4"/>
    <n v="3"/>
    <n v="0"/>
    <n v="95"/>
    <s v="No"/>
    <n v="11"/>
    <s v="Solidago canadensis"/>
    <x v="0"/>
    <s v="&gt;10000"/>
  </r>
  <r>
    <x v="4"/>
    <d v="2019-09-11T00:00:00"/>
    <n v="4"/>
    <n v="3"/>
    <n v="0"/>
    <n v="95"/>
    <s v="No"/>
    <n v="1"/>
    <s v="Symphyotrichum pilosum"/>
    <x v="1"/>
    <n v="1"/>
  </r>
  <r>
    <x v="4"/>
    <d v="2019-09-11T00:00:00"/>
    <n v="4"/>
    <n v="4"/>
    <n v="0"/>
    <n v="80"/>
    <s v="Yes"/>
    <n v="1"/>
    <s v="Solidago canadensis"/>
    <x v="0"/>
    <n v="20"/>
  </r>
  <r>
    <x v="4"/>
    <d v="2019-09-11T00:00:00"/>
    <n v="4"/>
    <n v="5"/>
    <n v="0"/>
    <n v="90"/>
    <s v="Yes"/>
    <n v="2"/>
    <s v="Solidago canadensis"/>
    <x v="0"/>
    <n v="225"/>
  </r>
  <r>
    <x v="4"/>
    <d v="2019-09-11T00:00:00"/>
    <n v="5"/>
    <n v="1"/>
    <n v="0"/>
    <n v="100"/>
    <s v="No"/>
    <n v="5"/>
    <s v="Solidago canadensis"/>
    <x v="0"/>
    <n v="120"/>
  </r>
  <r>
    <x v="4"/>
    <d v="2019-09-11T00:00:00"/>
    <n v="5"/>
    <n v="2"/>
    <n v="0"/>
    <n v="100"/>
    <s v="Yes"/>
    <n v="11"/>
    <s v="Solidago canadensis"/>
    <x v="0"/>
    <s v="&gt;10000"/>
  </r>
  <r>
    <x v="4"/>
    <d v="2019-09-11T00:00:00"/>
    <n v="5"/>
    <n v="3"/>
    <n v="0"/>
    <n v="100"/>
    <s v="Yes"/>
    <n v="24"/>
    <s v="Solidago canadensis"/>
    <x v="0"/>
    <s v="&gt;10000"/>
  </r>
  <r>
    <x v="4"/>
    <d v="2019-09-11T00:00:00"/>
    <n v="5"/>
    <n v="4"/>
    <n v="0"/>
    <n v="100"/>
    <s v="No"/>
    <m/>
    <m/>
    <x v="7"/>
    <m/>
  </r>
  <r>
    <x v="4"/>
    <d v="2019-09-11T00:00:00"/>
    <n v="5"/>
    <n v="5"/>
    <n v="0"/>
    <n v="100"/>
    <s v="Yes"/>
    <n v="10"/>
    <s v="Solidago canadensis"/>
    <x v="0"/>
    <s v="&gt;10000"/>
  </r>
  <r>
    <x v="5"/>
    <d v="2019-09-07T00:00:00"/>
    <n v="1"/>
    <n v="1"/>
    <n v="0"/>
    <n v="100"/>
    <s v="Yes"/>
    <n v="10"/>
    <s v="Solidago canadensis"/>
    <x v="0"/>
    <n v="270"/>
  </r>
  <r>
    <x v="5"/>
    <d v="2019-09-07T00:00:00"/>
    <n v="1"/>
    <n v="2"/>
    <n v="0"/>
    <n v="100"/>
    <s v="Yes"/>
    <n v="5"/>
    <s v="Solidago canadensis"/>
    <x v="0"/>
    <n v="105"/>
  </r>
  <r>
    <x v="5"/>
    <d v="2019-09-07T00:00:00"/>
    <n v="1"/>
    <n v="3"/>
    <n v="5"/>
    <n v="95"/>
    <s v="No"/>
    <n v="1"/>
    <s v="Chamaecrista fasciculata"/>
    <x v="6"/>
    <n v="2"/>
  </r>
  <r>
    <x v="5"/>
    <d v="2019-09-07T00:00:00"/>
    <n v="1"/>
    <n v="4"/>
    <n v="0"/>
    <n v="70"/>
    <s v="No"/>
    <n v="2"/>
    <s v="Chamaecrista fasciculata"/>
    <x v="6"/>
    <n v="4"/>
  </r>
  <r>
    <x v="5"/>
    <d v="2019-09-07T00:00:00"/>
    <n v="1"/>
    <n v="5"/>
    <n v="0"/>
    <n v="60"/>
    <s v="Yes"/>
    <m/>
    <m/>
    <x v="7"/>
    <m/>
  </r>
  <r>
    <x v="5"/>
    <d v="2019-09-07T00:00:00"/>
    <n v="2"/>
    <n v="1"/>
    <n v="0"/>
    <n v="85"/>
    <s v="No"/>
    <n v="3"/>
    <s v="Chamaecrista fasciculata"/>
    <x v="6"/>
    <n v="12"/>
  </r>
  <r>
    <x v="5"/>
    <d v="2019-09-07T00:00:00"/>
    <n v="2"/>
    <n v="2"/>
    <n v="0"/>
    <n v="95"/>
    <s v="Yes"/>
    <n v="1"/>
    <s v="Chamaecrista fasciculata"/>
    <x v="6"/>
    <n v="1"/>
  </r>
  <r>
    <x v="5"/>
    <d v="2019-09-07T00:00:00"/>
    <n v="2"/>
    <n v="2"/>
    <n v="0"/>
    <n v="95"/>
    <s v="No"/>
    <n v="1"/>
    <s v="Symphyotrichum pilosum"/>
    <x v="1"/>
    <n v="1"/>
  </r>
  <r>
    <x v="5"/>
    <d v="2019-09-07T00:00:00"/>
    <n v="2"/>
    <n v="3"/>
    <n v="0"/>
    <n v="60"/>
    <s v="No"/>
    <n v="2"/>
    <s v="Chamaecrista fasciculata"/>
    <x v="6"/>
    <n v="3"/>
  </r>
  <r>
    <x v="5"/>
    <d v="2019-09-07T00:00:00"/>
    <n v="2"/>
    <n v="4"/>
    <n v="0"/>
    <n v="45"/>
    <s v="No"/>
    <n v="1"/>
    <s v="Solidago canadensis"/>
    <x v="0"/>
    <n v="280"/>
  </r>
  <r>
    <x v="5"/>
    <d v="2019-09-07T00:00:00"/>
    <n v="2"/>
    <n v="5"/>
    <n v="0"/>
    <n v="95"/>
    <s v="No"/>
    <m/>
    <m/>
    <x v="7"/>
    <m/>
  </r>
  <r>
    <x v="5"/>
    <d v="2019-09-07T00:00:00"/>
    <n v="3"/>
    <n v="1"/>
    <n v="0"/>
    <n v="100"/>
    <s v="No"/>
    <m/>
    <m/>
    <x v="7"/>
    <m/>
  </r>
  <r>
    <x v="5"/>
    <d v="2019-09-07T00:00:00"/>
    <n v="3"/>
    <n v="2"/>
    <n v="5"/>
    <n v="90"/>
    <s v="Yes"/>
    <n v="1"/>
    <s v="Solidago canadensis"/>
    <x v="0"/>
    <n v="10"/>
  </r>
  <r>
    <x v="5"/>
    <d v="2019-09-07T00:00:00"/>
    <n v="3"/>
    <n v="3"/>
    <n v="5"/>
    <n v="80"/>
    <s v="Yes"/>
    <n v="7"/>
    <s v="Solidago canadensis"/>
    <x v="0"/>
    <n v="90"/>
  </r>
  <r>
    <x v="5"/>
    <d v="2019-09-07T00:00:00"/>
    <n v="3"/>
    <n v="4"/>
    <n v="0"/>
    <n v="100"/>
    <s v="No"/>
    <m/>
    <m/>
    <x v="7"/>
    <m/>
  </r>
  <r>
    <x v="5"/>
    <d v="2019-09-07T00:00:00"/>
    <n v="3"/>
    <n v="5"/>
    <n v="0"/>
    <n v="75"/>
    <s v="Yes"/>
    <m/>
    <m/>
    <x v="7"/>
    <m/>
  </r>
  <r>
    <x v="5"/>
    <d v="2019-09-07T00:00:00"/>
    <n v="4"/>
    <n v="1"/>
    <n v="0"/>
    <n v="90"/>
    <s v="Yes"/>
    <n v="4"/>
    <s v="Solidago canadensis"/>
    <x v="0"/>
    <n v="95"/>
  </r>
  <r>
    <x v="5"/>
    <d v="2019-09-07T00:00:00"/>
    <n v="4"/>
    <n v="2"/>
    <n v="0"/>
    <n v="95"/>
    <s v="Yes"/>
    <m/>
    <m/>
    <x v="7"/>
    <m/>
  </r>
  <r>
    <x v="5"/>
    <d v="2019-09-07T00:00:00"/>
    <n v="4"/>
    <n v="3"/>
    <n v="0"/>
    <n v="80"/>
    <s v="Yes"/>
    <n v="6"/>
    <s v="Solidago canadensis"/>
    <x v="0"/>
    <n v="220"/>
  </r>
  <r>
    <x v="5"/>
    <d v="2019-09-07T00:00:00"/>
    <n v="4"/>
    <n v="4"/>
    <n v="0"/>
    <n v="80"/>
    <s v="No"/>
    <n v="4"/>
    <s v="Solidago canadensis"/>
    <x v="0"/>
    <n v="15"/>
  </r>
  <r>
    <x v="5"/>
    <d v="2019-09-07T00:00:00"/>
    <n v="4"/>
    <n v="5"/>
    <n v="0"/>
    <n v="75"/>
    <s v="No"/>
    <n v="8"/>
    <s v="Solidago canadensis"/>
    <x v="0"/>
    <n v="115"/>
  </r>
  <r>
    <x v="5"/>
    <d v="2019-09-07T00:00:00"/>
    <n v="5"/>
    <n v="1"/>
    <n v="0"/>
    <n v="100"/>
    <s v="No"/>
    <m/>
    <m/>
    <x v="7"/>
    <m/>
  </r>
  <r>
    <x v="5"/>
    <d v="2019-09-07T00:00:00"/>
    <n v="5"/>
    <n v="2"/>
    <n v="0"/>
    <n v="100"/>
    <s v="No"/>
    <m/>
    <m/>
    <x v="7"/>
    <m/>
  </r>
  <r>
    <x v="5"/>
    <d v="2019-09-07T00:00:00"/>
    <n v="5"/>
    <n v="3"/>
    <n v="0"/>
    <n v="95"/>
    <s v="No"/>
    <n v="1"/>
    <s v="Solidago canadensis"/>
    <x v="0"/>
    <n v="20"/>
  </r>
  <r>
    <x v="5"/>
    <d v="2019-09-07T00:00:00"/>
    <n v="5"/>
    <n v="4"/>
    <n v="0"/>
    <n v="95"/>
    <s v="No"/>
    <n v="2"/>
    <s v="Solidago canadensis"/>
    <x v="0"/>
    <n v="80"/>
  </r>
  <r>
    <x v="5"/>
    <d v="2019-09-07T00:00:00"/>
    <n v="5"/>
    <n v="5"/>
    <n v="0"/>
    <n v="100"/>
    <s v="Yes"/>
    <n v="13"/>
    <s v="Solidago canadensis"/>
    <x v="0"/>
    <n v="325"/>
  </r>
  <r>
    <x v="6"/>
    <d v="2019-09-05T00:00:00"/>
    <n v="1"/>
    <n v="1"/>
    <n v="0"/>
    <n v="50"/>
    <s v="Yes"/>
    <n v="2"/>
    <s v="Solidago canadensis"/>
    <x v="0"/>
    <n v="17"/>
  </r>
  <r>
    <x v="6"/>
    <d v="2019-09-05T00:00:00"/>
    <n v="1"/>
    <n v="2"/>
    <n v="0"/>
    <n v="90"/>
    <s v="Yes"/>
    <m/>
    <m/>
    <x v="7"/>
    <m/>
  </r>
  <r>
    <x v="6"/>
    <d v="2019-09-05T00:00:00"/>
    <n v="1"/>
    <n v="3"/>
    <n v="0"/>
    <n v="75"/>
    <s v="Yes"/>
    <n v="8"/>
    <s v="Solidago canadensis"/>
    <x v="0"/>
    <n v="284"/>
  </r>
  <r>
    <x v="6"/>
    <d v="2019-09-05T00:00:00"/>
    <n v="1"/>
    <n v="4"/>
    <n v="0"/>
    <n v="30"/>
    <s v="Yes"/>
    <m/>
    <m/>
    <x v="7"/>
    <m/>
  </r>
  <r>
    <x v="6"/>
    <d v="2019-09-05T00:00:00"/>
    <n v="1"/>
    <n v="5"/>
    <n v="1"/>
    <n v="60"/>
    <s v="Yes"/>
    <m/>
    <m/>
    <x v="7"/>
    <m/>
  </r>
  <r>
    <x v="6"/>
    <d v="2019-09-05T00:00:00"/>
    <n v="2"/>
    <n v="1"/>
    <n v="0"/>
    <n v="35"/>
    <s v="Yes"/>
    <m/>
    <m/>
    <x v="7"/>
    <m/>
  </r>
  <r>
    <x v="6"/>
    <d v="2019-09-05T00:00:00"/>
    <n v="2"/>
    <n v="2"/>
    <n v="1"/>
    <n v="40"/>
    <s v="Yes"/>
    <m/>
    <m/>
    <x v="7"/>
    <m/>
  </r>
  <r>
    <x v="6"/>
    <d v="2019-09-05T00:00:00"/>
    <n v="2"/>
    <n v="3"/>
    <n v="0"/>
    <n v="65"/>
    <s v="Yes"/>
    <m/>
    <m/>
    <x v="7"/>
    <m/>
  </r>
  <r>
    <x v="6"/>
    <d v="2019-09-05T00:00:00"/>
    <n v="2"/>
    <n v="4"/>
    <n v="1"/>
    <n v="45"/>
    <s v="Yes"/>
    <m/>
    <m/>
    <x v="7"/>
    <m/>
  </r>
  <r>
    <x v="6"/>
    <d v="2019-09-05T00:00:00"/>
    <n v="2"/>
    <n v="5"/>
    <n v="1"/>
    <n v="45"/>
    <s v="Yes"/>
    <m/>
    <m/>
    <x v="7"/>
    <m/>
  </r>
  <r>
    <x v="6"/>
    <d v="2019-09-05T00:00:00"/>
    <n v="3"/>
    <n v="1"/>
    <n v="1"/>
    <n v="70"/>
    <s v="Yes"/>
    <m/>
    <m/>
    <x v="7"/>
    <m/>
  </r>
  <r>
    <x v="6"/>
    <d v="2019-09-05T00:00:00"/>
    <n v="3"/>
    <n v="2"/>
    <n v="5"/>
    <n v="80"/>
    <s v="Yes"/>
    <n v="1"/>
    <s v="Chamaecrista fasciculata"/>
    <x v="6"/>
    <n v="1"/>
  </r>
  <r>
    <x v="6"/>
    <d v="2019-09-05T00:00:00"/>
    <n v="3"/>
    <n v="3"/>
    <n v="0"/>
    <n v="85"/>
    <s v="Yes"/>
    <n v="2"/>
    <s v="Solidago canadensis"/>
    <x v="0"/>
    <n v="38"/>
  </r>
  <r>
    <x v="6"/>
    <d v="2019-09-05T00:00:00"/>
    <n v="3"/>
    <n v="4"/>
    <n v="0"/>
    <n v="50"/>
    <s v="Yes"/>
    <n v="1"/>
    <s v="Chamaecrista fasciculata"/>
    <x v="6"/>
    <n v="1"/>
  </r>
  <r>
    <x v="6"/>
    <d v="2019-09-05T00:00:00"/>
    <n v="3"/>
    <n v="4"/>
    <n v="0"/>
    <n v="50"/>
    <s v="Yes"/>
    <n v="1"/>
    <s v="Solidago canadensis"/>
    <x v="0"/>
    <n v="7"/>
  </r>
  <r>
    <x v="6"/>
    <d v="2019-09-05T00:00:00"/>
    <n v="3"/>
    <n v="5"/>
    <n v="0"/>
    <n v="90"/>
    <s v="Yes"/>
    <m/>
    <m/>
    <x v="7"/>
    <m/>
  </r>
  <r>
    <x v="6"/>
    <d v="2019-09-05T00:00:00"/>
    <n v="4"/>
    <n v="1"/>
    <n v="1"/>
    <n v="95"/>
    <s v="Yes"/>
    <n v="1"/>
    <s v="Melilotus albus"/>
    <x v="15"/>
    <n v="109"/>
  </r>
  <r>
    <x v="6"/>
    <d v="2019-09-05T00:00:00"/>
    <n v="4"/>
    <n v="2"/>
    <n v="1"/>
    <n v="90"/>
    <s v="Yes"/>
    <n v="3"/>
    <s v="Solidago canadensis"/>
    <x v="0"/>
    <n v="114"/>
  </r>
  <r>
    <x v="6"/>
    <d v="2019-09-05T00:00:00"/>
    <n v="4"/>
    <n v="3"/>
    <n v="5"/>
    <n v="70"/>
    <s v="Yes"/>
    <n v="2"/>
    <s v="Solidago canadensis"/>
    <x v="0"/>
    <n v="71"/>
  </r>
  <r>
    <x v="6"/>
    <d v="2019-09-05T00:00:00"/>
    <n v="4"/>
    <n v="4"/>
    <n v="0"/>
    <n v="50"/>
    <s v="Yes"/>
    <m/>
    <m/>
    <x v="7"/>
    <m/>
  </r>
  <r>
    <x v="6"/>
    <d v="2019-09-05T00:00:00"/>
    <n v="4"/>
    <n v="5"/>
    <n v="0"/>
    <n v="100"/>
    <s v="Yes"/>
    <n v="4"/>
    <s v="Solidago canadensis"/>
    <x v="0"/>
    <n v="81"/>
  </r>
  <r>
    <x v="6"/>
    <d v="2019-09-05T00:00:00"/>
    <n v="5"/>
    <n v="1"/>
    <n v="5"/>
    <n v="75"/>
    <s v="Yes"/>
    <n v="1"/>
    <s v="Solidago canadensis"/>
    <x v="0"/>
    <n v="3"/>
  </r>
  <r>
    <x v="6"/>
    <d v="2019-09-05T00:00:00"/>
    <n v="5"/>
    <n v="2"/>
    <n v="1"/>
    <n v="85"/>
    <s v="Yes"/>
    <m/>
    <m/>
    <x v="7"/>
    <m/>
  </r>
  <r>
    <x v="6"/>
    <d v="2019-09-05T00:00:00"/>
    <n v="5"/>
    <n v="3"/>
    <n v="0"/>
    <n v="100"/>
    <s v="Yes"/>
    <n v="1"/>
    <s v="Solidago canadensis"/>
    <x v="0"/>
    <n v="49"/>
  </r>
  <r>
    <x v="6"/>
    <d v="2019-09-05T00:00:00"/>
    <n v="5"/>
    <n v="4"/>
    <n v="0"/>
    <n v="100"/>
    <s v="Yes"/>
    <m/>
    <m/>
    <x v="7"/>
    <m/>
  </r>
  <r>
    <x v="6"/>
    <d v="2019-09-05T00:00:00"/>
    <n v="5"/>
    <n v="5"/>
    <n v="0"/>
    <n v="100"/>
    <s v="Yes"/>
    <m/>
    <m/>
    <x v="7"/>
    <m/>
  </r>
  <r>
    <x v="7"/>
    <d v="2019-09-04T00:00:00"/>
    <n v="1"/>
    <n v="1"/>
    <n v="0"/>
    <n v="85"/>
    <s v="Yes"/>
    <m/>
    <m/>
    <x v="7"/>
    <m/>
  </r>
  <r>
    <x v="7"/>
    <d v="2019-09-04T00:00:00"/>
    <n v="1"/>
    <n v="2"/>
    <n v="5"/>
    <n v="90"/>
    <s v="Yes"/>
    <m/>
    <m/>
    <x v="7"/>
    <m/>
  </r>
  <r>
    <x v="7"/>
    <d v="2019-09-04T00:00:00"/>
    <n v="1"/>
    <n v="3"/>
    <n v="20"/>
    <n v="75"/>
    <s v="Yes"/>
    <n v="1"/>
    <s v="Melilotus albus"/>
    <x v="15"/>
    <n v="132"/>
  </r>
  <r>
    <x v="7"/>
    <d v="2019-09-04T00:00:00"/>
    <n v="1"/>
    <n v="4"/>
    <n v="5"/>
    <n v="70"/>
    <s v="Yes"/>
    <n v="4"/>
    <s v="Symphyotrichum pilosum"/>
    <x v="1"/>
    <n v="13"/>
  </r>
  <r>
    <x v="7"/>
    <d v="2019-09-04T00:00:00"/>
    <n v="1"/>
    <n v="5"/>
    <n v="30"/>
    <n v="40"/>
    <s v="Yes"/>
    <m/>
    <m/>
    <x v="7"/>
    <m/>
  </r>
  <r>
    <x v="7"/>
    <d v="2019-09-04T00:00:00"/>
    <n v="2"/>
    <n v="1"/>
    <n v="35"/>
    <n v="50"/>
    <s v="Yes"/>
    <m/>
    <m/>
    <x v="7"/>
    <m/>
  </r>
  <r>
    <x v="7"/>
    <d v="2019-09-04T00:00:00"/>
    <n v="2"/>
    <n v="2"/>
    <n v="40"/>
    <n v="55"/>
    <s v="Yes"/>
    <m/>
    <m/>
    <x v="7"/>
    <m/>
  </r>
  <r>
    <x v="7"/>
    <d v="2019-09-04T00:00:00"/>
    <n v="2"/>
    <n v="3"/>
    <n v="20"/>
    <n v="85"/>
    <s v="Yes"/>
    <m/>
    <m/>
    <x v="7"/>
    <m/>
  </r>
  <r>
    <x v="7"/>
    <d v="2019-09-04T00:00:00"/>
    <n v="2"/>
    <n v="4"/>
    <n v="10"/>
    <n v="80"/>
    <s v="Yes"/>
    <m/>
    <m/>
    <x v="7"/>
    <m/>
  </r>
  <r>
    <x v="7"/>
    <d v="2019-09-04T00:00:00"/>
    <n v="2"/>
    <n v="5"/>
    <n v="30"/>
    <n v="75"/>
    <s v="Yes"/>
    <m/>
    <m/>
    <x v="7"/>
    <m/>
  </r>
  <r>
    <x v="7"/>
    <d v="2019-09-04T00:00:00"/>
    <n v="3"/>
    <n v="1"/>
    <n v="5"/>
    <n v="90"/>
    <s v="Yes"/>
    <n v="1"/>
    <s v="Oligoneuron rigidum"/>
    <x v="16"/>
    <n v="4"/>
  </r>
  <r>
    <x v="7"/>
    <d v="2019-09-04T00:00:00"/>
    <n v="3"/>
    <n v="2"/>
    <n v="15"/>
    <n v="60"/>
    <s v="Yes"/>
    <n v="4"/>
    <s v="Oligoneuron rigidum"/>
    <x v="16"/>
    <n v="44"/>
  </r>
  <r>
    <x v="7"/>
    <d v="2019-09-04T00:00:00"/>
    <n v="3"/>
    <n v="3"/>
    <n v="10"/>
    <n v="70"/>
    <s v="Yes"/>
    <m/>
    <m/>
    <x v="7"/>
    <m/>
  </r>
  <r>
    <x v="7"/>
    <d v="2019-09-04T00:00:00"/>
    <n v="3"/>
    <n v="4"/>
    <n v="50"/>
    <n v="45"/>
    <s v="Yes"/>
    <m/>
    <m/>
    <x v="7"/>
    <m/>
  </r>
  <r>
    <x v="7"/>
    <d v="2019-09-04T00:00:00"/>
    <n v="3"/>
    <n v="5"/>
    <n v="20"/>
    <n v="55"/>
    <s v="Yes"/>
    <n v="1"/>
    <s v="Chamaecrista fasciculata"/>
    <x v="6"/>
    <n v="2"/>
  </r>
  <r>
    <x v="7"/>
    <d v="2019-09-04T00:00:00"/>
    <n v="3"/>
    <n v="5"/>
    <n v="20"/>
    <n v="55"/>
    <s v="Yes"/>
    <n v="1"/>
    <s v="Oligoneuron rigidum"/>
    <x v="16"/>
    <n v="12"/>
  </r>
  <r>
    <x v="7"/>
    <d v="2019-09-04T00:00:00"/>
    <n v="4"/>
    <n v="1"/>
    <n v="10"/>
    <n v="70"/>
    <s v="Yes"/>
    <n v="2"/>
    <s v="Chamaecrista fasciculata"/>
    <x v="6"/>
    <n v="3"/>
  </r>
  <r>
    <x v="7"/>
    <d v="2019-09-04T00:00:00"/>
    <n v="4"/>
    <n v="2"/>
    <n v="35"/>
    <n v="45"/>
    <s v="Yes"/>
    <m/>
    <m/>
    <x v="7"/>
    <m/>
  </r>
  <r>
    <x v="7"/>
    <d v="2019-09-04T00:00:00"/>
    <n v="4"/>
    <n v="3"/>
    <n v="10"/>
    <n v="75"/>
    <s v="Yes"/>
    <m/>
    <m/>
    <x v="7"/>
    <m/>
  </r>
  <r>
    <x v="7"/>
    <d v="2019-09-04T00:00:00"/>
    <n v="4"/>
    <n v="4"/>
    <n v="15"/>
    <n v="70"/>
    <s v="Yes"/>
    <m/>
    <m/>
    <x v="7"/>
    <m/>
  </r>
  <r>
    <x v="7"/>
    <d v="2019-09-04T00:00:00"/>
    <n v="4"/>
    <n v="5"/>
    <n v="5"/>
    <n v="90"/>
    <s v="Yes"/>
    <n v="7"/>
    <s v="Solidago canadensis"/>
    <x v="0"/>
    <n v="111"/>
  </r>
  <r>
    <x v="7"/>
    <d v="2019-09-04T00:00:00"/>
    <n v="4"/>
    <n v="5"/>
    <n v="5"/>
    <n v="90"/>
    <s v="Yes"/>
    <n v="1"/>
    <s v="Aster oolentangiensis"/>
    <x v="4"/>
    <n v="5"/>
  </r>
  <r>
    <x v="7"/>
    <d v="2019-09-04T00:00:00"/>
    <n v="5"/>
    <n v="1"/>
    <n v="10"/>
    <n v="60"/>
    <s v="Yes"/>
    <n v="1"/>
    <s v="Oligoneuron rigidum"/>
    <x v="16"/>
    <n v="10"/>
  </r>
  <r>
    <x v="7"/>
    <d v="2019-09-04T00:00:00"/>
    <n v="5"/>
    <n v="2"/>
    <n v="5"/>
    <n v="85"/>
    <s v="Yes"/>
    <m/>
    <m/>
    <x v="7"/>
    <m/>
  </r>
  <r>
    <x v="7"/>
    <d v="2019-09-04T00:00:00"/>
    <n v="5"/>
    <n v="3"/>
    <n v="10"/>
    <n v="65"/>
    <s v="Yes"/>
    <m/>
    <m/>
    <x v="7"/>
    <m/>
  </r>
  <r>
    <x v="7"/>
    <d v="2019-09-04T00:00:00"/>
    <n v="5"/>
    <n v="4"/>
    <n v="5"/>
    <n v="80"/>
    <s v="Yes"/>
    <n v="3"/>
    <s v="Oligoneuron rigidum"/>
    <x v="16"/>
    <n v="26"/>
  </r>
  <r>
    <x v="7"/>
    <d v="2019-09-04T00:00:00"/>
    <n v="5"/>
    <n v="5"/>
    <n v="5"/>
    <n v="80"/>
    <s v="Yes"/>
    <n v="1"/>
    <s v="Chamaecrista fasciculata"/>
    <x v="6"/>
    <n v="1"/>
  </r>
  <r>
    <x v="7"/>
    <d v="2019-09-04T00:00:00"/>
    <n v="5"/>
    <n v="5"/>
    <n v="5"/>
    <n v="70"/>
    <s v="Yes"/>
    <n v="6"/>
    <s v="Symphyotrichum novae-angliae"/>
    <x v="17"/>
    <n v="15"/>
  </r>
  <r>
    <x v="8"/>
    <d v="2019-09-03T00:00:00"/>
    <n v="1"/>
    <n v="1"/>
    <n v="10"/>
    <n v="60"/>
    <s v="Yes"/>
    <m/>
    <m/>
    <x v="7"/>
    <m/>
  </r>
  <r>
    <x v="8"/>
    <d v="2019-09-03T00:00:00"/>
    <n v="1"/>
    <n v="2"/>
    <n v="20"/>
    <n v="60"/>
    <s v="Yes"/>
    <m/>
    <m/>
    <x v="7"/>
    <m/>
  </r>
  <r>
    <x v="8"/>
    <d v="2019-09-03T00:00:00"/>
    <n v="1"/>
    <n v="3"/>
    <n v="35"/>
    <n v="70"/>
    <s v="Yes"/>
    <m/>
    <m/>
    <x v="7"/>
    <m/>
  </r>
  <r>
    <x v="8"/>
    <d v="2019-09-03T00:00:00"/>
    <n v="1"/>
    <n v="4"/>
    <n v="5"/>
    <n v="55"/>
    <s v="Yes"/>
    <n v="1"/>
    <s v="Daucus carota"/>
    <x v="18"/>
    <n v="2"/>
  </r>
  <r>
    <x v="8"/>
    <d v="2019-09-03T00:00:00"/>
    <n v="1"/>
    <n v="4"/>
    <n v="5"/>
    <n v="55"/>
    <s v="Yes"/>
    <n v="6"/>
    <s v="Oligoneuron rigidum"/>
    <x v="16"/>
    <n v="137"/>
  </r>
  <r>
    <x v="8"/>
    <d v="2019-09-03T00:00:00"/>
    <n v="1"/>
    <n v="5"/>
    <n v="5"/>
    <n v="80"/>
    <s v="Yes"/>
    <n v="3"/>
    <s v="Oligoneuron rigidum"/>
    <x v="16"/>
    <n v="111"/>
  </r>
  <r>
    <x v="8"/>
    <d v="2019-09-03T00:00:00"/>
    <n v="1"/>
    <n v="5"/>
    <n v="5"/>
    <n v="80"/>
    <s v="Yes"/>
    <n v="1"/>
    <s v="Chamaecrista fasciculata"/>
    <x v="6"/>
    <n v="3"/>
  </r>
  <r>
    <x v="8"/>
    <d v="2019-09-03T00:00:00"/>
    <n v="2"/>
    <n v="1"/>
    <n v="10"/>
    <n v="35"/>
    <s v="Yes"/>
    <n v="3"/>
    <s v="Chamaecrista fasciculata"/>
    <x v="6"/>
    <n v="26"/>
  </r>
  <r>
    <x v="8"/>
    <d v="2019-09-03T00:00:00"/>
    <n v="2"/>
    <n v="2"/>
    <n v="5"/>
    <n v="60"/>
    <s v="Yes"/>
    <n v="2"/>
    <s v="Chamaecrista fasciculata"/>
    <x v="6"/>
    <n v="4"/>
  </r>
  <r>
    <x v="8"/>
    <d v="2019-09-03T00:00:00"/>
    <n v="2"/>
    <n v="2"/>
    <n v="5"/>
    <n v="60"/>
    <s v="Yes"/>
    <n v="2"/>
    <s v="Solidago juncea"/>
    <x v="19"/>
    <n v="108"/>
  </r>
  <r>
    <x v="8"/>
    <d v="2019-09-03T00:00:00"/>
    <n v="2"/>
    <n v="3"/>
    <n v="10"/>
    <n v="75"/>
    <s v="Yes"/>
    <n v="2"/>
    <s v="Chamaecrista fasciculata"/>
    <x v="6"/>
    <n v="2"/>
  </r>
  <r>
    <x v="8"/>
    <d v="2019-09-03T00:00:00"/>
    <n v="2"/>
    <n v="3"/>
    <n v="10"/>
    <n v="75"/>
    <s v="Yes"/>
    <n v="3"/>
    <s v="Solidago juncea"/>
    <x v="19"/>
    <n v="137"/>
  </r>
  <r>
    <x v="8"/>
    <d v="2019-09-03T00:00:00"/>
    <n v="2"/>
    <n v="4"/>
    <n v="5"/>
    <n v="45"/>
    <s v="Yes"/>
    <m/>
    <m/>
    <x v="7"/>
    <m/>
  </r>
  <r>
    <x v="8"/>
    <d v="2019-09-03T00:00:00"/>
    <n v="2"/>
    <n v="5"/>
    <n v="35"/>
    <n v="40"/>
    <s v="Yes"/>
    <n v="4"/>
    <s v="Chamaecrista fasciculata"/>
    <x v="6"/>
    <n v="14"/>
  </r>
  <r>
    <x v="8"/>
    <d v="2019-09-03T00:00:00"/>
    <n v="3"/>
    <n v="1"/>
    <n v="15"/>
    <n v="35"/>
    <s v="Yes"/>
    <n v="1"/>
    <s v="Solidago juncea"/>
    <x v="19"/>
    <n v="107"/>
  </r>
  <r>
    <x v="8"/>
    <d v="2019-09-03T00:00:00"/>
    <n v="3"/>
    <n v="2"/>
    <n v="5"/>
    <n v="30"/>
    <s v="Yes"/>
    <m/>
    <m/>
    <x v="7"/>
    <m/>
  </r>
  <r>
    <x v="8"/>
    <d v="2019-09-03T00:00:00"/>
    <n v="3"/>
    <n v="3"/>
    <n v="5"/>
    <n v="40"/>
    <s v="Yes"/>
    <m/>
    <m/>
    <x v="7"/>
    <m/>
  </r>
  <r>
    <x v="8"/>
    <d v="2019-09-03T00:00:00"/>
    <n v="3"/>
    <n v="4"/>
    <n v="0"/>
    <n v="35"/>
    <s v="Yes"/>
    <n v="1"/>
    <s v="Rudbeckia triloba"/>
    <x v="20"/>
    <n v="11"/>
  </r>
  <r>
    <x v="8"/>
    <d v="2019-09-03T00:00:00"/>
    <n v="3"/>
    <n v="4"/>
    <n v="0"/>
    <n v="35"/>
    <s v="Yes"/>
    <n v="1"/>
    <s v="Chamaecrista fasciculata"/>
    <x v="6"/>
    <n v="8"/>
  </r>
  <r>
    <x v="8"/>
    <d v="2019-09-03T00:00:00"/>
    <n v="3"/>
    <n v="5"/>
    <n v="0"/>
    <n v="45"/>
    <s v="Yes"/>
    <n v="2"/>
    <s v="Rudbeckia triloba"/>
    <x v="20"/>
    <n v="31"/>
  </r>
  <r>
    <x v="8"/>
    <d v="2019-09-03T00:00:00"/>
    <n v="3"/>
    <n v="5"/>
    <n v="0"/>
    <n v="45"/>
    <s v="Yes"/>
    <n v="1"/>
    <s v="Chamaecrista fasciculata"/>
    <x v="6"/>
    <n v="4"/>
  </r>
  <r>
    <x v="8"/>
    <d v="2019-09-03T00:00:00"/>
    <n v="4"/>
    <n v="1"/>
    <n v="15"/>
    <n v="50"/>
    <s v="Yes"/>
    <n v="3"/>
    <s v="Chamaecrista fasciculata"/>
    <x v="6"/>
    <n v="13"/>
  </r>
  <r>
    <x v="8"/>
    <d v="2019-09-03T00:00:00"/>
    <n v="4"/>
    <n v="2"/>
    <n v="10"/>
    <n v="40"/>
    <s v="Yes"/>
    <n v="2"/>
    <s v="Chamaecrista fasciculata"/>
    <x v="6"/>
    <n v="15"/>
  </r>
  <r>
    <x v="8"/>
    <d v="2019-09-03T00:00:00"/>
    <n v="4"/>
    <n v="3"/>
    <n v="0"/>
    <n v="35"/>
    <s v="Yes"/>
    <n v="10"/>
    <s v="Solidago juncea"/>
    <x v="19"/>
    <n v="206"/>
  </r>
  <r>
    <x v="8"/>
    <d v="2019-09-03T00:00:00"/>
    <n v="4"/>
    <n v="4"/>
    <n v="25"/>
    <n v="30"/>
    <s v="Yes"/>
    <n v="1"/>
    <s v="Solidago juncea"/>
    <x v="19"/>
    <n v="3"/>
  </r>
  <r>
    <x v="8"/>
    <d v="2019-09-03T00:00:00"/>
    <n v="4"/>
    <n v="5"/>
    <n v="5"/>
    <n v="40"/>
    <s v="Yes"/>
    <n v="2"/>
    <s v="Solidago juncea"/>
    <x v="19"/>
    <n v="41"/>
  </r>
  <r>
    <x v="8"/>
    <d v="2019-09-03T00:00:00"/>
    <n v="4"/>
    <n v="5"/>
    <n v="5"/>
    <n v="40"/>
    <s v="Yes"/>
    <n v="2"/>
    <s v="Oligoneuron rigidum"/>
    <x v="16"/>
    <n v="204"/>
  </r>
  <r>
    <x v="8"/>
    <d v="2019-09-03T00:00:00"/>
    <n v="4"/>
    <n v="5"/>
    <n v="5"/>
    <n v="40"/>
    <s v="Yes"/>
    <n v="1"/>
    <s v="Chamaecrista fasciculata"/>
    <x v="6"/>
    <n v="9"/>
  </r>
  <r>
    <x v="8"/>
    <d v="2019-09-03T00:00:00"/>
    <n v="5"/>
    <n v="1"/>
    <n v="20"/>
    <n v="45"/>
    <s v="Yes"/>
    <n v="1"/>
    <s v="Symphyotrichum pilosum"/>
    <x v="1"/>
    <n v="8"/>
  </r>
  <r>
    <x v="8"/>
    <d v="2019-09-03T00:00:00"/>
    <n v="5"/>
    <n v="1"/>
    <n v="20"/>
    <n v="45"/>
    <s v="Yes"/>
    <n v="2"/>
    <s v="Chamaecrista fasciculata"/>
    <x v="6"/>
    <n v="50"/>
  </r>
  <r>
    <x v="8"/>
    <d v="2019-09-03T00:00:00"/>
    <n v="5"/>
    <n v="2"/>
    <n v="5"/>
    <n v="35"/>
    <s v="Yes"/>
    <m/>
    <m/>
    <x v="7"/>
    <m/>
  </r>
  <r>
    <x v="8"/>
    <d v="2019-09-03T00:00:00"/>
    <n v="5"/>
    <n v="3"/>
    <n v="0"/>
    <n v="30"/>
    <s v="Yes"/>
    <m/>
    <m/>
    <x v="7"/>
    <m/>
  </r>
  <r>
    <x v="8"/>
    <d v="2019-09-03T00:00:00"/>
    <n v="5"/>
    <n v="4"/>
    <n v="10"/>
    <n v="35"/>
    <s v="Yes"/>
    <n v="7"/>
    <s v="Oligoneuron rigidum"/>
    <x v="16"/>
    <n v="153"/>
  </r>
  <r>
    <x v="8"/>
    <d v="2019-09-03T00:00:00"/>
    <n v="5"/>
    <n v="5"/>
    <n v="5"/>
    <n v="35"/>
    <s v="Yes"/>
    <n v="6"/>
    <s v="Oligoneuron rigidum"/>
    <x v="16"/>
    <n v="17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">
  <r>
    <x v="0"/>
    <d v="2019-08-07T00:00:00"/>
    <n v="1"/>
    <n v="1"/>
    <n v="1"/>
    <n v="70"/>
    <s v="Yes"/>
    <n v="16"/>
    <x v="0"/>
    <s v="CHFA"/>
    <x v="0"/>
  </r>
  <r>
    <x v="0"/>
    <d v="2019-08-07T00:00:00"/>
    <n v="1"/>
    <n v="1"/>
    <n v="1"/>
    <n v="70"/>
    <s v="Yes"/>
    <n v="1"/>
    <x v="1"/>
    <s v="RAPI"/>
    <x v="1"/>
  </r>
  <r>
    <x v="0"/>
    <d v="2019-08-07T00:00:00"/>
    <n v="1"/>
    <n v="2"/>
    <n v="10"/>
    <n v="75"/>
    <s v="Yes"/>
    <n v="20"/>
    <x v="0"/>
    <s v="CHFA"/>
    <x v="2"/>
  </r>
  <r>
    <x v="0"/>
    <d v="2019-08-07T00:00:00"/>
    <n v="1"/>
    <n v="3"/>
    <n v="30"/>
    <n v="60"/>
    <s v="Yes"/>
    <n v="1"/>
    <x v="2"/>
    <s v="TRPR"/>
    <x v="3"/>
  </r>
  <r>
    <x v="0"/>
    <d v="2019-08-07T00:00:00"/>
    <n v="1"/>
    <n v="4"/>
    <n v="45"/>
    <n v="50"/>
    <s v="Yes"/>
    <n v="24"/>
    <x v="0"/>
    <s v="CHFA"/>
    <x v="4"/>
  </r>
  <r>
    <x v="0"/>
    <d v="2019-08-07T00:00:00"/>
    <n v="1"/>
    <n v="4"/>
    <n v="45"/>
    <n v="50"/>
    <s v="Yes"/>
    <n v="6"/>
    <x v="0"/>
    <s v="CHFA"/>
    <x v="5"/>
  </r>
  <r>
    <x v="0"/>
    <d v="2019-08-07T00:00:00"/>
    <n v="1"/>
    <n v="5"/>
    <n v="45"/>
    <n v="45"/>
    <s v="Yes"/>
    <n v="1"/>
    <x v="0"/>
    <s v="CHFA"/>
    <x v="6"/>
  </r>
  <r>
    <x v="0"/>
    <d v="2019-08-07T00:00:00"/>
    <n v="2"/>
    <n v="1"/>
    <n v="60"/>
    <n v="35"/>
    <s v="Yes"/>
    <m/>
    <x v="3"/>
    <m/>
    <x v="7"/>
  </r>
  <r>
    <x v="0"/>
    <d v="2019-08-07T00:00:00"/>
    <n v="2"/>
    <n v="2"/>
    <n v="5"/>
    <n v="95"/>
    <s v="Yes"/>
    <n v="2"/>
    <x v="2"/>
    <s v="TRPR"/>
    <x v="8"/>
  </r>
  <r>
    <x v="0"/>
    <d v="2019-08-07T00:00:00"/>
    <n v="2"/>
    <n v="2"/>
    <n v="5"/>
    <n v="95"/>
    <s v="Yes"/>
    <n v="4"/>
    <x v="0"/>
    <s v="CHFA"/>
    <x v="9"/>
  </r>
  <r>
    <x v="0"/>
    <d v="2019-08-07T00:00:00"/>
    <n v="2"/>
    <n v="2"/>
    <n v="5"/>
    <n v="95"/>
    <s v="Yes"/>
    <n v="1"/>
    <x v="4"/>
    <s v="SYLA"/>
    <x v="6"/>
  </r>
  <r>
    <x v="0"/>
    <d v="2019-08-07T00:00:00"/>
    <n v="2"/>
    <n v="3"/>
    <n v="25"/>
    <n v="75"/>
    <s v="Yes"/>
    <n v="2"/>
    <x v="5"/>
    <s v="SORI"/>
    <x v="10"/>
  </r>
  <r>
    <x v="0"/>
    <d v="2019-08-07T00:00:00"/>
    <n v="2"/>
    <n v="4"/>
    <n v="10"/>
    <n v="50"/>
    <s v="Yes"/>
    <n v="3"/>
    <x v="0"/>
    <s v="CHFA"/>
    <x v="11"/>
  </r>
  <r>
    <x v="0"/>
    <d v="2019-08-07T00:00:00"/>
    <n v="2"/>
    <n v="4"/>
    <n v="10"/>
    <n v="50"/>
    <s v="Yes"/>
    <n v="1"/>
    <x v="2"/>
    <s v="TRPR"/>
    <x v="1"/>
  </r>
  <r>
    <x v="0"/>
    <d v="2019-08-07T00:00:00"/>
    <n v="2"/>
    <n v="5"/>
    <n v="1"/>
    <n v="95"/>
    <s v="Yes"/>
    <n v="2"/>
    <x v="1"/>
    <s v="RAPI"/>
    <x v="9"/>
  </r>
  <r>
    <x v="0"/>
    <d v="2019-08-07T00:00:00"/>
    <n v="2"/>
    <n v="5"/>
    <n v="1"/>
    <n v="95"/>
    <s v="Yes"/>
    <n v="1"/>
    <x v="2"/>
    <s v="TRPR"/>
    <x v="3"/>
  </r>
  <r>
    <x v="0"/>
    <d v="2019-08-07T00:00:00"/>
    <n v="3"/>
    <n v="1"/>
    <n v="35"/>
    <n v="65"/>
    <s v="Yes"/>
    <n v="2"/>
    <x v="1"/>
    <s v="RAPI"/>
    <x v="12"/>
  </r>
  <r>
    <x v="0"/>
    <d v="2019-08-07T00:00:00"/>
    <n v="3"/>
    <n v="1"/>
    <n v="35"/>
    <n v="65"/>
    <s v="Yes"/>
    <n v="24"/>
    <x v="0"/>
    <s v="CHFA"/>
    <x v="13"/>
  </r>
  <r>
    <x v="0"/>
    <d v="2019-08-07T00:00:00"/>
    <n v="3"/>
    <n v="2"/>
    <n v="1"/>
    <n v="90"/>
    <s v="Yes"/>
    <n v="4"/>
    <x v="2"/>
    <s v="TRPR"/>
    <x v="14"/>
  </r>
  <r>
    <x v="0"/>
    <d v="2019-08-07T00:00:00"/>
    <n v="3"/>
    <n v="2"/>
    <n v="1"/>
    <n v="90"/>
    <s v="Yes"/>
    <n v="3"/>
    <x v="6"/>
    <s v="RUHI"/>
    <x v="3"/>
  </r>
  <r>
    <x v="0"/>
    <d v="2019-08-07T00:00:00"/>
    <n v="3"/>
    <n v="2"/>
    <n v="1"/>
    <n v="90"/>
    <s v="Yes"/>
    <n v="2"/>
    <x v="0"/>
    <s v="CHFA"/>
    <x v="1"/>
  </r>
  <r>
    <x v="0"/>
    <d v="2019-08-07T00:00:00"/>
    <n v="3"/>
    <n v="3"/>
    <n v="40"/>
    <n v="60"/>
    <s v="Yes"/>
    <n v="1"/>
    <x v="2"/>
    <s v="TRPR"/>
    <x v="6"/>
  </r>
  <r>
    <x v="0"/>
    <d v="2019-08-07T00:00:00"/>
    <n v="3"/>
    <n v="4"/>
    <n v="35"/>
    <n v="55"/>
    <s v="Yes"/>
    <n v="1"/>
    <x v="1"/>
    <s v="RAPI"/>
    <x v="6"/>
  </r>
  <r>
    <x v="0"/>
    <d v="2019-08-07T00:00:00"/>
    <n v="3"/>
    <n v="4"/>
    <n v="35"/>
    <n v="55"/>
    <s v="Yes"/>
    <n v="1"/>
    <x v="2"/>
    <s v="TRPR"/>
    <x v="6"/>
  </r>
  <r>
    <x v="0"/>
    <d v="2019-08-07T00:00:00"/>
    <n v="3"/>
    <n v="5"/>
    <n v="50"/>
    <n v="40"/>
    <s v="Yes"/>
    <m/>
    <x v="3"/>
    <m/>
    <x v="7"/>
  </r>
  <r>
    <x v="0"/>
    <d v="2019-08-07T00:00:00"/>
    <n v="4"/>
    <n v="1"/>
    <n v="10"/>
    <n v="75"/>
    <s v="Yes"/>
    <n v="1"/>
    <x v="2"/>
    <s v="TRPR"/>
    <x v="12"/>
  </r>
  <r>
    <x v="0"/>
    <d v="2019-08-07T00:00:00"/>
    <n v="4"/>
    <n v="2"/>
    <n v="50"/>
    <n v="50"/>
    <s v="Yes"/>
    <n v="1"/>
    <x v="0"/>
    <s v="CHFA"/>
    <x v="15"/>
  </r>
  <r>
    <x v="0"/>
    <d v="2019-08-07T00:00:00"/>
    <n v="4"/>
    <n v="2"/>
    <n v="50"/>
    <n v="50"/>
    <s v="Yes"/>
    <n v="2"/>
    <x v="1"/>
    <s v="RAPI"/>
    <x v="12"/>
  </r>
  <r>
    <x v="0"/>
    <d v="2019-08-07T00:00:00"/>
    <n v="4"/>
    <n v="3"/>
    <n v="5"/>
    <n v="80"/>
    <s v="Yes"/>
    <n v="2"/>
    <x v="2"/>
    <s v="TRPR"/>
    <x v="1"/>
  </r>
  <r>
    <x v="0"/>
    <d v="2019-08-07T00:00:00"/>
    <n v="4"/>
    <n v="4"/>
    <n v="5"/>
    <n v="90"/>
    <s v="Yes"/>
    <n v="1"/>
    <x v="2"/>
    <s v="TRPR"/>
    <x v="12"/>
  </r>
  <r>
    <x v="0"/>
    <d v="2019-08-07T00:00:00"/>
    <n v="4"/>
    <n v="5"/>
    <n v="20"/>
    <n v="80"/>
    <s v="Yes"/>
    <n v="2"/>
    <x v="2"/>
    <s v="TRPR"/>
    <x v="1"/>
  </r>
  <r>
    <x v="0"/>
    <d v="2019-08-07T00:00:00"/>
    <n v="4"/>
    <n v="5"/>
    <n v="20"/>
    <n v="80"/>
    <s v="Yes"/>
    <n v="7"/>
    <x v="0"/>
    <s v="CHFA"/>
    <x v="16"/>
  </r>
  <r>
    <x v="0"/>
    <d v="2019-08-07T00:00:00"/>
    <n v="4"/>
    <n v="5"/>
    <n v="20"/>
    <n v="80"/>
    <s v="Yes"/>
    <n v="25"/>
    <x v="5"/>
    <s v="SORI"/>
    <x v="17"/>
  </r>
  <r>
    <x v="1"/>
    <d v="2019-08-02T00:00:00"/>
    <n v="1"/>
    <n v="1"/>
    <n v="30"/>
    <n v="60"/>
    <s v="Yes"/>
    <m/>
    <x v="3"/>
    <m/>
    <x v="7"/>
  </r>
  <r>
    <x v="1"/>
    <d v="2019-08-02T00:00:00"/>
    <n v="1"/>
    <n v="2"/>
    <n v="60"/>
    <n v="30"/>
    <s v="Yes"/>
    <n v="1"/>
    <x v="6"/>
    <s v="RUHI"/>
    <x v="6"/>
  </r>
  <r>
    <x v="1"/>
    <d v="2019-08-02T00:00:00"/>
    <n v="1"/>
    <n v="3"/>
    <n v="10"/>
    <n v="40"/>
    <s v="Yes"/>
    <m/>
    <x v="3"/>
    <m/>
    <x v="7"/>
  </r>
  <r>
    <x v="1"/>
    <d v="2019-08-02T00:00:00"/>
    <n v="1"/>
    <n v="4"/>
    <n v="15"/>
    <n v="25"/>
    <s v="Yes"/>
    <n v="1"/>
    <x v="7"/>
    <s v="DACA"/>
    <x v="18"/>
  </r>
  <r>
    <x v="1"/>
    <d v="2019-08-02T00:00:00"/>
    <n v="1"/>
    <n v="4"/>
    <n v="15"/>
    <n v="25"/>
    <s v="Yes"/>
    <n v="1"/>
    <x v="6"/>
    <s v="RUHI"/>
    <x v="6"/>
  </r>
  <r>
    <x v="1"/>
    <d v="2019-08-02T00:00:00"/>
    <n v="1"/>
    <n v="5"/>
    <n v="20"/>
    <n v="40"/>
    <s v="Yes"/>
    <m/>
    <x v="3"/>
    <m/>
    <x v="7"/>
  </r>
  <r>
    <x v="1"/>
    <d v="2019-08-02T00:00:00"/>
    <n v="2"/>
    <n v="1"/>
    <n v="25"/>
    <n v="50"/>
    <s v="Yes"/>
    <n v="3"/>
    <x v="8"/>
    <s v="ECPU"/>
    <x v="3"/>
  </r>
  <r>
    <x v="1"/>
    <d v="2019-08-02T00:00:00"/>
    <n v="2"/>
    <n v="2"/>
    <n v="25"/>
    <n v="50"/>
    <s v="Yes"/>
    <n v="6"/>
    <x v="8"/>
    <s v="ECPU"/>
    <x v="9"/>
  </r>
  <r>
    <x v="1"/>
    <d v="2019-08-02T00:00:00"/>
    <n v="2"/>
    <n v="2"/>
    <n v="25"/>
    <n v="50"/>
    <s v="Yes"/>
    <n v="4"/>
    <x v="9"/>
    <s v="VEHE"/>
    <x v="3"/>
  </r>
  <r>
    <x v="1"/>
    <d v="2019-08-02T00:00:00"/>
    <n v="2"/>
    <n v="3"/>
    <n v="5"/>
    <n v="45"/>
    <s v="Yes"/>
    <n v="5"/>
    <x v="7"/>
    <s v="DACA"/>
    <x v="19"/>
  </r>
  <r>
    <x v="1"/>
    <d v="2019-08-02T00:00:00"/>
    <n v="2"/>
    <n v="4"/>
    <n v="30"/>
    <n v="30"/>
    <s v="Yes"/>
    <m/>
    <x v="3"/>
    <m/>
    <x v="7"/>
  </r>
  <r>
    <x v="1"/>
    <d v="2019-08-02T00:00:00"/>
    <n v="2"/>
    <n v="5"/>
    <n v="70"/>
    <n v="30"/>
    <s v="Yes"/>
    <m/>
    <x v="3"/>
    <m/>
    <x v="7"/>
  </r>
  <r>
    <x v="1"/>
    <d v="2019-08-02T00:00:00"/>
    <n v="3"/>
    <n v="1"/>
    <n v="10"/>
    <n v="35"/>
    <s v="Yes"/>
    <m/>
    <x v="3"/>
    <m/>
    <x v="7"/>
  </r>
  <r>
    <x v="1"/>
    <d v="2019-08-02T00:00:00"/>
    <n v="3"/>
    <n v="2"/>
    <n v="10"/>
    <n v="35"/>
    <s v="Yes"/>
    <n v="4"/>
    <x v="10"/>
    <s v="ERST"/>
    <x v="20"/>
  </r>
  <r>
    <x v="1"/>
    <d v="2019-08-02T00:00:00"/>
    <n v="3"/>
    <n v="3"/>
    <n v="5"/>
    <n v="40"/>
    <s v="Yes"/>
    <m/>
    <x v="3"/>
    <m/>
    <x v="7"/>
  </r>
  <r>
    <x v="1"/>
    <d v="2019-08-02T00:00:00"/>
    <n v="3"/>
    <n v="4"/>
    <n v="5"/>
    <n v="35"/>
    <s v="Yes"/>
    <m/>
    <x v="3"/>
    <m/>
    <x v="7"/>
  </r>
  <r>
    <x v="1"/>
    <d v="2019-08-02T00:00:00"/>
    <n v="3"/>
    <n v="5"/>
    <n v="5"/>
    <n v="45"/>
    <s v="Yes"/>
    <n v="13"/>
    <x v="1"/>
    <s v="RAPI"/>
    <x v="21"/>
  </r>
  <r>
    <x v="1"/>
    <d v="2019-08-02T00:00:00"/>
    <n v="4"/>
    <n v="1"/>
    <n v="40"/>
    <n v="30"/>
    <s v="Yes"/>
    <n v="1"/>
    <x v="8"/>
    <s v="ECPU"/>
    <x v="6"/>
  </r>
  <r>
    <x v="1"/>
    <d v="2019-08-02T00:00:00"/>
    <n v="4"/>
    <n v="2"/>
    <n v="15"/>
    <n v="40"/>
    <s v="Yes"/>
    <n v="3"/>
    <x v="8"/>
    <s v="ECPU"/>
    <x v="11"/>
  </r>
  <r>
    <x v="1"/>
    <d v="2019-08-02T00:00:00"/>
    <n v="4"/>
    <n v="3"/>
    <n v="5"/>
    <n v="35"/>
    <s v="Yes"/>
    <n v="2"/>
    <x v="6"/>
    <s v="RUHI"/>
    <x v="1"/>
  </r>
  <r>
    <x v="1"/>
    <d v="2019-08-02T00:00:00"/>
    <n v="4"/>
    <n v="3"/>
    <n v="5"/>
    <n v="35"/>
    <s v="Yes"/>
    <n v="4"/>
    <x v="11"/>
    <s v="RUTR"/>
    <x v="22"/>
  </r>
  <r>
    <x v="1"/>
    <d v="2019-08-02T00:00:00"/>
    <n v="4"/>
    <n v="4"/>
    <n v="50"/>
    <n v="30"/>
    <s v="Yes"/>
    <m/>
    <x v="3"/>
    <m/>
    <x v="7"/>
  </r>
  <r>
    <x v="1"/>
    <d v="2019-08-02T00:00:00"/>
    <n v="4"/>
    <n v="5"/>
    <n v="40"/>
    <n v="35"/>
    <s v="Yes"/>
    <n v="2"/>
    <x v="6"/>
    <s v="RUHI"/>
    <x v="1"/>
  </r>
  <r>
    <x v="1"/>
    <d v="2019-08-02T00:00:00"/>
    <n v="5"/>
    <n v="1"/>
    <n v="40"/>
    <n v="40"/>
    <s v="Yes"/>
    <m/>
    <x v="3"/>
    <m/>
    <x v="7"/>
  </r>
  <r>
    <x v="1"/>
    <d v="2019-08-02T00:00:00"/>
    <n v="5"/>
    <n v="2"/>
    <n v="40"/>
    <n v="30"/>
    <s v="Yes"/>
    <n v="3"/>
    <x v="12"/>
    <s v="MOFI"/>
    <x v="15"/>
  </r>
  <r>
    <x v="1"/>
    <d v="2019-08-02T00:00:00"/>
    <n v="5"/>
    <n v="2"/>
    <n v="40"/>
    <n v="30"/>
    <s v="Yes"/>
    <n v="1"/>
    <x v="8"/>
    <s v="ECPU"/>
    <x v="6"/>
  </r>
  <r>
    <x v="1"/>
    <d v="2019-08-02T00:00:00"/>
    <n v="5"/>
    <n v="3"/>
    <n v="5"/>
    <n v="85"/>
    <s v="Yes"/>
    <n v="1"/>
    <x v="11"/>
    <s v="RUTR"/>
    <x v="6"/>
  </r>
  <r>
    <x v="1"/>
    <d v="2019-08-02T00:00:00"/>
    <n v="5"/>
    <n v="4"/>
    <n v="5"/>
    <n v="45"/>
    <s v="Yes"/>
    <m/>
    <x v="3"/>
    <m/>
    <x v="7"/>
  </r>
  <r>
    <x v="1"/>
    <d v="2019-08-02T00:00:00"/>
    <n v="5"/>
    <n v="5"/>
    <n v="20"/>
    <n v="45"/>
    <s v="Yes"/>
    <n v="1"/>
    <x v="7"/>
    <s v="DACA"/>
    <x v="23"/>
  </r>
  <r>
    <x v="2"/>
    <d v="2019-08-02T00:00:00"/>
    <n v="1"/>
    <n v="1"/>
    <n v="40"/>
    <n v="40"/>
    <s v="Yes"/>
    <n v="2"/>
    <x v="6"/>
    <s v="RUHI"/>
    <x v="24"/>
  </r>
  <r>
    <x v="2"/>
    <d v="2019-08-02T00:00:00"/>
    <n v="1"/>
    <n v="1"/>
    <n v="40"/>
    <n v="40"/>
    <s v="Yes"/>
    <n v="1"/>
    <x v="13"/>
    <s v="COLA"/>
    <x v="6"/>
  </r>
  <r>
    <x v="2"/>
    <d v="2019-08-02T00:00:00"/>
    <n v="1"/>
    <n v="1"/>
    <n v="40"/>
    <n v="40"/>
    <s v="Yes"/>
    <n v="1"/>
    <x v="14"/>
    <s v="IPHE"/>
    <x v="6"/>
  </r>
  <r>
    <x v="2"/>
    <d v="2019-08-02T00:00:00"/>
    <n v="1"/>
    <n v="2"/>
    <n v="25"/>
    <n v="45"/>
    <s v="Yes"/>
    <n v="1"/>
    <x v="6"/>
    <s v="RUHI"/>
    <x v="12"/>
  </r>
  <r>
    <x v="2"/>
    <d v="2019-08-02T00:00:00"/>
    <n v="1"/>
    <n v="2"/>
    <n v="25"/>
    <n v="40"/>
    <s v="Yes"/>
    <n v="1"/>
    <x v="15"/>
    <s v="HEHE"/>
    <x v="15"/>
  </r>
  <r>
    <x v="2"/>
    <d v="2019-08-02T00:00:00"/>
    <n v="1"/>
    <n v="3"/>
    <n v="15"/>
    <n v="45"/>
    <s v="Yes"/>
    <n v="3"/>
    <x v="6"/>
    <s v="RUHI"/>
    <x v="25"/>
  </r>
  <r>
    <x v="2"/>
    <d v="2019-08-02T00:00:00"/>
    <n v="1"/>
    <n v="4"/>
    <n v="30"/>
    <n v="50"/>
    <s v="Yes"/>
    <n v="4"/>
    <x v="6"/>
    <s v="RUHI"/>
    <x v="4"/>
  </r>
  <r>
    <x v="2"/>
    <d v="2019-08-02T00:00:00"/>
    <n v="1"/>
    <n v="5"/>
    <n v="10"/>
    <n v="30"/>
    <s v="Yes"/>
    <n v="1"/>
    <x v="6"/>
    <s v="RUHI"/>
    <x v="12"/>
  </r>
  <r>
    <x v="2"/>
    <d v="2019-08-02T00:00:00"/>
    <n v="2"/>
    <n v="1"/>
    <n v="20"/>
    <n v="50"/>
    <s v="Yes"/>
    <n v="2"/>
    <x v="6"/>
    <s v="RUHI"/>
    <x v="26"/>
  </r>
  <r>
    <x v="2"/>
    <d v="2019-08-02T00:00:00"/>
    <n v="2"/>
    <n v="2"/>
    <n v="35"/>
    <n v="50"/>
    <s v="Yes"/>
    <n v="1"/>
    <x v="6"/>
    <s v="RUHI"/>
    <x v="6"/>
  </r>
  <r>
    <x v="2"/>
    <d v="2019-08-02T00:00:00"/>
    <n v="2"/>
    <n v="2"/>
    <n v="35"/>
    <n v="50"/>
    <s v="Yes"/>
    <n v="1"/>
    <x v="14"/>
    <s v="IPHE"/>
    <x v="6"/>
  </r>
  <r>
    <x v="2"/>
    <d v="2019-08-02T00:00:00"/>
    <n v="2"/>
    <n v="3"/>
    <n v="25"/>
    <n v="60"/>
    <s v="Yes"/>
    <n v="1"/>
    <x v="6"/>
    <s v="RUHI"/>
    <x v="27"/>
  </r>
  <r>
    <x v="2"/>
    <d v="2019-08-02T00:00:00"/>
    <n v="2"/>
    <n v="3"/>
    <n v="25"/>
    <n v="60"/>
    <s v="Yes"/>
    <n v="1"/>
    <x v="13"/>
    <s v="COLA"/>
    <x v="12"/>
  </r>
  <r>
    <x v="2"/>
    <d v="2019-08-02T00:00:00"/>
    <n v="2"/>
    <n v="4"/>
    <n v="5"/>
    <n v="80"/>
    <s v="Yes"/>
    <n v="2"/>
    <x v="6"/>
    <s v="RUHI"/>
    <x v="28"/>
  </r>
  <r>
    <x v="2"/>
    <d v="2019-08-02T00:00:00"/>
    <n v="2"/>
    <n v="5"/>
    <n v="20"/>
    <n v="30"/>
    <s v="Yes"/>
    <n v="3"/>
    <x v="6"/>
    <s v="RUHI"/>
    <x v="29"/>
  </r>
  <r>
    <x v="2"/>
    <d v="2019-08-02T00:00:00"/>
    <n v="3"/>
    <n v="1"/>
    <n v="1"/>
    <n v="60"/>
    <s v="Yes"/>
    <n v="4"/>
    <x v="6"/>
    <s v="RUHI"/>
    <x v="30"/>
  </r>
  <r>
    <x v="2"/>
    <d v="2019-08-02T00:00:00"/>
    <n v="3"/>
    <n v="1"/>
    <n v="1"/>
    <n v="60"/>
    <s v="Yes"/>
    <n v="1"/>
    <x v="16"/>
    <s v="COTI"/>
    <x v="31"/>
  </r>
  <r>
    <x v="2"/>
    <d v="2019-08-02T00:00:00"/>
    <n v="3"/>
    <n v="1"/>
    <n v="1"/>
    <n v="60"/>
    <s v="Yes"/>
    <n v="1"/>
    <x v="14"/>
    <s v="IPHE"/>
    <x v="6"/>
  </r>
  <r>
    <x v="2"/>
    <d v="2019-08-02T00:00:00"/>
    <n v="3"/>
    <n v="2"/>
    <n v="5"/>
    <n v="70"/>
    <s v="Yes"/>
    <n v="3"/>
    <x v="6"/>
    <s v="RUHI"/>
    <x v="29"/>
  </r>
  <r>
    <x v="2"/>
    <d v="2019-08-02T00:00:00"/>
    <n v="3"/>
    <n v="3"/>
    <n v="5"/>
    <n v="60"/>
    <s v="Yes"/>
    <n v="1"/>
    <x v="6"/>
    <s v="RUHI"/>
    <x v="6"/>
  </r>
  <r>
    <x v="2"/>
    <d v="2019-08-02T00:00:00"/>
    <n v="3"/>
    <n v="3"/>
    <n v="5"/>
    <n v="60"/>
    <s v="Yes"/>
    <n v="1"/>
    <x v="7"/>
    <s v="DACA"/>
    <x v="11"/>
  </r>
  <r>
    <x v="2"/>
    <d v="2019-08-02T00:00:00"/>
    <n v="3"/>
    <n v="4"/>
    <n v="35"/>
    <n v="40"/>
    <s v="Yes"/>
    <n v="1"/>
    <x v="6"/>
    <s v="RUHI"/>
    <x v="31"/>
  </r>
  <r>
    <x v="2"/>
    <d v="2019-08-02T00:00:00"/>
    <n v="3"/>
    <n v="4"/>
    <n v="35"/>
    <n v="40"/>
    <s v="Yes"/>
    <n v="1"/>
    <x v="14"/>
    <s v="IPHE"/>
    <x v="1"/>
  </r>
  <r>
    <x v="2"/>
    <d v="2019-08-02T00:00:00"/>
    <n v="3"/>
    <n v="5"/>
    <n v="15"/>
    <n v="55"/>
    <s v="Yes"/>
    <n v="2"/>
    <x v="6"/>
    <s v="RUHI"/>
    <x v="32"/>
  </r>
  <r>
    <x v="2"/>
    <d v="2019-08-02T00:00:00"/>
    <n v="4"/>
    <n v="1"/>
    <n v="1"/>
    <n v="40"/>
    <s v="Yes"/>
    <n v="1"/>
    <x v="14"/>
    <s v="IPHE"/>
    <x v="12"/>
  </r>
  <r>
    <x v="2"/>
    <d v="2019-08-02T00:00:00"/>
    <n v="4"/>
    <n v="2"/>
    <n v="5"/>
    <n v="45"/>
    <s v="Yes"/>
    <n v="1"/>
    <x v="6"/>
    <s v="RUHI"/>
    <x v="33"/>
  </r>
  <r>
    <x v="2"/>
    <d v="2019-08-02T00:00:00"/>
    <n v="4"/>
    <n v="2"/>
    <n v="5"/>
    <n v="45"/>
    <s v="Yes"/>
    <n v="1"/>
    <x v="14"/>
    <s v="IPHE"/>
    <x v="3"/>
  </r>
  <r>
    <x v="2"/>
    <d v="2019-08-02T00:00:00"/>
    <n v="4"/>
    <n v="3"/>
    <n v="1"/>
    <n v="40"/>
    <s v="Yes"/>
    <n v="2"/>
    <x v="6"/>
    <s v="RUHI"/>
    <x v="15"/>
  </r>
  <r>
    <x v="2"/>
    <d v="2019-08-02T00:00:00"/>
    <n v="4"/>
    <n v="4"/>
    <n v="10"/>
    <n v="35"/>
    <s v="Yes"/>
    <n v="1"/>
    <x v="6"/>
    <s v="RUHI"/>
    <x v="3"/>
  </r>
  <r>
    <x v="2"/>
    <d v="2019-08-02T00:00:00"/>
    <n v="4"/>
    <n v="5"/>
    <n v="10"/>
    <n v="50"/>
    <s v="Yes"/>
    <n v="3"/>
    <x v="6"/>
    <s v="RUHI"/>
    <x v="21"/>
  </r>
  <r>
    <x v="2"/>
    <d v="2019-08-02T00:00:00"/>
    <n v="4"/>
    <n v="5"/>
    <n v="10"/>
    <n v="50"/>
    <s v="Yes"/>
    <n v="1"/>
    <x v="14"/>
    <s v="IPHE"/>
    <x v="1"/>
  </r>
  <r>
    <x v="2"/>
    <d v="2019-08-02T00:00:00"/>
    <n v="5"/>
    <n v="1"/>
    <n v="1"/>
    <n v="70"/>
    <s v="Yes"/>
    <n v="1"/>
    <x v="6"/>
    <s v="RUHI"/>
    <x v="34"/>
  </r>
  <r>
    <x v="2"/>
    <d v="2019-08-02T00:00:00"/>
    <n v="5"/>
    <n v="2"/>
    <n v="80"/>
    <n v="10"/>
    <s v="Yes"/>
    <n v="1"/>
    <x v="6"/>
    <s v="RUHI"/>
    <x v="35"/>
  </r>
  <r>
    <x v="2"/>
    <d v="2019-08-02T00:00:00"/>
    <n v="5"/>
    <n v="2"/>
    <n v="80"/>
    <n v="10"/>
    <s v="Yes"/>
    <n v="1"/>
    <x v="17"/>
    <s v="HITR"/>
    <x v="1"/>
  </r>
  <r>
    <x v="2"/>
    <d v="2019-08-02T00:00:00"/>
    <n v="5"/>
    <n v="3"/>
    <n v="85"/>
    <n v="10"/>
    <s v="Yes"/>
    <n v="1"/>
    <x v="6"/>
    <s v="RUHI"/>
    <x v="3"/>
  </r>
  <r>
    <x v="2"/>
    <d v="2019-08-02T00:00:00"/>
    <n v="5"/>
    <n v="4"/>
    <n v="50"/>
    <n v="20"/>
    <s v="Yes"/>
    <m/>
    <x v="3"/>
    <m/>
    <x v="7"/>
  </r>
  <r>
    <x v="2"/>
    <d v="2019-08-02T00:00:00"/>
    <n v="5"/>
    <n v="5"/>
    <n v="65"/>
    <n v="15"/>
    <s v="Yes"/>
    <n v="1"/>
    <x v="6"/>
    <s v="RUHI"/>
    <x v="36"/>
  </r>
  <r>
    <x v="2"/>
    <d v="2019-08-02T00:00:00"/>
    <n v="5"/>
    <n v="5"/>
    <n v="65"/>
    <n v="15"/>
    <s v="Yes"/>
    <n v="1"/>
    <x v="18"/>
    <s v="VEST"/>
    <x v="15"/>
  </r>
  <r>
    <x v="3"/>
    <d v="2019-08-08T00:00:00"/>
    <n v="1"/>
    <n v="1"/>
    <n v="5"/>
    <n v="95"/>
    <s v="Yes"/>
    <m/>
    <x v="3"/>
    <m/>
    <x v="7"/>
  </r>
  <r>
    <x v="3"/>
    <d v="2019-08-08T00:00:00"/>
    <n v="1"/>
    <n v="2"/>
    <n v="10"/>
    <n v="90"/>
    <s v="Yes"/>
    <m/>
    <x v="3"/>
    <m/>
    <x v="7"/>
  </r>
  <r>
    <x v="3"/>
    <d v="2019-08-08T00:00:00"/>
    <n v="1"/>
    <n v="3"/>
    <n v="5"/>
    <n v="80"/>
    <s v="Yes"/>
    <n v="2"/>
    <x v="1"/>
    <s v="RAPI"/>
    <x v="12"/>
  </r>
  <r>
    <x v="3"/>
    <d v="2019-08-08T00:00:00"/>
    <n v="1"/>
    <n v="4"/>
    <n v="1"/>
    <n v="85"/>
    <s v="Yes"/>
    <n v="2"/>
    <x v="0"/>
    <s v="CHFA"/>
    <x v="9"/>
  </r>
  <r>
    <x v="3"/>
    <d v="2019-08-08T00:00:00"/>
    <n v="1"/>
    <n v="5"/>
    <n v="1"/>
    <n v="90"/>
    <s v="Yes"/>
    <n v="1"/>
    <x v="0"/>
    <s v="CHFA"/>
    <x v="9"/>
  </r>
  <r>
    <x v="3"/>
    <d v="2019-08-08T00:00:00"/>
    <n v="1"/>
    <n v="5"/>
    <n v="1"/>
    <n v="90"/>
    <s v="Yes"/>
    <n v="2"/>
    <x v="1"/>
    <s v="RAPI"/>
    <x v="12"/>
  </r>
  <r>
    <x v="3"/>
    <d v="2019-08-08T00:00:00"/>
    <n v="2"/>
    <n v="1"/>
    <n v="10"/>
    <n v="90"/>
    <s v="Yes"/>
    <n v="1"/>
    <x v="1"/>
    <s v="RAPI"/>
    <x v="12"/>
  </r>
  <r>
    <x v="3"/>
    <d v="2019-08-08T00:00:00"/>
    <n v="2"/>
    <n v="2"/>
    <n v="1"/>
    <n v="85"/>
    <s v="Yes"/>
    <m/>
    <x v="3"/>
    <m/>
    <x v="7"/>
  </r>
  <r>
    <x v="3"/>
    <d v="2019-08-08T00:00:00"/>
    <n v="2"/>
    <n v="3"/>
    <n v="10"/>
    <n v="75"/>
    <s v="Yes"/>
    <m/>
    <x v="3"/>
    <m/>
    <x v="7"/>
  </r>
  <r>
    <x v="3"/>
    <d v="2019-08-08T00:00:00"/>
    <n v="2"/>
    <n v="4"/>
    <n v="5"/>
    <n v="70"/>
    <s v="Yes"/>
    <n v="8"/>
    <x v="0"/>
    <s v="CHFA"/>
    <x v="37"/>
  </r>
  <r>
    <x v="3"/>
    <d v="2019-08-08T00:00:00"/>
    <n v="2"/>
    <n v="4"/>
    <n v="5"/>
    <n v="70"/>
    <s v="Yes"/>
    <n v="2"/>
    <x v="1"/>
    <s v="RAPI"/>
    <x v="12"/>
  </r>
  <r>
    <x v="3"/>
    <d v="2019-08-08T00:00:00"/>
    <n v="2"/>
    <n v="5"/>
    <n v="1"/>
    <n v="50"/>
    <s v="Yes"/>
    <n v="9"/>
    <x v="0"/>
    <s v="CHFA"/>
    <x v="38"/>
  </r>
  <r>
    <x v="3"/>
    <d v="2019-08-08T00:00:00"/>
    <n v="3"/>
    <n v="1"/>
    <n v="1"/>
    <n v="55"/>
    <s v="Yes"/>
    <n v="1"/>
    <x v="0"/>
    <s v="CHFA"/>
    <x v="1"/>
  </r>
  <r>
    <x v="3"/>
    <d v="2019-08-08T00:00:00"/>
    <n v="3"/>
    <n v="2"/>
    <n v="1"/>
    <n v="75"/>
    <s v="Yes"/>
    <n v="1"/>
    <x v="2"/>
    <s v="TRPR"/>
    <x v="6"/>
  </r>
  <r>
    <x v="3"/>
    <d v="2019-08-08T00:00:00"/>
    <n v="3"/>
    <n v="3"/>
    <n v="1"/>
    <n v="85"/>
    <s v="Yes"/>
    <n v="2"/>
    <x v="19"/>
    <s v="MEAL"/>
    <x v="39"/>
  </r>
  <r>
    <x v="3"/>
    <d v="2019-08-08T00:00:00"/>
    <n v="3"/>
    <n v="3"/>
    <n v="1"/>
    <n v="85"/>
    <s v="Yes"/>
    <n v="1"/>
    <x v="2"/>
    <s v="TRPR"/>
    <x v="6"/>
  </r>
  <r>
    <x v="3"/>
    <d v="2019-08-08T00:00:00"/>
    <n v="3"/>
    <n v="4"/>
    <n v="1"/>
    <n v="90"/>
    <s v="Yes"/>
    <n v="2"/>
    <x v="0"/>
    <s v="CHFA"/>
    <x v="9"/>
  </r>
  <r>
    <x v="3"/>
    <d v="2019-08-08T00:00:00"/>
    <n v="3"/>
    <n v="5"/>
    <n v="1"/>
    <n v="75"/>
    <s v="Yes"/>
    <n v="7"/>
    <x v="0"/>
    <s v="CHFA"/>
    <x v="40"/>
  </r>
  <r>
    <x v="3"/>
    <d v="2019-08-08T00:00:00"/>
    <n v="4"/>
    <n v="1"/>
    <n v="1"/>
    <n v="55"/>
    <s v="Yes"/>
    <n v="1"/>
    <x v="0"/>
    <s v="CHFA"/>
    <x v="1"/>
  </r>
  <r>
    <x v="3"/>
    <d v="2019-08-08T00:00:00"/>
    <n v="4"/>
    <n v="2"/>
    <n v="10"/>
    <n v="90"/>
    <s v="Yes"/>
    <m/>
    <x v="3"/>
    <m/>
    <x v="7"/>
  </r>
  <r>
    <x v="3"/>
    <d v="2019-08-08T00:00:00"/>
    <n v="4"/>
    <n v="3"/>
    <n v="10"/>
    <n v="90"/>
    <s v="Yes"/>
    <m/>
    <x v="3"/>
    <m/>
    <x v="7"/>
  </r>
  <r>
    <x v="3"/>
    <d v="2019-08-08T00:00:00"/>
    <n v="4"/>
    <n v="4"/>
    <n v="20"/>
    <n v="75"/>
    <s v="Yes"/>
    <n v="1"/>
    <x v="3"/>
    <s v="CASE"/>
    <x v="6"/>
  </r>
  <r>
    <x v="3"/>
    <d v="2019-08-08T00:00:00"/>
    <n v="4"/>
    <n v="4"/>
    <n v="20"/>
    <n v="75"/>
    <s v="Yes"/>
    <n v="1"/>
    <x v="2"/>
    <s v="TRPR"/>
    <x v="6"/>
  </r>
  <r>
    <x v="3"/>
    <d v="2019-08-08T00:00:00"/>
    <n v="4"/>
    <n v="5"/>
    <n v="5"/>
    <n v="90"/>
    <s v="Yes"/>
    <m/>
    <x v="3"/>
    <m/>
    <x v="7"/>
  </r>
  <r>
    <x v="3"/>
    <d v="2019-08-08T00:00:00"/>
    <n v="5"/>
    <n v="1"/>
    <n v="5"/>
    <n v="80"/>
    <s v="Yes"/>
    <n v="2"/>
    <x v="1"/>
    <s v="RAPI"/>
    <x v="12"/>
  </r>
  <r>
    <x v="3"/>
    <d v="2019-08-08T00:00:00"/>
    <n v="5"/>
    <n v="1"/>
    <n v="5"/>
    <n v="80"/>
    <s v="Yes"/>
    <n v="1"/>
    <x v="0"/>
    <s v="CHFA"/>
    <x v="8"/>
  </r>
  <r>
    <x v="3"/>
    <d v="2019-08-08T00:00:00"/>
    <n v="5"/>
    <n v="2"/>
    <n v="1"/>
    <n v="99"/>
    <s v="Yes"/>
    <n v="2"/>
    <x v="3"/>
    <s v="CASE"/>
    <x v="12"/>
  </r>
  <r>
    <x v="3"/>
    <d v="2019-08-08T00:00:00"/>
    <n v="5"/>
    <n v="2"/>
    <n v="1"/>
    <n v="99"/>
    <s v="Yes"/>
    <n v="1"/>
    <x v="2"/>
    <s v="TRPR"/>
    <x v="6"/>
  </r>
  <r>
    <x v="3"/>
    <d v="2019-08-08T00:00:00"/>
    <n v="5"/>
    <n v="3"/>
    <n v="1"/>
    <n v="65"/>
    <s v="Yes"/>
    <n v="3"/>
    <x v="0"/>
    <s v="CHFA"/>
    <x v="8"/>
  </r>
  <r>
    <x v="3"/>
    <d v="2019-08-08T00:00:00"/>
    <n v="5"/>
    <n v="4"/>
    <n v="5"/>
    <n v="70"/>
    <s v="Yes"/>
    <n v="3"/>
    <x v="7"/>
    <s v="DACA"/>
    <x v="41"/>
  </r>
  <r>
    <x v="3"/>
    <d v="2019-08-08T00:00:00"/>
    <n v="5"/>
    <n v="5"/>
    <n v="10"/>
    <n v="90"/>
    <s v="Yes"/>
    <m/>
    <x v="3"/>
    <m/>
    <x v="7"/>
  </r>
  <r>
    <x v="4"/>
    <d v="2019-08-09T00:00:00"/>
    <n v="1"/>
    <n v="1"/>
    <n v="0"/>
    <n v="100"/>
    <s v="Yes"/>
    <n v="1"/>
    <x v="6"/>
    <s v="RUHI"/>
    <x v="6"/>
  </r>
  <r>
    <x v="4"/>
    <d v="2019-08-09T00:00:00"/>
    <n v="1"/>
    <n v="2"/>
    <n v="0"/>
    <n v="99"/>
    <s v="Yes"/>
    <m/>
    <x v="3"/>
    <m/>
    <x v="7"/>
  </r>
  <r>
    <x v="4"/>
    <d v="2019-08-09T00:00:00"/>
    <n v="1"/>
    <n v="3"/>
    <n v="5"/>
    <n v="80"/>
    <s v="Yes"/>
    <n v="1"/>
    <x v="20"/>
    <s v="CIAR"/>
    <x v="6"/>
  </r>
  <r>
    <x v="4"/>
    <d v="2019-08-09T00:00:00"/>
    <n v="1"/>
    <n v="4"/>
    <n v="1"/>
    <n v="90"/>
    <s v="Yes"/>
    <n v="2"/>
    <x v="1"/>
    <s v="RAPI"/>
    <x v="42"/>
  </r>
  <r>
    <x v="4"/>
    <d v="2019-08-09T00:00:00"/>
    <n v="1"/>
    <n v="5"/>
    <n v="0"/>
    <n v="100"/>
    <s v="Yes"/>
    <m/>
    <x v="3"/>
    <m/>
    <x v="7"/>
  </r>
  <r>
    <x v="4"/>
    <d v="2019-08-09T00:00:00"/>
    <n v="2"/>
    <n v="1"/>
    <n v="1"/>
    <n v="95"/>
    <s v="Yes"/>
    <n v="28"/>
    <x v="0"/>
    <s v="CHFA"/>
    <x v="43"/>
  </r>
  <r>
    <x v="4"/>
    <d v="2019-08-09T00:00:00"/>
    <n v="2"/>
    <n v="2"/>
    <n v="0"/>
    <n v="90"/>
    <s v="Yes"/>
    <n v="2"/>
    <x v="1"/>
    <s v="RAPI"/>
    <x v="9"/>
  </r>
  <r>
    <x v="4"/>
    <d v="2019-08-09T00:00:00"/>
    <n v="2"/>
    <n v="3"/>
    <n v="1"/>
    <n v="90"/>
    <s v="Yes"/>
    <m/>
    <x v="3"/>
    <m/>
    <x v="7"/>
  </r>
  <r>
    <x v="4"/>
    <d v="2019-08-09T00:00:00"/>
    <n v="2"/>
    <n v="4"/>
    <n v="5"/>
    <n v="75"/>
    <s v="Yes"/>
    <n v="13"/>
    <x v="15"/>
    <s v="HEHE"/>
    <x v="21"/>
  </r>
  <r>
    <x v="4"/>
    <d v="2019-08-09T00:00:00"/>
    <n v="2"/>
    <n v="5"/>
    <n v="0"/>
    <n v="100"/>
    <s v="Yes"/>
    <n v="1"/>
    <x v="0"/>
    <s v="CHFA"/>
    <x v="6"/>
  </r>
  <r>
    <x v="4"/>
    <d v="2019-08-09T00:00:00"/>
    <n v="3"/>
    <n v="1"/>
    <n v="0"/>
    <n v="70"/>
    <s v="Yes"/>
    <m/>
    <x v="3"/>
    <m/>
    <x v="7"/>
  </r>
  <r>
    <x v="4"/>
    <d v="2019-08-09T00:00:00"/>
    <n v="3"/>
    <n v="2"/>
    <n v="1"/>
    <n v="90"/>
    <s v="Yes"/>
    <m/>
    <x v="3"/>
    <m/>
    <x v="7"/>
  </r>
  <r>
    <x v="4"/>
    <d v="2019-08-09T00:00:00"/>
    <n v="3"/>
    <n v="3"/>
    <n v="0"/>
    <n v="95"/>
    <s v="Yes"/>
    <n v="1"/>
    <x v="20"/>
    <s v="CIAR"/>
    <x v="6"/>
  </r>
  <r>
    <x v="4"/>
    <d v="2019-08-09T00:00:00"/>
    <n v="3"/>
    <n v="4"/>
    <n v="1"/>
    <n v="90"/>
    <s v="Yes"/>
    <m/>
    <x v="3"/>
    <m/>
    <x v="7"/>
  </r>
  <r>
    <x v="4"/>
    <d v="2019-08-09T00:00:00"/>
    <n v="3"/>
    <n v="5"/>
    <n v="10"/>
    <n v="90"/>
    <s v="Yes"/>
    <m/>
    <x v="3"/>
    <m/>
    <x v="7"/>
  </r>
  <r>
    <x v="4"/>
    <d v="2019-08-09T00:00:00"/>
    <n v="4"/>
    <n v="1"/>
    <n v="1"/>
    <n v="95"/>
    <s v="Yes"/>
    <m/>
    <x v="3"/>
    <m/>
    <x v="7"/>
  </r>
  <r>
    <x v="4"/>
    <d v="2019-08-09T00:00:00"/>
    <n v="4"/>
    <n v="2"/>
    <n v="1"/>
    <n v="99"/>
    <s v="Yes"/>
    <m/>
    <x v="3"/>
    <m/>
    <x v="7"/>
  </r>
  <r>
    <x v="4"/>
    <d v="2019-08-09T00:00:00"/>
    <n v="4"/>
    <n v="3"/>
    <n v="0"/>
    <n v="90"/>
    <s v="Yes"/>
    <n v="2"/>
    <x v="0"/>
    <s v="CHFA"/>
    <x v="12"/>
  </r>
  <r>
    <x v="4"/>
    <d v="2019-08-09T00:00:00"/>
    <n v="4"/>
    <n v="4"/>
    <n v="1"/>
    <n v="70"/>
    <s v="Yes"/>
    <m/>
    <x v="3"/>
    <m/>
    <x v="7"/>
  </r>
  <r>
    <x v="4"/>
    <d v="2019-08-09T00:00:00"/>
    <n v="4"/>
    <n v="5"/>
    <n v="1"/>
    <n v="80"/>
    <s v="Yes"/>
    <m/>
    <x v="3"/>
    <m/>
    <x v="7"/>
  </r>
  <r>
    <x v="4"/>
    <d v="2019-08-09T00:00:00"/>
    <n v="5"/>
    <n v="1"/>
    <n v="1"/>
    <n v="70"/>
    <s v="Yes"/>
    <m/>
    <x v="3"/>
    <m/>
    <x v="7"/>
  </r>
  <r>
    <x v="4"/>
    <d v="2019-08-09T00:00:00"/>
    <n v="5"/>
    <n v="2"/>
    <n v="0"/>
    <n v="75"/>
    <s v="Yes"/>
    <n v="1"/>
    <x v="6"/>
    <s v="RUHI"/>
    <x v="6"/>
  </r>
  <r>
    <x v="4"/>
    <d v="2019-08-09T00:00:00"/>
    <n v="5"/>
    <n v="2"/>
    <n v="0"/>
    <n v="75"/>
    <s v="Yes"/>
    <n v="1"/>
    <x v="1"/>
    <s v="RAPI"/>
    <x v="6"/>
  </r>
  <r>
    <x v="4"/>
    <d v="2019-08-09T00:00:00"/>
    <n v="5"/>
    <n v="3"/>
    <n v="0"/>
    <n v="90"/>
    <s v="Yes"/>
    <n v="2"/>
    <x v="20"/>
    <s v="CIAR"/>
    <x v="12"/>
  </r>
  <r>
    <x v="4"/>
    <d v="2019-08-09T00:00:00"/>
    <n v="5"/>
    <n v="4"/>
    <n v="1"/>
    <n v="75"/>
    <s v="Yes"/>
    <n v="2"/>
    <x v="0"/>
    <s v="CHFA"/>
    <x v="15"/>
  </r>
  <r>
    <x v="4"/>
    <d v="2019-08-09T00:00:00"/>
    <n v="5"/>
    <n v="5"/>
    <n v="5"/>
    <n v="80"/>
    <s v="Yes"/>
    <n v="1"/>
    <x v="20"/>
    <s v="CIAR"/>
    <x v="6"/>
  </r>
  <r>
    <x v="4"/>
    <d v="2019-08-09T00:00:00"/>
    <n v="5"/>
    <n v="5"/>
    <n v="5"/>
    <n v="80"/>
    <s v="Yes"/>
    <n v="20"/>
    <x v="0"/>
    <s v="CHFA"/>
    <x v="44"/>
  </r>
  <r>
    <x v="5"/>
    <d v="2019-08-14T00:00:00"/>
    <n v="1"/>
    <n v="1"/>
    <n v="0"/>
    <n v="50"/>
    <s v="Yes"/>
    <m/>
    <x v="3"/>
    <m/>
    <x v="7"/>
  </r>
  <r>
    <x v="5"/>
    <d v="2019-08-14T00:00:00"/>
    <n v="1"/>
    <n v="2"/>
    <n v="1"/>
    <n v="55"/>
    <s v="Yes"/>
    <n v="1"/>
    <x v="7"/>
    <s v="DACA"/>
    <x v="45"/>
  </r>
  <r>
    <x v="5"/>
    <d v="2019-08-14T00:00:00"/>
    <n v="1"/>
    <n v="2"/>
    <n v="1"/>
    <n v="55"/>
    <s v="Yes"/>
    <n v="3"/>
    <x v="1"/>
    <s v="RAPI"/>
    <x v="22"/>
  </r>
  <r>
    <x v="5"/>
    <d v="2019-08-14T00:00:00"/>
    <n v="1"/>
    <n v="3"/>
    <n v="1"/>
    <n v="50"/>
    <s v="Yes"/>
    <m/>
    <x v="3"/>
    <m/>
    <x v="7"/>
  </r>
  <r>
    <x v="5"/>
    <d v="2019-08-14T00:00:00"/>
    <n v="1"/>
    <n v="4"/>
    <n v="1"/>
    <n v="75"/>
    <s v="Yes"/>
    <n v="1"/>
    <x v="21"/>
    <s v="CASE"/>
    <x v="6"/>
  </r>
  <r>
    <x v="5"/>
    <d v="2019-08-14T00:00:00"/>
    <n v="1"/>
    <n v="4"/>
    <n v="1"/>
    <n v="75"/>
    <s v="Yes"/>
    <n v="1"/>
    <x v="1"/>
    <s v="RAPI"/>
    <x v="6"/>
  </r>
  <r>
    <x v="5"/>
    <d v="2019-08-14T00:00:00"/>
    <n v="1"/>
    <n v="5"/>
    <n v="1"/>
    <n v="80"/>
    <s v="Yes"/>
    <n v="4"/>
    <x v="22"/>
    <s v="SEMA"/>
    <x v="46"/>
  </r>
  <r>
    <x v="5"/>
    <d v="2019-08-14T00:00:00"/>
    <n v="1"/>
    <n v="5"/>
    <n v="1"/>
    <n v="80"/>
    <s v="Yes"/>
    <n v="3"/>
    <x v="1"/>
    <s v="RAPI"/>
    <x v="9"/>
  </r>
  <r>
    <x v="5"/>
    <d v="2019-08-14T00:00:00"/>
    <n v="2"/>
    <n v="1"/>
    <n v="0"/>
    <n v="65"/>
    <s v="Yes"/>
    <m/>
    <x v="3"/>
    <m/>
    <x v="7"/>
  </r>
  <r>
    <x v="5"/>
    <d v="2019-08-14T00:00:00"/>
    <n v="2"/>
    <n v="2"/>
    <n v="1"/>
    <n v="80"/>
    <s v="Yes"/>
    <n v="5"/>
    <x v="1"/>
    <s v="RAPI"/>
    <x v="29"/>
  </r>
  <r>
    <x v="5"/>
    <d v="2019-08-14T00:00:00"/>
    <n v="2"/>
    <n v="3"/>
    <n v="1"/>
    <n v="75"/>
    <s v="Yes"/>
    <n v="2"/>
    <x v="0"/>
    <s v="CHFA"/>
    <x v="3"/>
  </r>
  <r>
    <x v="5"/>
    <d v="2019-08-14T00:00:00"/>
    <n v="2"/>
    <n v="3"/>
    <n v="1"/>
    <n v="75"/>
    <s v="Yes"/>
    <n v="1"/>
    <x v="7"/>
    <s v="DACA"/>
    <x v="47"/>
  </r>
  <r>
    <x v="5"/>
    <d v="2019-08-14T00:00:00"/>
    <n v="2"/>
    <n v="4"/>
    <n v="1"/>
    <n v="60"/>
    <s v="Yes"/>
    <m/>
    <x v="3"/>
    <m/>
    <x v="7"/>
  </r>
  <r>
    <x v="5"/>
    <d v="2019-08-14T00:00:00"/>
    <n v="2"/>
    <n v="5"/>
    <n v="0"/>
    <n v="55"/>
    <s v="Yes"/>
    <m/>
    <x v="3"/>
    <m/>
    <x v="7"/>
  </r>
  <r>
    <x v="5"/>
    <d v="2019-08-14T00:00:00"/>
    <n v="3"/>
    <n v="1"/>
    <n v="0"/>
    <n v="60"/>
    <s v="Yes"/>
    <n v="1"/>
    <x v="20"/>
    <s v="CIAR"/>
    <x v="6"/>
  </r>
  <r>
    <x v="5"/>
    <d v="2019-08-14T00:00:00"/>
    <n v="3"/>
    <n v="2"/>
    <n v="1"/>
    <n v="70"/>
    <s v="Yes"/>
    <n v="1"/>
    <x v="23"/>
    <s v="LACA"/>
    <x v="3"/>
  </r>
  <r>
    <x v="5"/>
    <d v="2019-08-14T00:00:00"/>
    <n v="3"/>
    <n v="3"/>
    <n v="0"/>
    <n v="95"/>
    <s v="Yes"/>
    <m/>
    <x v="3"/>
    <m/>
    <x v="7"/>
  </r>
  <r>
    <x v="5"/>
    <d v="2019-08-14T00:00:00"/>
    <n v="3"/>
    <n v="4"/>
    <n v="1"/>
    <n v="65"/>
    <s v="Yes"/>
    <m/>
    <x v="3"/>
    <m/>
    <x v="7"/>
  </r>
  <r>
    <x v="5"/>
    <d v="2019-08-14T00:00:00"/>
    <n v="3"/>
    <n v="5"/>
    <n v="1"/>
    <n v="65"/>
    <s v="Yes"/>
    <n v="2"/>
    <x v="10"/>
    <s v="ERST"/>
    <x v="48"/>
  </r>
  <r>
    <x v="5"/>
    <d v="2019-08-14T00:00:00"/>
    <n v="4"/>
    <n v="1"/>
    <n v="0"/>
    <n v="70"/>
    <s v="Yes"/>
    <m/>
    <x v="3"/>
    <m/>
    <x v="7"/>
  </r>
  <r>
    <x v="5"/>
    <d v="2019-08-14T00:00:00"/>
    <n v="4"/>
    <n v="2"/>
    <n v="1"/>
    <n v="70"/>
    <s v="Yes"/>
    <n v="1"/>
    <x v="1"/>
    <s v="RAPI"/>
    <x v="6"/>
  </r>
  <r>
    <x v="5"/>
    <d v="2019-08-14T00:00:00"/>
    <n v="4"/>
    <n v="3"/>
    <n v="1"/>
    <n v="60"/>
    <s v="Yes"/>
    <m/>
    <x v="3"/>
    <m/>
    <x v="7"/>
  </r>
  <r>
    <x v="5"/>
    <d v="2019-08-14T00:00:00"/>
    <n v="4"/>
    <n v="4"/>
    <n v="1"/>
    <n v="60"/>
    <s v="Yes"/>
    <n v="1"/>
    <x v="1"/>
    <s v="RAPI"/>
    <x v="6"/>
  </r>
  <r>
    <x v="5"/>
    <d v="2019-08-14T00:00:00"/>
    <n v="4"/>
    <n v="5"/>
    <n v="1"/>
    <n v="65"/>
    <s v="Yes"/>
    <m/>
    <x v="3"/>
    <m/>
    <x v="7"/>
  </r>
  <r>
    <x v="5"/>
    <d v="2019-08-14T00:00:00"/>
    <n v="5"/>
    <n v="1"/>
    <n v="0"/>
    <n v="90"/>
    <s v="Yes"/>
    <m/>
    <x v="3"/>
    <m/>
    <x v="7"/>
  </r>
  <r>
    <x v="5"/>
    <d v="2019-08-14T00:00:00"/>
    <n v="5"/>
    <n v="2"/>
    <n v="1"/>
    <n v="75"/>
    <s v="Yes"/>
    <n v="1"/>
    <x v="24"/>
    <s v="SIIN"/>
    <x v="7"/>
  </r>
  <r>
    <x v="5"/>
    <d v="2019-08-14T00:00:00"/>
    <n v="5"/>
    <n v="3"/>
    <n v="1"/>
    <n v="90"/>
    <s v="Yes"/>
    <m/>
    <x v="3"/>
    <m/>
    <x v="7"/>
  </r>
  <r>
    <x v="5"/>
    <d v="2019-08-14T00:00:00"/>
    <n v="5"/>
    <n v="4"/>
    <n v="0"/>
    <n v="90"/>
    <s v="Yes"/>
    <n v="1"/>
    <x v="1"/>
    <s v="RAPI"/>
    <x v="6"/>
  </r>
  <r>
    <x v="5"/>
    <d v="2019-08-14T00:00:00"/>
    <n v="5"/>
    <n v="5"/>
    <n v="1"/>
    <n v="75"/>
    <s v="Yes"/>
    <n v="4"/>
    <x v="1"/>
    <s v="RAPI"/>
    <x v="10"/>
  </r>
  <r>
    <x v="6"/>
    <d v="2019-08-09T00:00:00"/>
    <n v="1"/>
    <n v="1"/>
    <n v="1"/>
    <n v="95"/>
    <s v="Yes"/>
    <m/>
    <x v="3"/>
    <m/>
    <x v="7"/>
  </r>
  <r>
    <x v="6"/>
    <d v="2019-08-09T00:00:00"/>
    <n v="1"/>
    <n v="2"/>
    <n v="5"/>
    <n v="90"/>
    <s v="Yes"/>
    <n v="1"/>
    <x v="0"/>
    <s v="CHFA"/>
    <x v="1"/>
  </r>
  <r>
    <x v="6"/>
    <d v="2019-08-09T00:00:00"/>
    <n v="1"/>
    <n v="3"/>
    <n v="1"/>
    <n v="95"/>
    <s v="Yes"/>
    <n v="1"/>
    <x v="0"/>
    <s v="CHFA"/>
    <x v="6"/>
  </r>
  <r>
    <x v="6"/>
    <d v="2019-08-09T00:00:00"/>
    <n v="1"/>
    <n v="4"/>
    <n v="1"/>
    <n v="95"/>
    <s v="Yes"/>
    <m/>
    <x v="3"/>
    <m/>
    <x v="7"/>
  </r>
  <r>
    <x v="6"/>
    <d v="2019-08-09T00:00:00"/>
    <n v="1"/>
    <n v="5"/>
    <n v="1"/>
    <n v="95"/>
    <s v="Yes"/>
    <n v="1"/>
    <x v="1"/>
    <s v="RAPI"/>
    <x v="6"/>
  </r>
  <r>
    <x v="6"/>
    <d v="2019-08-09T00:00:00"/>
    <n v="2"/>
    <n v="1"/>
    <n v="1"/>
    <n v="85"/>
    <s v="Yes"/>
    <m/>
    <x v="3"/>
    <m/>
    <x v="7"/>
  </r>
  <r>
    <x v="6"/>
    <d v="2019-08-09T00:00:00"/>
    <n v="2"/>
    <n v="2"/>
    <n v="5"/>
    <n v="85"/>
    <s v="Yes"/>
    <m/>
    <x v="3"/>
    <m/>
    <x v="7"/>
  </r>
  <r>
    <x v="6"/>
    <d v="2019-08-09T00:00:00"/>
    <n v="2"/>
    <n v="3"/>
    <n v="15"/>
    <n v="70"/>
    <s v="Yes"/>
    <m/>
    <x v="3"/>
    <m/>
    <x v="7"/>
  </r>
  <r>
    <x v="6"/>
    <d v="2019-08-09T00:00:00"/>
    <n v="2"/>
    <n v="4"/>
    <n v="10"/>
    <n v="75"/>
    <s v="Yes"/>
    <n v="5"/>
    <x v="0"/>
    <s v="CHFA"/>
    <x v="5"/>
  </r>
  <r>
    <x v="6"/>
    <d v="2019-08-09T00:00:00"/>
    <n v="2"/>
    <n v="5"/>
    <n v="10"/>
    <n v="70"/>
    <s v="Yes"/>
    <m/>
    <x v="3"/>
    <m/>
    <x v="7"/>
  </r>
  <r>
    <x v="6"/>
    <d v="2019-08-09T00:00:00"/>
    <n v="3"/>
    <n v="1"/>
    <n v="5"/>
    <n v="75"/>
    <s v="Yes"/>
    <m/>
    <x v="3"/>
    <m/>
    <x v="7"/>
  </r>
  <r>
    <x v="6"/>
    <d v="2019-08-09T00:00:00"/>
    <n v="3"/>
    <n v="2"/>
    <n v="1"/>
    <n v="85"/>
    <s v="Yes"/>
    <m/>
    <x v="3"/>
    <m/>
    <x v="7"/>
  </r>
  <r>
    <x v="6"/>
    <d v="2019-08-09T00:00:00"/>
    <n v="3"/>
    <n v="3"/>
    <n v="5"/>
    <n v="90"/>
    <s v="Yes"/>
    <m/>
    <x v="3"/>
    <m/>
    <x v="7"/>
  </r>
  <r>
    <x v="6"/>
    <d v="2019-08-09T00:00:00"/>
    <n v="3"/>
    <n v="4"/>
    <n v="30"/>
    <n v="60"/>
    <s v="Yes"/>
    <n v="4"/>
    <x v="0"/>
    <s v="CHFA"/>
    <x v="8"/>
  </r>
  <r>
    <x v="6"/>
    <d v="2019-08-09T00:00:00"/>
    <n v="3"/>
    <n v="5"/>
    <n v="5"/>
    <n v="90"/>
    <s v="Yes"/>
    <m/>
    <x v="3"/>
    <m/>
    <x v="7"/>
  </r>
  <r>
    <x v="6"/>
    <d v="2019-08-09T00:00:00"/>
    <n v="4"/>
    <n v="1"/>
    <n v="25"/>
    <n v="70"/>
    <s v="Yes"/>
    <m/>
    <x v="3"/>
    <m/>
    <x v="7"/>
  </r>
  <r>
    <x v="6"/>
    <d v="2019-08-09T00:00:00"/>
    <n v="4"/>
    <n v="2"/>
    <n v="20"/>
    <n v="75"/>
    <s v="Yes"/>
    <m/>
    <x v="3"/>
    <m/>
    <x v="7"/>
  </r>
  <r>
    <x v="6"/>
    <d v="2019-08-09T00:00:00"/>
    <n v="4"/>
    <n v="3"/>
    <n v="5"/>
    <n v="90"/>
    <s v="Yes"/>
    <m/>
    <x v="3"/>
    <m/>
    <x v="7"/>
  </r>
  <r>
    <x v="6"/>
    <d v="2019-08-09T00:00:00"/>
    <n v="4"/>
    <n v="4"/>
    <n v="15"/>
    <n v="80"/>
    <s v="Yes"/>
    <m/>
    <x v="3"/>
    <m/>
    <x v="7"/>
  </r>
  <r>
    <x v="6"/>
    <d v="2019-08-09T00:00:00"/>
    <n v="4"/>
    <n v="5"/>
    <n v="10"/>
    <n v="80"/>
    <s v="Yes"/>
    <n v="2"/>
    <x v="0"/>
    <s v="CHFA"/>
    <x v="11"/>
  </r>
  <r>
    <x v="6"/>
    <d v="2019-08-09T00:00:00"/>
    <n v="5"/>
    <n v="1"/>
    <n v="1"/>
    <n v="75"/>
    <s v="Yes"/>
    <m/>
    <x v="3"/>
    <m/>
    <x v="7"/>
  </r>
  <r>
    <x v="6"/>
    <d v="2019-08-09T00:00:00"/>
    <n v="5"/>
    <n v="2"/>
    <n v="1"/>
    <n v="80"/>
    <s v="Yes"/>
    <m/>
    <x v="3"/>
    <m/>
    <x v="7"/>
  </r>
  <r>
    <x v="6"/>
    <d v="2019-08-09T00:00:00"/>
    <n v="5"/>
    <n v="3"/>
    <n v="1"/>
    <n v="75"/>
    <s v="Yes"/>
    <n v="3"/>
    <x v="0"/>
    <s v="CHFA"/>
    <x v="9"/>
  </r>
  <r>
    <x v="6"/>
    <d v="2019-08-09T00:00:00"/>
    <n v="5"/>
    <n v="4"/>
    <n v="10"/>
    <n v="80"/>
    <s v="Yes"/>
    <m/>
    <x v="3"/>
    <m/>
    <x v="7"/>
  </r>
  <r>
    <x v="6"/>
    <d v="2019-08-09T00:00:00"/>
    <n v="5"/>
    <n v="5"/>
    <n v="1"/>
    <n v="95"/>
    <s v="Yes"/>
    <n v="1"/>
    <x v="0"/>
    <s v="CHFA"/>
    <x v="12"/>
  </r>
  <r>
    <x v="7"/>
    <d v="2019-08-08T00:00:00"/>
    <n v="1"/>
    <n v="1"/>
    <n v="60"/>
    <n v="30"/>
    <s v="Yes"/>
    <n v="2"/>
    <x v="0"/>
    <s v="CHFA"/>
    <x v="16"/>
  </r>
  <r>
    <x v="7"/>
    <d v="2019-08-08T00:00:00"/>
    <n v="1"/>
    <n v="2"/>
    <n v="50"/>
    <n v="45"/>
    <s v="Yes"/>
    <m/>
    <x v="3"/>
    <m/>
    <x v="7"/>
  </r>
  <r>
    <x v="7"/>
    <d v="2019-08-08T00:00:00"/>
    <n v="1"/>
    <n v="3"/>
    <n v="50"/>
    <n v="40"/>
    <s v="Yes"/>
    <n v="5"/>
    <x v="0"/>
    <s v="CHFA"/>
    <x v="29"/>
  </r>
  <r>
    <x v="7"/>
    <d v="2019-08-08T00:00:00"/>
    <n v="1"/>
    <n v="4"/>
    <n v="55"/>
    <n v="45"/>
    <s v="No"/>
    <n v="3"/>
    <x v="0"/>
    <s v="CHFA"/>
    <x v="10"/>
  </r>
  <r>
    <x v="7"/>
    <d v="2019-08-08T00:00:00"/>
    <n v="1"/>
    <n v="5"/>
    <n v="30"/>
    <n v="65"/>
    <s v="Yes"/>
    <n v="7"/>
    <x v="0"/>
    <s v="CHFA"/>
    <x v="30"/>
  </r>
  <r>
    <x v="7"/>
    <d v="2019-08-08T00:00:00"/>
    <n v="2"/>
    <n v="1"/>
    <n v="65"/>
    <n v="30"/>
    <s v="Yes"/>
    <n v="2"/>
    <x v="10"/>
    <s v="ERST"/>
    <x v="22"/>
  </r>
  <r>
    <x v="7"/>
    <d v="2019-08-08T00:00:00"/>
    <n v="2"/>
    <n v="1"/>
    <n v="65"/>
    <n v="30"/>
    <s v="Yes"/>
    <n v="2"/>
    <x v="0"/>
    <s v="CHFA"/>
    <x v="15"/>
  </r>
  <r>
    <x v="7"/>
    <d v="2019-08-08T00:00:00"/>
    <n v="2"/>
    <n v="2"/>
    <n v="55"/>
    <n v="40"/>
    <s v="Yes"/>
    <n v="1"/>
    <x v="25"/>
    <s v="SYNO"/>
    <x v="6"/>
  </r>
  <r>
    <x v="7"/>
    <d v="2019-08-08T00:00:00"/>
    <n v="2"/>
    <n v="2"/>
    <n v="55"/>
    <n v="40"/>
    <s v="Yes"/>
    <n v="5"/>
    <x v="10"/>
    <s v="ERST"/>
    <x v="22"/>
  </r>
  <r>
    <x v="7"/>
    <d v="2019-08-08T00:00:00"/>
    <n v="2"/>
    <n v="2"/>
    <n v="55"/>
    <n v="40"/>
    <s v="Yes"/>
    <n v="3"/>
    <x v="0"/>
    <s v="CHFA"/>
    <x v="15"/>
  </r>
  <r>
    <x v="7"/>
    <d v="2019-08-08T00:00:00"/>
    <n v="2"/>
    <n v="3"/>
    <n v="25"/>
    <n v="70"/>
    <s v="Yes"/>
    <n v="2"/>
    <x v="8"/>
    <s v="ECPU"/>
    <x v="12"/>
  </r>
  <r>
    <x v="7"/>
    <d v="2019-08-08T00:00:00"/>
    <n v="2"/>
    <n v="3"/>
    <n v="25"/>
    <n v="70"/>
    <s v="Yes"/>
    <n v="3"/>
    <x v="10"/>
    <s v="ERST"/>
    <x v="8"/>
  </r>
  <r>
    <x v="7"/>
    <d v="2019-08-08T00:00:00"/>
    <n v="2"/>
    <n v="3"/>
    <n v="25"/>
    <n v="70"/>
    <s v="Yes"/>
    <n v="13"/>
    <x v="0"/>
    <s v="CHFA"/>
    <x v="49"/>
  </r>
  <r>
    <x v="7"/>
    <d v="2019-08-08T00:00:00"/>
    <n v="2"/>
    <n v="4"/>
    <n v="30"/>
    <n v="60"/>
    <s v="Yes"/>
    <n v="1"/>
    <x v="25"/>
    <s v="SYNO"/>
    <x v="6"/>
  </r>
  <r>
    <x v="7"/>
    <d v="2019-08-08T00:00:00"/>
    <n v="2"/>
    <n v="4"/>
    <n v="30"/>
    <n v="60"/>
    <s v="Yes"/>
    <n v="8"/>
    <x v="0"/>
    <s v="CHFA"/>
    <x v="34"/>
  </r>
  <r>
    <x v="7"/>
    <d v="2019-08-08T00:00:00"/>
    <n v="2"/>
    <n v="5"/>
    <n v="45"/>
    <n v="50"/>
    <s v="Yes"/>
    <n v="25"/>
    <x v="0"/>
    <s v="CHFA"/>
    <x v="50"/>
  </r>
  <r>
    <x v="7"/>
    <d v="2019-08-08T00:00:00"/>
    <n v="3"/>
    <n v="1"/>
    <n v="50"/>
    <n v="45"/>
    <s v="Yes"/>
    <n v="56"/>
    <x v="0"/>
    <s v="CHFA"/>
    <x v="51"/>
  </r>
  <r>
    <x v="7"/>
    <d v="2019-08-08T00:00:00"/>
    <n v="3"/>
    <n v="2"/>
    <n v="45"/>
    <n v="50"/>
    <s v="Yes"/>
    <n v="37"/>
    <x v="0"/>
    <s v="CHFA"/>
    <x v="52"/>
  </r>
  <r>
    <x v="7"/>
    <d v="2019-08-08T00:00:00"/>
    <n v="3"/>
    <n v="3"/>
    <n v="50"/>
    <n v="40"/>
    <s v="Yes"/>
    <n v="1"/>
    <x v="26"/>
    <s v="ERYU"/>
    <x v="1"/>
  </r>
  <r>
    <x v="7"/>
    <d v="2019-08-08T00:00:00"/>
    <n v="3"/>
    <n v="3"/>
    <n v="50"/>
    <n v="40"/>
    <s v="Yes"/>
    <n v="3"/>
    <x v="10"/>
    <s v="ERST"/>
    <x v="5"/>
  </r>
  <r>
    <x v="7"/>
    <d v="2019-08-08T00:00:00"/>
    <n v="3"/>
    <n v="3"/>
    <n v="50"/>
    <n v="40"/>
    <s v="Yes"/>
    <n v="22"/>
    <x v="0"/>
    <s v="CHFA"/>
    <x v="53"/>
  </r>
  <r>
    <x v="7"/>
    <d v="2019-08-08T00:00:00"/>
    <n v="3"/>
    <n v="4"/>
    <n v="35"/>
    <n v="60"/>
    <s v="Yes"/>
    <n v="9"/>
    <x v="0"/>
    <s v="CHFA"/>
    <x v="54"/>
  </r>
  <r>
    <x v="7"/>
    <d v="2019-08-08T00:00:00"/>
    <n v="3"/>
    <n v="5"/>
    <n v="20"/>
    <n v="70"/>
    <s v="Yes"/>
    <n v="11"/>
    <x v="0"/>
    <s v="CHFA"/>
    <x v="55"/>
  </r>
  <r>
    <x v="7"/>
    <d v="2019-08-08T00:00:00"/>
    <n v="4"/>
    <n v="1"/>
    <n v="25"/>
    <n v="70"/>
    <s v="Yes"/>
    <n v="1"/>
    <x v="26"/>
    <s v="ERYU"/>
    <x v="27"/>
  </r>
  <r>
    <x v="7"/>
    <d v="2019-08-08T00:00:00"/>
    <n v="4"/>
    <n v="1"/>
    <n v="25"/>
    <n v="70"/>
    <s v="Yes"/>
    <n v="9"/>
    <x v="0"/>
    <s v="CHFA"/>
    <x v="56"/>
  </r>
  <r>
    <x v="7"/>
    <d v="2019-08-08T00:00:00"/>
    <n v="4"/>
    <n v="2"/>
    <n v="10"/>
    <n v="85"/>
    <s v="Yes"/>
    <n v="65"/>
    <x v="0"/>
    <s v="CHFA"/>
    <x v="57"/>
  </r>
  <r>
    <x v="7"/>
    <d v="2019-08-08T00:00:00"/>
    <n v="4"/>
    <n v="3"/>
    <n v="15"/>
    <n v="75"/>
    <s v="Yes"/>
    <n v="4"/>
    <x v="27"/>
    <s v="DECA"/>
    <x v="37"/>
  </r>
  <r>
    <x v="7"/>
    <d v="2019-08-08T00:00:00"/>
    <n v="4"/>
    <n v="3"/>
    <n v="15"/>
    <n v="75"/>
    <s v="Yes"/>
    <n v="45"/>
    <x v="0"/>
    <s v="CHFA"/>
    <x v="58"/>
  </r>
  <r>
    <x v="7"/>
    <d v="2019-08-08T00:00:00"/>
    <n v="4"/>
    <n v="4"/>
    <n v="5"/>
    <n v="90"/>
    <s v="Yes"/>
    <n v="77"/>
    <x v="0"/>
    <s v="CHFA"/>
    <x v="59"/>
  </r>
  <r>
    <x v="7"/>
    <d v="2019-08-08T00:00:00"/>
    <n v="4"/>
    <n v="5"/>
    <n v="10"/>
    <n v="80"/>
    <s v="Yes"/>
    <n v="87"/>
    <x v="0"/>
    <s v="CHFA"/>
    <x v="60"/>
  </r>
  <r>
    <x v="7"/>
    <d v="2019-08-08T00:00:00"/>
    <n v="5"/>
    <n v="1"/>
    <n v="5"/>
    <n v="90"/>
    <s v="No"/>
    <n v="1"/>
    <x v="10"/>
    <s v="ERST"/>
    <x v="8"/>
  </r>
  <r>
    <x v="7"/>
    <d v="2019-08-08T00:00:00"/>
    <n v="5"/>
    <n v="1"/>
    <n v="5"/>
    <n v="90"/>
    <s v="No"/>
    <n v="92"/>
    <x v="0"/>
    <s v="CHFA"/>
    <x v="61"/>
  </r>
  <r>
    <x v="7"/>
    <d v="2019-08-08T00:00:00"/>
    <n v="5"/>
    <n v="2"/>
    <n v="5"/>
    <n v="90"/>
    <s v="Yes"/>
    <n v="115"/>
    <x v="0"/>
    <s v="CHFA"/>
    <x v="62"/>
  </r>
  <r>
    <x v="7"/>
    <d v="2019-08-08T00:00:00"/>
    <n v="5"/>
    <n v="3"/>
    <n v="1"/>
    <n v="95"/>
    <s v="No"/>
    <n v="112"/>
    <x v="0"/>
    <s v="CHFA"/>
    <x v="63"/>
  </r>
  <r>
    <x v="7"/>
    <d v="2019-08-08T00:00:00"/>
    <n v="5"/>
    <n v="4"/>
    <n v="1"/>
    <n v="95"/>
    <s v="Yes"/>
    <n v="97"/>
    <x v="0"/>
    <s v="CHFA"/>
    <x v="64"/>
  </r>
  <r>
    <x v="7"/>
    <d v="2019-08-08T00:00:00"/>
    <n v="5"/>
    <n v="4"/>
    <n v="1"/>
    <n v="95"/>
    <s v="Yes"/>
    <n v="1"/>
    <x v="1"/>
    <s v="RAPI"/>
    <x v="1"/>
  </r>
  <r>
    <x v="7"/>
    <d v="2019-08-08T00:00:00"/>
    <n v="5"/>
    <n v="5"/>
    <n v="15"/>
    <n v="80"/>
    <s v="Yes"/>
    <n v="1"/>
    <x v="18"/>
    <s v="VEST"/>
    <x v="6"/>
  </r>
  <r>
    <x v="7"/>
    <d v="2019-08-08T00:00:00"/>
    <n v="5"/>
    <n v="5"/>
    <n v="15"/>
    <n v="80"/>
    <s v="Yes"/>
    <n v="38"/>
    <x v="0"/>
    <s v="CHFA"/>
    <x v="65"/>
  </r>
  <r>
    <x v="8"/>
    <d v="2019-08-07T00:00:00"/>
    <n v="1"/>
    <n v="1"/>
    <n v="15"/>
    <n v="40"/>
    <s v="Yes"/>
    <m/>
    <x v="3"/>
    <m/>
    <x v="7"/>
  </r>
  <r>
    <x v="8"/>
    <d v="2019-08-07T00:00:00"/>
    <n v="1"/>
    <n v="2"/>
    <n v="1"/>
    <n v="70"/>
    <s v="Yes"/>
    <m/>
    <x v="3"/>
    <m/>
    <x v="7"/>
  </r>
  <r>
    <x v="8"/>
    <d v="2019-08-07T00:00:00"/>
    <n v="1"/>
    <n v="3"/>
    <n v="5"/>
    <n v="80"/>
    <s v="Yes"/>
    <n v="6"/>
    <x v="28"/>
    <s v="RUSU"/>
    <x v="33"/>
  </r>
  <r>
    <x v="8"/>
    <d v="2019-08-07T00:00:00"/>
    <n v="1"/>
    <n v="3"/>
    <n v="5"/>
    <n v="80"/>
    <s v="Yes"/>
    <n v="2"/>
    <x v="26"/>
    <s v="ERYU"/>
    <x v="66"/>
  </r>
  <r>
    <x v="8"/>
    <d v="2019-08-07T00:00:00"/>
    <n v="1"/>
    <n v="4"/>
    <n v="10"/>
    <n v="75"/>
    <s v="Yes"/>
    <n v="2"/>
    <x v="29"/>
    <s v="ALCE"/>
    <x v="25"/>
  </r>
  <r>
    <x v="8"/>
    <d v="2019-08-07T00:00:00"/>
    <n v="1"/>
    <n v="5"/>
    <n v="20"/>
    <n v="70"/>
    <s v="Yes"/>
    <m/>
    <x v="3"/>
    <m/>
    <x v="7"/>
  </r>
  <r>
    <x v="8"/>
    <d v="2019-08-07T00:00:00"/>
    <n v="2"/>
    <n v="1"/>
    <n v="20"/>
    <n v="75"/>
    <s v="Yes"/>
    <n v="1"/>
    <x v="1"/>
    <s v="RAPI"/>
    <x v="12"/>
  </r>
  <r>
    <x v="8"/>
    <d v="2019-08-07T00:00:00"/>
    <n v="2"/>
    <n v="2"/>
    <n v="10"/>
    <n v="75"/>
    <s v="Yes"/>
    <n v="1"/>
    <x v="18"/>
    <s v="VEST"/>
    <x v="6"/>
  </r>
  <r>
    <x v="8"/>
    <d v="2019-08-07T00:00:00"/>
    <n v="2"/>
    <n v="2"/>
    <n v="10"/>
    <n v="75"/>
    <s v="Yes"/>
    <n v="10"/>
    <x v="28"/>
    <s v="RUSU"/>
    <x v="16"/>
  </r>
  <r>
    <x v="8"/>
    <d v="2019-08-07T00:00:00"/>
    <n v="2"/>
    <n v="3"/>
    <n v="1"/>
    <n v="85"/>
    <s v="Yes"/>
    <n v="7"/>
    <x v="1"/>
    <s v="RAPI"/>
    <x v="27"/>
  </r>
  <r>
    <x v="8"/>
    <d v="2019-08-07T00:00:00"/>
    <n v="2"/>
    <n v="4"/>
    <n v="15"/>
    <n v="75"/>
    <s v="Yes"/>
    <n v="5"/>
    <x v="28"/>
    <s v="RUSU"/>
    <x v="14"/>
  </r>
  <r>
    <x v="8"/>
    <d v="2019-08-07T00:00:00"/>
    <n v="2"/>
    <n v="5"/>
    <n v="1"/>
    <n v="65"/>
    <s v="Yes"/>
    <m/>
    <x v="3"/>
    <m/>
    <x v="7"/>
  </r>
  <r>
    <x v="8"/>
    <d v="2019-08-07T00:00:00"/>
    <n v="3"/>
    <n v="1"/>
    <n v="10"/>
    <n v="75"/>
    <s v="Yes"/>
    <n v="3"/>
    <x v="0"/>
    <s v="CHFA"/>
    <x v="11"/>
  </r>
  <r>
    <x v="8"/>
    <d v="2019-08-07T00:00:00"/>
    <n v="3"/>
    <n v="2"/>
    <n v="1"/>
    <n v="85"/>
    <s v="Yes"/>
    <n v="4"/>
    <x v="28"/>
    <s v="RUSO"/>
    <x v="10"/>
  </r>
  <r>
    <x v="8"/>
    <d v="2019-08-07T00:00:00"/>
    <n v="3"/>
    <n v="3"/>
    <n v="5"/>
    <n v="60"/>
    <s v="Yes"/>
    <n v="1"/>
    <x v="26"/>
    <s v="ERYU"/>
    <x v="16"/>
  </r>
  <r>
    <x v="8"/>
    <d v="2019-08-07T00:00:00"/>
    <n v="3"/>
    <n v="4"/>
    <n v="25"/>
    <n v="75"/>
    <s v="No"/>
    <n v="1"/>
    <x v="26"/>
    <s v="ERYU"/>
    <x v="14"/>
  </r>
  <r>
    <x v="8"/>
    <d v="2019-08-07T00:00:00"/>
    <n v="3"/>
    <n v="4"/>
    <n v="25"/>
    <n v="75"/>
    <s v="No"/>
    <n v="1"/>
    <x v="1"/>
    <s v="RAPI"/>
    <x v="6"/>
  </r>
  <r>
    <x v="8"/>
    <d v="2019-08-07T00:00:00"/>
    <n v="3"/>
    <n v="4"/>
    <n v="25"/>
    <n v="75"/>
    <s v="No"/>
    <n v="1"/>
    <x v="28"/>
    <s v="RUSU"/>
    <x v="12"/>
  </r>
  <r>
    <x v="8"/>
    <d v="2019-08-07T00:00:00"/>
    <n v="3"/>
    <n v="5"/>
    <n v="20"/>
    <n v="75"/>
    <s v="Yes"/>
    <m/>
    <x v="3"/>
    <m/>
    <x v="7"/>
  </r>
  <r>
    <x v="8"/>
    <d v="2019-08-07T00:00:00"/>
    <n v="4"/>
    <n v="1"/>
    <n v="15"/>
    <n v="80"/>
    <s v="Yes"/>
    <n v="1"/>
    <x v="0"/>
    <s v="CHFA"/>
    <x v="6"/>
  </r>
  <r>
    <x v="8"/>
    <d v="2019-08-07T00:00:00"/>
    <n v="4"/>
    <n v="2"/>
    <n v="10"/>
    <n v="85"/>
    <s v="Yes"/>
    <n v="2"/>
    <x v="0"/>
    <s v="CHFA"/>
    <x v="3"/>
  </r>
  <r>
    <x v="8"/>
    <d v="2019-08-07T00:00:00"/>
    <n v="4"/>
    <n v="3"/>
    <n v="30"/>
    <n v="65"/>
    <s v="Yes"/>
    <n v="1"/>
    <x v="26"/>
    <s v="ERYU"/>
    <x v="67"/>
  </r>
  <r>
    <x v="8"/>
    <d v="2019-08-07T00:00:00"/>
    <n v="4"/>
    <n v="4"/>
    <n v="5"/>
    <n v="90"/>
    <s v="Yes"/>
    <n v="1"/>
    <x v="0"/>
    <s v="CHFA"/>
    <x v="12"/>
  </r>
  <r>
    <x v="8"/>
    <d v="2019-08-07T00:00:00"/>
    <n v="4"/>
    <n v="5"/>
    <n v="5"/>
    <n v="60"/>
    <s v="Yes"/>
    <n v="18"/>
    <x v="28"/>
    <s v="RUSU"/>
    <x v="68"/>
  </r>
  <r>
    <x v="8"/>
    <d v="2019-08-07T00:00:00"/>
    <n v="5"/>
    <n v="1"/>
    <n v="1"/>
    <n v="90"/>
    <s v="Yes"/>
    <n v="1"/>
    <x v="30"/>
    <s v="PYTE"/>
    <x v="1"/>
  </r>
  <r>
    <x v="8"/>
    <d v="2019-08-07T00:00:00"/>
    <n v="5"/>
    <n v="1"/>
    <n v="1"/>
    <n v="90"/>
    <s v="Yes"/>
    <n v="1"/>
    <x v="26"/>
    <s v="ERYU"/>
    <x v="69"/>
  </r>
  <r>
    <x v="8"/>
    <d v="2019-08-07T00:00:00"/>
    <n v="5"/>
    <n v="2"/>
    <n v="1"/>
    <n v="85"/>
    <s v="Yes"/>
    <n v="1"/>
    <x v="26"/>
    <s v="ERYU"/>
    <x v="70"/>
  </r>
  <r>
    <x v="8"/>
    <d v="2019-08-07T00:00:00"/>
    <n v="5"/>
    <n v="2"/>
    <n v="1"/>
    <n v="85"/>
    <s v="Yes"/>
    <n v="1"/>
    <x v="0"/>
    <s v="CHFA"/>
    <x v="12"/>
  </r>
  <r>
    <x v="8"/>
    <d v="2019-08-07T00:00:00"/>
    <n v="5"/>
    <n v="3"/>
    <n v="20"/>
    <n v="75"/>
    <s v="Yes"/>
    <n v="21"/>
    <x v="28"/>
    <s v="RUSU"/>
    <x v="71"/>
  </r>
  <r>
    <x v="8"/>
    <d v="2019-08-07T00:00:00"/>
    <n v="5"/>
    <n v="4"/>
    <n v="25"/>
    <n v="70"/>
    <s v="Yes"/>
    <n v="2"/>
    <x v="1"/>
    <s v="RAPI"/>
    <x v="15"/>
  </r>
  <r>
    <x v="8"/>
    <d v="2019-08-07T00:00:00"/>
    <n v="5"/>
    <n v="5"/>
    <n v="15"/>
    <n v="80"/>
    <s v="Yes"/>
    <n v="8"/>
    <x v="28"/>
    <s v="RUSU"/>
    <x v="7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x v="0"/>
    <d v="2019-07-03T00:00:00"/>
    <n v="1"/>
    <n v="1"/>
    <n v="0"/>
    <n v="100"/>
    <s v="Yes"/>
    <x v="0"/>
    <s v="Rudbeckia hirta"/>
    <s v="RUHI"/>
    <n v="20"/>
  </r>
  <r>
    <x v="0"/>
    <d v="2019-07-03T00:00:00"/>
    <n v="1"/>
    <n v="1"/>
    <n v="0"/>
    <n v="100"/>
    <s v="Yes"/>
    <x v="1"/>
    <s v="Erigeron strigosus"/>
    <s v="ERST"/>
    <n v="18"/>
  </r>
  <r>
    <x v="0"/>
    <d v="2019-07-03T00:00:00"/>
    <n v="1"/>
    <n v="1"/>
    <n v="0"/>
    <n v="100"/>
    <s v="Yes"/>
    <x v="2"/>
    <s v="Cirsium arvense"/>
    <s v="CIAR"/>
    <n v="2"/>
  </r>
  <r>
    <x v="0"/>
    <d v="2019-07-03T00:00:00"/>
    <n v="1"/>
    <n v="2"/>
    <n v="0"/>
    <n v="100"/>
    <s v="Yes"/>
    <x v="3"/>
    <m/>
    <m/>
    <m/>
  </r>
  <r>
    <x v="0"/>
    <d v="2019-07-03T00:00:00"/>
    <n v="1"/>
    <n v="3"/>
    <n v="0"/>
    <n v="100"/>
    <s v="Yes"/>
    <x v="4"/>
    <s v="Cirsium arvense"/>
    <s v="CIAR"/>
    <n v="5"/>
  </r>
  <r>
    <x v="0"/>
    <d v="2019-07-03T00:00:00"/>
    <n v="1"/>
    <n v="3"/>
    <n v="0"/>
    <n v="100"/>
    <s v="Yes"/>
    <x v="1"/>
    <s v="Rudbeckia hirta"/>
    <s v="RUHI"/>
    <n v="5"/>
  </r>
  <r>
    <x v="0"/>
    <d v="2019-07-03T00:00:00"/>
    <n v="1"/>
    <n v="4"/>
    <n v="1"/>
    <n v="95"/>
    <s v="Yes"/>
    <x v="4"/>
    <s v="Rudbeckia hirta"/>
    <s v="RUHI"/>
    <n v="14"/>
  </r>
  <r>
    <x v="0"/>
    <d v="2019-07-03T00:00:00"/>
    <n v="1"/>
    <n v="5"/>
    <n v="1"/>
    <n v="95"/>
    <s v="Yes"/>
    <x v="2"/>
    <s v="Erigeron strigosus"/>
    <s v="ERST"/>
    <n v="104"/>
  </r>
  <r>
    <x v="0"/>
    <d v="2019-07-03T00:00:00"/>
    <n v="1"/>
    <n v="5"/>
    <n v="1"/>
    <n v="95"/>
    <s v="Yes"/>
    <x v="5"/>
    <s v="Cirsium arvense"/>
    <s v="CIAR"/>
    <n v="44"/>
  </r>
  <r>
    <x v="0"/>
    <d v="2019-07-03T00:00:00"/>
    <n v="2"/>
    <n v="1"/>
    <n v="1"/>
    <n v="95"/>
    <s v="Yes"/>
    <x v="1"/>
    <s v="Rudbeckia hirta"/>
    <s v="RUHI"/>
    <n v="23"/>
  </r>
  <r>
    <x v="0"/>
    <d v="2019-07-03T00:00:00"/>
    <n v="2"/>
    <n v="1"/>
    <n v="1"/>
    <n v="95"/>
    <s v="Yes"/>
    <x v="6"/>
    <s v="Cirsium arvense"/>
    <s v="CIAR"/>
    <n v="56"/>
  </r>
  <r>
    <x v="0"/>
    <d v="2019-07-03T00:00:00"/>
    <n v="2"/>
    <n v="2"/>
    <n v="5"/>
    <n v="90"/>
    <s v="Yes"/>
    <x v="2"/>
    <s v="Rudbeckia hirta"/>
    <s v="RUHI"/>
    <n v="2"/>
  </r>
  <r>
    <x v="0"/>
    <d v="2019-07-03T00:00:00"/>
    <n v="2"/>
    <n v="2"/>
    <n v="5"/>
    <n v="90"/>
    <s v="Yes"/>
    <x v="7"/>
    <s v="Cirsium arvense"/>
    <s v="CIAR"/>
    <n v="19"/>
  </r>
  <r>
    <x v="0"/>
    <d v="2019-07-03T00:00:00"/>
    <n v="2"/>
    <n v="3"/>
    <n v="1"/>
    <n v="95"/>
    <s v="Yes"/>
    <x v="7"/>
    <s v="Ratibida pinnata"/>
    <s v="RAPI"/>
    <n v="13"/>
  </r>
  <r>
    <x v="0"/>
    <d v="2019-07-03T00:00:00"/>
    <n v="2"/>
    <n v="3"/>
    <n v="1"/>
    <n v="95"/>
    <s v="Yes"/>
    <x v="2"/>
    <s v="Rudbeckia hirta"/>
    <s v="RUHI"/>
    <n v="1"/>
  </r>
  <r>
    <x v="0"/>
    <d v="2019-07-03T00:00:00"/>
    <n v="2"/>
    <n v="4"/>
    <n v="0"/>
    <n v="100"/>
    <s v="Yes"/>
    <x v="4"/>
    <s v="Cirsium arvense"/>
    <s v="CIAR"/>
    <n v="10"/>
  </r>
  <r>
    <x v="0"/>
    <d v="2019-07-03T00:00:00"/>
    <n v="2"/>
    <n v="4"/>
    <n v="0"/>
    <n v="100"/>
    <s v="Yes"/>
    <x v="2"/>
    <s v="Erigeron strigosus"/>
    <s v="ERST"/>
    <n v="27"/>
  </r>
  <r>
    <x v="0"/>
    <d v="2019-07-03T00:00:00"/>
    <n v="2"/>
    <n v="4"/>
    <n v="0"/>
    <n v="100"/>
    <s v="Yes"/>
    <x v="4"/>
    <s v="Ratibida pinnata"/>
    <s v="RAPI"/>
    <n v="5"/>
  </r>
  <r>
    <x v="0"/>
    <d v="2019-07-03T00:00:00"/>
    <n v="2"/>
    <n v="5"/>
    <n v="1"/>
    <n v="95"/>
    <s v="Yes"/>
    <x v="0"/>
    <s v="Cirsium arvense"/>
    <s v="CIAR"/>
    <n v="8"/>
  </r>
  <r>
    <x v="0"/>
    <d v="2019-07-03T00:00:00"/>
    <n v="2"/>
    <n v="5"/>
    <n v="1"/>
    <n v="95"/>
    <s v="Yes"/>
    <x v="1"/>
    <s v="Erigeron strigosus"/>
    <s v="ERST"/>
    <n v="83"/>
  </r>
  <r>
    <x v="0"/>
    <d v="2019-07-03T00:00:00"/>
    <n v="3"/>
    <n v="1"/>
    <n v="0"/>
    <n v="100"/>
    <s v="Yes"/>
    <x v="1"/>
    <s v="Rudbeckia hirta"/>
    <s v="RUHI"/>
    <n v="4"/>
  </r>
  <r>
    <x v="0"/>
    <d v="2019-07-03T00:00:00"/>
    <n v="3"/>
    <n v="1"/>
    <n v="0"/>
    <n v="100"/>
    <s v="Yes"/>
    <x v="8"/>
    <s v="Ratibida pinnata"/>
    <s v="RAPI"/>
    <n v="64"/>
  </r>
  <r>
    <x v="0"/>
    <d v="2019-07-03T00:00:00"/>
    <n v="3"/>
    <n v="1"/>
    <n v="0"/>
    <n v="100"/>
    <s v="Yes"/>
    <x v="2"/>
    <s v="Cirsium arvense"/>
    <s v="CIAR"/>
    <n v="2"/>
  </r>
  <r>
    <x v="0"/>
    <d v="2019-07-03T00:00:00"/>
    <n v="3"/>
    <n v="2"/>
    <n v="1"/>
    <n v="70"/>
    <s v="Yes"/>
    <x v="3"/>
    <m/>
    <m/>
    <m/>
  </r>
  <r>
    <x v="0"/>
    <d v="2019-07-03T00:00:00"/>
    <n v="3"/>
    <n v="3"/>
    <n v="0"/>
    <n v="100"/>
    <s v="Yes"/>
    <x v="4"/>
    <s v="Rudbeckia hirta"/>
    <s v="RUHI"/>
    <n v="8"/>
  </r>
  <r>
    <x v="0"/>
    <d v="2019-07-03T00:00:00"/>
    <n v="3"/>
    <n v="3"/>
    <n v="0"/>
    <n v="100"/>
    <s v="Yes"/>
    <x v="0"/>
    <s v="Cirsium arvense"/>
    <s v="CIAR"/>
    <n v="17"/>
  </r>
  <r>
    <x v="0"/>
    <d v="2019-07-03T00:00:00"/>
    <n v="3"/>
    <n v="3"/>
    <n v="0"/>
    <n v="100"/>
    <s v="Yes"/>
    <x v="1"/>
    <s v="Erigeron strigosus"/>
    <s v="ERST"/>
    <n v="88"/>
  </r>
  <r>
    <x v="0"/>
    <d v="2019-07-03T00:00:00"/>
    <n v="3"/>
    <n v="4"/>
    <n v="0"/>
    <n v="75"/>
    <s v="Yes"/>
    <x v="3"/>
    <m/>
    <m/>
    <m/>
  </r>
  <r>
    <x v="0"/>
    <d v="2019-07-03T00:00:00"/>
    <n v="3"/>
    <n v="5"/>
    <n v="20"/>
    <n v="70"/>
    <s v="Yes"/>
    <x v="9"/>
    <s v="Cirsium arvense"/>
    <s v="CIAR"/>
    <n v="28"/>
  </r>
  <r>
    <x v="0"/>
    <d v="2019-07-03T00:00:00"/>
    <n v="3"/>
    <n v="5"/>
    <n v="20"/>
    <n v="70"/>
    <s v="Yes"/>
    <x v="4"/>
    <s v="Erigeron strigosus"/>
    <s v="ERST"/>
    <n v="103"/>
  </r>
  <r>
    <x v="0"/>
    <d v="2019-07-03T00:00:00"/>
    <n v="4"/>
    <n v="1"/>
    <n v="40"/>
    <n v="50"/>
    <s v="Yes"/>
    <x v="10"/>
    <s v="Cirsium arvense"/>
    <s v="CIAR"/>
    <n v="28"/>
  </r>
  <r>
    <x v="0"/>
    <d v="2019-07-03T00:00:00"/>
    <n v="4"/>
    <n v="1"/>
    <n v="40"/>
    <n v="50"/>
    <s v="Yes"/>
    <x v="11"/>
    <s v="Rudbeckia hirta"/>
    <s v="RUHI"/>
    <n v="19"/>
  </r>
  <r>
    <x v="0"/>
    <d v="2019-07-03T00:00:00"/>
    <n v="4"/>
    <n v="2"/>
    <n v="10"/>
    <n v="75"/>
    <s v="Yes"/>
    <x v="12"/>
    <s v="Cirsium arvense"/>
    <s v="CIAR"/>
    <n v="27"/>
  </r>
  <r>
    <x v="0"/>
    <d v="2019-07-03T00:00:00"/>
    <n v="4"/>
    <n v="2"/>
    <n v="10"/>
    <n v="75"/>
    <s v="Yes"/>
    <x v="13"/>
    <s v="Rudbeckia hirta"/>
    <s v="RUHI"/>
    <n v="33"/>
  </r>
  <r>
    <x v="0"/>
    <d v="2019-07-03T00:00:00"/>
    <n v="4"/>
    <n v="2"/>
    <n v="10"/>
    <n v="75"/>
    <s v="Yes"/>
    <x v="0"/>
    <s v="Ratibida pinnata"/>
    <s v="RAPI"/>
    <n v="8"/>
  </r>
  <r>
    <x v="0"/>
    <d v="2019-07-03T00:00:00"/>
    <n v="4"/>
    <n v="3"/>
    <n v="5"/>
    <n v="65"/>
    <s v="Yes"/>
    <x v="6"/>
    <s v="Cirsium arvense"/>
    <s v="CIAR"/>
    <n v="29"/>
  </r>
  <r>
    <x v="0"/>
    <d v="2019-07-03T00:00:00"/>
    <n v="4"/>
    <n v="4"/>
    <n v="5"/>
    <n v="90"/>
    <s v="Yes"/>
    <x v="12"/>
    <s v="Cirsium arvense"/>
    <s v="CIAR"/>
    <n v="27"/>
  </r>
  <r>
    <x v="0"/>
    <d v="2019-07-03T00:00:00"/>
    <n v="4"/>
    <n v="5"/>
    <n v="1"/>
    <n v="95"/>
    <s v="Yes"/>
    <x v="14"/>
    <s v="Cirsium arvense"/>
    <s v="CIAR"/>
    <n v="20"/>
  </r>
  <r>
    <x v="0"/>
    <d v="2019-07-03T00:00:00"/>
    <n v="4"/>
    <n v="5"/>
    <n v="1"/>
    <n v="95"/>
    <s v="Yes"/>
    <x v="11"/>
    <s v="Rudbeckia hirta"/>
    <s v="RUHI"/>
    <n v="18"/>
  </r>
  <r>
    <x v="0"/>
    <d v="2019-07-03T00:00:00"/>
    <n v="5"/>
    <n v="1"/>
    <n v="0"/>
    <n v="90"/>
    <s v="Yes"/>
    <x v="12"/>
    <s v="Rudbeckia hirta"/>
    <s v="RUHI"/>
    <n v="48"/>
  </r>
  <r>
    <x v="0"/>
    <d v="2019-07-03T00:00:00"/>
    <n v="5"/>
    <n v="2"/>
    <n v="10"/>
    <n v="80"/>
    <s v="Yes"/>
    <x v="2"/>
    <s v="Erigeron strigosus"/>
    <s v="ERST"/>
    <n v="13"/>
  </r>
  <r>
    <x v="0"/>
    <d v="2019-07-03T00:00:00"/>
    <n v="5"/>
    <n v="2"/>
    <n v="10"/>
    <n v="80"/>
    <s v="Yes"/>
    <x v="2"/>
    <s v="Rudbeckia hirta"/>
    <s v="RUHI"/>
    <n v="2"/>
  </r>
  <r>
    <x v="0"/>
    <d v="2019-07-03T00:00:00"/>
    <n v="5"/>
    <n v="3"/>
    <n v="0"/>
    <n v="85"/>
    <s v="Yes"/>
    <x v="4"/>
    <s v="Cirsium arvense"/>
    <s v="CIAR"/>
    <n v="5"/>
  </r>
  <r>
    <x v="0"/>
    <d v="2019-07-03T00:00:00"/>
    <n v="5"/>
    <n v="4"/>
    <n v="1"/>
    <n v="95"/>
    <s v="Yes"/>
    <x v="3"/>
    <m/>
    <m/>
    <m/>
  </r>
  <r>
    <x v="0"/>
    <d v="2019-07-03T00:00:00"/>
    <n v="5"/>
    <n v="5"/>
    <n v="1"/>
    <n v="95"/>
    <s v="Yes"/>
    <x v="1"/>
    <s v="Ratibida pinnata"/>
    <s v="RAPI"/>
    <n v="9"/>
  </r>
  <r>
    <x v="1"/>
    <d v="2019-07-04T00:00:00"/>
    <n v="1"/>
    <n v="1"/>
    <n v="10"/>
    <n v="80"/>
    <s v="Yes"/>
    <x v="2"/>
    <s v="Monarda fistulosa"/>
    <s v="MOFI"/>
    <n v="20"/>
  </r>
  <r>
    <x v="1"/>
    <d v="2019-07-04T00:00:00"/>
    <n v="1"/>
    <n v="2"/>
    <n v="5"/>
    <n v="75"/>
    <s v="Yes"/>
    <x v="1"/>
    <s v="Monarda fistulosa"/>
    <s v="MOFI"/>
    <n v="228"/>
  </r>
  <r>
    <x v="1"/>
    <d v="2019-07-04T00:00:00"/>
    <n v="1"/>
    <n v="2"/>
    <n v="5"/>
    <n v="75"/>
    <s v="Yes"/>
    <x v="1"/>
    <s v="Rudbeckia hirta"/>
    <s v="RUHI"/>
    <n v="5"/>
  </r>
  <r>
    <x v="1"/>
    <d v="2019-07-04T00:00:00"/>
    <n v="1"/>
    <n v="3"/>
    <n v="20"/>
    <n v="45"/>
    <s v="Yes"/>
    <x v="2"/>
    <s v="Echinacea paradoxa"/>
    <s v="ECPA"/>
    <n v="2"/>
  </r>
  <r>
    <x v="1"/>
    <d v="2019-07-04T00:00:00"/>
    <n v="1"/>
    <n v="3"/>
    <n v="20"/>
    <n v="45"/>
    <s v="Yes"/>
    <x v="2"/>
    <s v="Rudbeckia hirta"/>
    <s v="RUHI"/>
    <n v="1"/>
  </r>
  <r>
    <x v="1"/>
    <d v="2019-07-04T00:00:00"/>
    <n v="1"/>
    <n v="3"/>
    <n v="20"/>
    <n v="45"/>
    <s v="Yes"/>
    <x v="2"/>
    <s v="Monarda fistulosa"/>
    <s v="MOFI"/>
    <n v="96"/>
  </r>
  <r>
    <x v="1"/>
    <d v="2019-07-04T00:00:00"/>
    <n v="1"/>
    <n v="4"/>
    <n v="15"/>
    <n v="70"/>
    <s v="Yes"/>
    <x v="2"/>
    <s v="Monarda fistulosa"/>
    <s v="MOFI"/>
    <n v="120"/>
  </r>
  <r>
    <x v="1"/>
    <d v="2019-07-04T00:00:00"/>
    <n v="1"/>
    <n v="5"/>
    <n v="25"/>
    <n v="75"/>
    <s v="Yes"/>
    <x v="1"/>
    <s v="Monarda fistulosa"/>
    <s v="MOFI"/>
    <n v="492"/>
  </r>
  <r>
    <x v="1"/>
    <d v="2019-07-04T00:00:00"/>
    <n v="1"/>
    <n v="5"/>
    <n v="25"/>
    <n v="75"/>
    <s v="Yes"/>
    <x v="1"/>
    <s v="Verbena stricta"/>
    <s v="VEST"/>
    <n v="80"/>
  </r>
  <r>
    <x v="1"/>
    <d v="2019-07-04T00:00:00"/>
    <n v="1"/>
    <n v="5"/>
    <n v="25"/>
    <n v="75"/>
    <s v="Yes"/>
    <x v="1"/>
    <s v="Rudbeckia hirta"/>
    <s v="RUHI"/>
    <n v="5"/>
  </r>
  <r>
    <x v="1"/>
    <d v="2019-07-04T00:00:00"/>
    <n v="2"/>
    <n v="1"/>
    <n v="30"/>
    <n v="65"/>
    <s v="No"/>
    <x v="2"/>
    <s v="Monarda fistulosa"/>
    <s v="MOFI"/>
    <n v="168"/>
  </r>
  <r>
    <x v="1"/>
    <d v="2019-07-04T00:00:00"/>
    <n v="2"/>
    <n v="1"/>
    <n v="30"/>
    <n v="65"/>
    <s v="No"/>
    <x v="2"/>
    <s v="Rudbeckia hirta"/>
    <s v="RUHI"/>
    <n v="1"/>
  </r>
  <r>
    <x v="1"/>
    <d v="2019-07-04T00:00:00"/>
    <n v="2"/>
    <n v="2"/>
    <n v="40"/>
    <n v="50"/>
    <s v="Yes"/>
    <x v="2"/>
    <s v="Monarda fistulosa"/>
    <s v="MOFI"/>
    <n v="396"/>
  </r>
  <r>
    <x v="1"/>
    <d v="2019-07-04T00:00:00"/>
    <n v="2"/>
    <n v="3"/>
    <n v="15"/>
    <n v="70"/>
    <s v="Yes"/>
    <x v="3"/>
    <m/>
    <m/>
    <m/>
  </r>
  <r>
    <x v="1"/>
    <d v="2019-07-04T00:00:00"/>
    <n v="2"/>
    <n v="4"/>
    <n v="25"/>
    <n v="65"/>
    <s v="Yes"/>
    <x v="2"/>
    <s v="Rudbeckia hirta"/>
    <s v="RUHI"/>
    <n v="1"/>
  </r>
  <r>
    <x v="1"/>
    <d v="2019-07-04T00:00:00"/>
    <n v="2"/>
    <n v="5"/>
    <n v="10"/>
    <n v="75"/>
    <s v="No"/>
    <x v="3"/>
    <m/>
    <m/>
    <m/>
  </r>
  <r>
    <x v="1"/>
    <d v="2019-07-04T00:00:00"/>
    <n v="3"/>
    <n v="1"/>
    <n v="15"/>
    <n v="80"/>
    <s v="Yes"/>
    <x v="2"/>
    <s v="Verbena stricta"/>
    <s v="VEST"/>
    <n v="13"/>
  </r>
  <r>
    <x v="1"/>
    <d v="2019-07-04T00:00:00"/>
    <n v="3"/>
    <n v="2"/>
    <n v="10"/>
    <n v="55"/>
    <s v="Yes"/>
    <x v="2"/>
    <s v="Eryngium yuccifolium"/>
    <s v="ERYU"/>
    <n v="5"/>
  </r>
  <r>
    <x v="1"/>
    <d v="2019-07-04T00:00:00"/>
    <n v="3"/>
    <n v="2"/>
    <n v="10"/>
    <n v="55"/>
    <s v="Yes"/>
    <x v="2"/>
    <s v="Monarda fistula"/>
    <s v="MOFI"/>
    <n v="228"/>
  </r>
  <r>
    <x v="1"/>
    <d v="2019-07-04T00:00:00"/>
    <n v="3"/>
    <n v="2"/>
    <n v="10"/>
    <n v="55"/>
    <s v="Yes"/>
    <x v="2"/>
    <s v="Rudbeckia hirta"/>
    <s v="RUHI"/>
    <n v="1"/>
  </r>
  <r>
    <x v="1"/>
    <d v="2019-07-04T00:00:00"/>
    <n v="3"/>
    <n v="3"/>
    <n v="25"/>
    <n v="75"/>
    <s v="Yes"/>
    <x v="1"/>
    <s v="Monarda fistulosa"/>
    <s v="MOFI"/>
    <n v="504"/>
  </r>
  <r>
    <x v="1"/>
    <d v="2019-07-04T00:00:00"/>
    <n v="3"/>
    <n v="3"/>
    <n v="25"/>
    <n v="75"/>
    <s v="Yes"/>
    <x v="2"/>
    <s v="Rudbeckia hirta"/>
    <s v="RUHI"/>
    <n v="1"/>
  </r>
  <r>
    <x v="1"/>
    <d v="2019-07-04T00:00:00"/>
    <n v="3"/>
    <n v="4"/>
    <n v="30"/>
    <n v="60"/>
    <s v="Yes"/>
    <x v="3"/>
    <m/>
    <m/>
    <m/>
  </r>
  <r>
    <x v="1"/>
    <d v="2019-07-04T00:00:00"/>
    <n v="3"/>
    <n v="5"/>
    <n v="35"/>
    <n v="50"/>
    <s v="Yes"/>
    <x v="2"/>
    <s v="Rudbeckia hirta"/>
    <s v="RUHI"/>
    <n v="1"/>
  </r>
  <r>
    <x v="1"/>
    <d v="2019-07-04T00:00:00"/>
    <n v="4"/>
    <n v="1"/>
    <n v="25"/>
    <n v="65"/>
    <s v="No"/>
    <x v="2"/>
    <s v="Rudbeckia hirta"/>
    <s v="RUHI"/>
    <n v="23"/>
  </r>
  <r>
    <x v="1"/>
    <d v="2019-07-04T00:00:00"/>
    <n v="4"/>
    <n v="2"/>
    <n v="30"/>
    <n v="70"/>
    <s v="Yes"/>
    <x v="2"/>
    <s v="Sunflower?"/>
    <s v="SU"/>
    <n v="30"/>
  </r>
  <r>
    <x v="1"/>
    <d v="2019-07-04T00:00:00"/>
    <n v="4"/>
    <n v="2"/>
    <n v="30"/>
    <n v="70"/>
    <s v="Yes"/>
    <x v="2"/>
    <s v="Rudbeckia hirta"/>
    <s v="RUHI"/>
    <n v="10"/>
  </r>
  <r>
    <x v="1"/>
    <d v="2019-07-04T00:00:00"/>
    <n v="4"/>
    <n v="3"/>
    <n v="20"/>
    <n v="50"/>
    <s v="Yes"/>
    <x v="3"/>
    <m/>
    <m/>
    <m/>
  </r>
  <r>
    <x v="1"/>
    <d v="2019-07-04T00:00:00"/>
    <n v="4"/>
    <n v="4"/>
    <n v="35"/>
    <n v="60"/>
    <s v="Yes"/>
    <x v="2"/>
    <s v="Echinacea purpurea"/>
    <s v="ECPU"/>
    <n v="5"/>
  </r>
  <r>
    <x v="1"/>
    <d v="2019-07-04T00:00:00"/>
    <n v="4"/>
    <n v="4"/>
    <n v="35"/>
    <n v="60"/>
    <s v="Yes"/>
    <x v="4"/>
    <s v="Rudbeckia hirta"/>
    <s v="RUHI"/>
    <n v="8"/>
  </r>
  <r>
    <x v="1"/>
    <d v="2019-07-04T00:00:00"/>
    <n v="4"/>
    <n v="4"/>
    <n v="35"/>
    <n v="60"/>
    <s v="Yes"/>
    <x v="2"/>
    <s v="Penstemon digitalis"/>
    <s v="PEDI"/>
    <n v="2"/>
  </r>
  <r>
    <x v="1"/>
    <d v="2019-07-04T00:00:00"/>
    <n v="4"/>
    <n v="5"/>
    <n v="10"/>
    <n v="90"/>
    <s v="Yes"/>
    <x v="2"/>
    <s v="Echinacea purpurea"/>
    <s v="ECPU"/>
    <n v="3"/>
  </r>
  <r>
    <x v="1"/>
    <d v="2019-07-04T00:00:00"/>
    <n v="4"/>
    <n v="5"/>
    <n v="10"/>
    <n v="90"/>
    <s v="Yes"/>
    <x v="2"/>
    <s v="Monarda fistula"/>
    <s v="MOFI"/>
    <n v="120"/>
  </r>
  <r>
    <x v="1"/>
    <d v="2019-07-04T00:00:00"/>
    <n v="5"/>
    <n v="1"/>
    <n v="15"/>
    <n v="75"/>
    <s v="Yes"/>
    <x v="2"/>
    <s v="Monarda fistulosa"/>
    <s v="MOFI"/>
    <n v="240"/>
  </r>
  <r>
    <x v="1"/>
    <d v="2019-07-04T00:00:00"/>
    <n v="5"/>
    <n v="1"/>
    <n v="15"/>
    <n v="75"/>
    <s v="Yes"/>
    <x v="2"/>
    <s v="Rudbeckia hirta"/>
    <s v="RUHI"/>
    <n v="2"/>
  </r>
  <r>
    <x v="1"/>
    <d v="2019-07-04T00:00:00"/>
    <n v="5"/>
    <n v="1"/>
    <n v="15"/>
    <n v="75"/>
    <s v="Yes"/>
    <x v="2"/>
    <s v="Erigeron strigosus"/>
    <s v="ERST"/>
    <n v="2"/>
  </r>
  <r>
    <x v="1"/>
    <d v="2019-07-04T00:00:00"/>
    <n v="5"/>
    <n v="2"/>
    <n v="25"/>
    <n v="70"/>
    <s v="Yes"/>
    <x v="1"/>
    <s v="Drymocallis arguta"/>
    <s v="DRAR"/>
    <n v="7"/>
  </r>
  <r>
    <x v="1"/>
    <d v="2019-07-04T00:00:00"/>
    <n v="5"/>
    <n v="2"/>
    <n v="25"/>
    <n v="70"/>
    <s v="Yes"/>
    <x v="2"/>
    <s v="Monarda fistula"/>
    <s v="MOFI"/>
    <n v="516"/>
  </r>
  <r>
    <x v="1"/>
    <d v="2019-07-04T00:00:00"/>
    <n v="5"/>
    <n v="2"/>
    <n v="25"/>
    <n v="70"/>
    <s v="Yes"/>
    <x v="1"/>
    <s v="Rudbeckia hirta"/>
    <s v="RUHI"/>
    <n v="9"/>
  </r>
  <r>
    <x v="1"/>
    <d v="2019-07-04T00:00:00"/>
    <n v="5"/>
    <n v="3"/>
    <n v="40"/>
    <n v="55"/>
    <s v="Yes"/>
    <x v="2"/>
    <s v="Monarda fistulosa"/>
    <s v="MOFI"/>
    <n v="24"/>
  </r>
  <r>
    <x v="1"/>
    <d v="2019-07-04T00:00:00"/>
    <n v="5"/>
    <n v="4"/>
    <n v="20"/>
    <n v="80"/>
    <s v="Yes"/>
    <x v="4"/>
    <s v="Eryngium yuccifolium"/>
    <s v="ERYU"/>
    <n v="59"/>
  </r>
  <r>
    <x v="1"/>
    <d v="2019-07-04T00:00:00"/>
    <n v="5"/>
    <n v="4"/>
    <n v="20"/>
    <n v="80"/>
    <s v="Yes"/>
    <x v="2"/>
    <s v="Monarda fistula"/>
    <s v="MOFI"/>
    <n v="12"/>
  </r>
  <r>
    <x v="1"/>
    <d v="2019-07-04T00:00:00"/>
    <n v="5"/>
    <n v="5"/>
    <n v="30"/>
    <n v="60"/>
    <s v="No"/>
    <x v="1"/>
    <s v="Eryngium yuccifolium"/>
    <s v="ERYU"/>
    <n v="14"/>
  </r>
  <r>
    <x v="1"/>
    <d v="2019-07-04T00:00:00"/>
    <n v="5"/>
    <n v="5"/>
    <n v="30"/>
    <n v="60"/>
    <s v="No"/>
    <x v="2"/>
    <s v="Monarda fistula"/>
    <s v="MOFI"/>
    <n v="12"/>
  </r>
  <r>
    <x v="2"/>
    <d v="2019-07-03T00:00:00"/>
    <n v="1"/>
    <n v="1"/>
    <n v="85"/>
    <n v="20"/>
    <s v="Yes"/>
    <x v="0"/>
    <s v="Rudbeckia hirta"/>
    <s v="RUHI"/>
    <n v="6"/>
  </r>
  <r>
    <x v="2"/>
    <d v="2019-07-03T00:00:00"/>
    <n v="1"/>
    <n v="1"/>
    <n v="85"/>
    <n v="20"/>
    <s v="Yes"/>
    <x v="1"/>
    <s v="Echinacea purpurea"/>
    <s v="ECPU"/>
    <n v="2"/>
  </r>
  <r>
    <x v="2"/>
    <d v="2019-07-03T00:00:00"/>
    <n v="1"/>
    <n v="2"/>
    <n v="40"/>
    <n v="30"/>
    <s v="Yes"/>
    <x v="4"/>
    <s v="Rudbeckia hirta"/>
    <s v="RUHI"/>
    <n v="6"/>
  </r>
  <r>
    <x v="2"/>
    <d v="2019-07-03T00:00:00"/>
    <n v="1"/>
    <n v="2"/>
    <n v="40"/>
    <n v="30"/>
    <s v="Yes"/>
    <x v="2"/>
    <s v="Heliopsis helianthoides"/>
    <s v="HEHE"/>
    <n v="7"/>
  </r>
  <r>
    <x v="2"/>
    <d v="2019-07-03T00:00:00"/>
    <n v="1"/>
    <n v="2"/>
    <n v="40"/>
    <n v="30"/>
    <s v="Yes"/>
    <x v="2"/>
    <s v="Taraxacum officinale"/>
    <s v="TAOF"/>
    <n v="1"/>
  </r>
  <r>
    <x v="2"/>
    <d v="2019-07-03T00:00:00"/>
    <n v="1"/>
    <n v="3"/>
    <n v="40"/>
    <n v="30"/>
    <s v="Yes"/>
    <x v="2"/>
    <s v="Penstemon digitalis"/>
    <s v="PEDI"/>
    <n v="1"/>
  </r>
  <r>
    <x v="2"/>
    <d v="2019-07-03T00:00:00"/>
    <n v="1"/>
    <n v="4"/>
    <n v="10"/>
    <n v="50"/>
    <s v="Yes"/>
    <x v="4"/>
    <s v="Rudbeckia hirta"/>
    <s v="RUHI"/>
    <n v="3"/>
  </r>
  <r>
    <x v="2"/>
    <d v="2019-07-03T00:00:00"/>
    <n v="1"/>
    <n v="5"/>
    <n v="0"/>
    <n v="40"/>
    <s v="Yes"/>
    <x v="4"/>
    <s v="Echinacea purpurea"/>
    <s v="ECPU"/>
    <n v="3"/>
  </r>
  <r>
    <x v="2"/>
    <d v="2019-07-03T00:00:00"/>
    <n v="2"/>
    <n v="1"/>
    <n v="10"/>
    <n v="30"/>
    <s v="Yes"/>
    <x v="13"/>
    <s v="Heliopsis helianthoides"/>
    <s v="HEHE"/>
    <n v="24"/>
  </r>
  <r>
    <x v="2"/>
    <d v="2019-07-03T00:00:00"/>
    <n v="2"/>
    <n v="2"/>
    <n v="10"/>
    <n v="30"/>
    <s v="Yes"/>
    <x v="2"/>
    <s v="Taraxacum officinale"/>
    <s v="TAOF"/>
    <n v="1"/>
  </r>
  <r>
    <x v="2"/>
    <d v="2019-07-03T00:00:00"/>
    <n v="2"/>
    <n v="3"/>
    <n v="0"/>
    <n v="40"/>
    <s v="Yes"/>
    <x v="1"/>
    <s v="Rudbeckia hirta"/>
    <s v="RUHI"/>
    <n v="2"/>
  </r>
  <r>
    <x v="2"/>
    <d v="2019-07-03T00:00:00"/>
    <n v="2"/>
    <n v="3"/>
    <n v="0"/>
    <n v="40"/>
    <s v="Yes"/>
    <x v="2"/>
    <s v="Echinacea purpurea"/>
    <s v="ECPU"/>
    <n v="1"/>
  </r>
  <r>
    <x v="2"/>
    <d v="2019-07-03T00:00:00"/>
    <n v="2"/>
    <n v="4"/>
    <n v="20"/>
    <n v="35"/>
    <s v="Yes"/>
    <x v="4"/>
    <s v="Heliopsis helianthoides"/>
    <s v="HEHE"/>
    <n v="6"/>
  </r>
  <r>
    <x v="2"/>
    <d v="2019-07-03T00:00:00"/>
    <n v="2"/>
    <n v="5"/>
    <n v="30"/>
    <n v="40"/>
    <s v="Yes"/>
    <x v="3"/>
    <m/>
    <m/>
    <m/>
  </r>
  <r>
    <x v="2"/>
    <d v="2019-07-03T00:00:00"/>
    <n v="3"/>
    <n v="1"/>
    <n v="10"/>
    <n v="45"/>
    <s v="Yes"/>
    <x v="3"/>
    <m/>
    <m/>
    <m/>
  </r>
  <r>
    <x v="2"/>
    <d v="2019-07-03T00:00:00"/>
    <n v="3"/>
    <n v="2"/>
    <n v="5"/>
    <n v="40"/>
    <s v="Yes"/>
    <x v="3"/>
    <m/>
    <m/>
    <m/>
  </r>
  <r>
    <x v="2"/>
    <d v="2019-07-03T00:00:00"/>
    <n v="3"/>
    <n v="3"/>
    <n v="5"/>
    <n v="45"/>
    <s v="Yes"/>
    <x v="3"/>
    <m/>
    <m/>
    <m/>
  </r>
  <r>
    <x v="2"/>
    <d v="2019-07-03T00:00:00"/>
    <n v="3"/>
    <n v="4"/>
    <n v="10"/>
    <n v="35"/>
    <s v="Yes"/>
    <x v="3"/>
    <m/>
    <m/>
    <m/>
  </r>
  <r>
    <x v="2"/>
    <d v="2019-07-03T00:00:00"/>
    <n v="3"/>
    <n v="5"/>
    <n v="10"/>
    <n v="30"/>
    <s v="Yes"/>
    <x v="7"/>
    <s v="Erigeron strigosus"/>
    <s v="ERST"/>
    <n v="180"/>
  </r>
  <r>
    <x v="2"/>
    <d v="2019-07-03T00:00:00"/>
    <n v="4"/>
    <n v="1"/>
    <n v="20"/>
    <n v="40"/>
    <s v="Yes"/>
    <x v="3"/>
    <m/>
    <m/>
    <m/>
  </r>
  <r>
    <x v="2"/>
    <d v="2019-07-03T00:00:00"/>
    <n v="4"/>
    <n v="2"/>
    <n v="5"/>
    <n v="45"/>
    <s v="Yes"/>
    <x v="1"/>
    <s v="Rudbeckia hirta"/>
    <s v="RUHI"/>
    <n v="2"/>
  </r>
  <r>
    <x v="2"/>
    <d v="2019-07-03T00:00:00"/>
    <n v="4"/>
    <n v="3"/>
    <n v="5"/>
    <n v="40"/>
    <s v="Yes"/>
    <x v="3"/>
    <m/>
    <m/>
    <m/>
  </r>
  <r>
    <x v="2"/>
    <d v="2019-07-03T00:00:00"/>
    <n v="4"/>
    <n v="4"/>
    <n v="20"/>
    <n v="30"/>
    <s v="Yes"/>
    <x v="2"/>
    <s v="Rudbeckia hirta"/>
    <s v="RUHI"/>
    <n v="1"/>
  </r>
  <r>
    <x v="2"/>
    <d v="2019-07-03T00:00:00"/>
    <n v="4"/>
    <n v="5"/>
    <n v="20"/>
    <n v="45"/>
    <s v="Yes"/>
    <x v="4"/>
    <s v="Rudbeckia hirta"/>
    <s v="RUHI"/>
    <n v="5"/>
  </r>
  <r>
    <x v="2"/>
    <d v="2019-07-03T00:00:00"/>
    <n v="4"/>
    <n v="5"/>
    <n v="20"/>
    <n v="45"/>
    <s v="Yes"/>
    <x v="1"/>
    <s v="Heliopsis helianthoides"/>
    <s v="HEHE"/>
    <n v="4"/>
  </r>
  <r>
    <x v="2"/>
    <d v="2019-07-03T00:00:00"/>
    <n v="5"/>
    <n v="1"/>
    <n v="20"/>
    <n v="35"/>
    <s v="Yes"/>
    <x v="1"/>
    <s v="Echinacea purpurea"/>
    <s v="ECPU"/>
    <n v="2"/>
  </r>
  <r>
    <x v="2"/>
    <d v="2019-07-03T00:00:00"/>
    <n v="5"/>
    <n v="2"/>
    <n v="40"/>
    <n v="40"/>
    <s v="Yes"/>
    <x v="1"/>
    <s v="Rudbeckia hirta"/>
    <s v="RUHI"/>
    <n v="3"/>
  </r>
  <r>
    <x v="2"/>
    <d v="2019-07-03T00:00:00"/>
    <n v="5"/>
    <n v="3"/>
    <n v="20"/>
    <n v="30"/>
    <s v="Yes"/>
    <x v="14"/>
    <s v="Rudbeckia hirta"/>
    <s v="RUHI"/>
    <n v="4"/>
  </r>
  <r>
    <x v="2"/>
    <d v="2019-07-03T00:00:00"/>
    <n v="5"/>
    <n v="4"/>
    <n v="10"/>
    <n v="30"/>
    <s v="Yes"/>
    <x v="3"/>
    <m/>
    <m/>
    <m/>
  </r>
  <r>
    <x v="2"/>
    <d v="2019-07-03T00:00:00"/>
    <n v="5"/>
    <n v="5"/>
    <n v="0"/>
    <n v="20"/>
    <s v="Yes"/>
    <x v="3"/>
    <m/>
    <m/>
    <m/>
  </r>
  <r>
    <x v="3"/>
    <d v="2019-07-08T00:00:00"/>
    <n v="1"/>
    <n v="1"/>
    <n v="10"/>
    <n v="80"/>
    <s v="Yes"/>
    <x v="1"/>
    <s v="Rudbeckia hirta"/>
    <s v="RUHI"/>
    <n v="4"/>
  </r>
  <r>
    <x v="3"/>
    <d v="2019-07-08T00:00:00"/>
    <n v="1"/>
    <n v="2"/>
    <n v="25"/>
    <n v="70"/>
    <s v="Yes"/>
    <x v="1"/>
    <s v="Rudbeckia hirta"/>
    <s v="RUHI"/>
    <n v="4"/>
  </r>
  <r>
    <x v="3"/>
    <d v="2019-07-08T00:00:00"/>
    <n v="1"/>
    <n v="3"/>
    <n v="20"/>
    <n v="75"/>
    <s v="Yes"/>
    <x v="3"/>
    <m/>
    <m/>
    <m/>
  </r>
  <r>
    <x v="3"/>
    <d v="2019-07-08T00:00:00"/>
    <n v="1"/>
    <n v="4"/>
    <n v="25"/>
    <n v="60"/>
    <s v="Yes"/>
    <x v="0"/>
    <s v="Rudbeckia hirta"/>
    <s v="RUHI"/>
    <n v="15"/>
  </r>
  <r>
    <x v="3"/>
    <d v="2019-07-08T00:00:00"/>
    <n v="1"/>
    <n v="5"/>
    <n v="10"/>
    <n v="80"/>
    <s v="Yes"/>
    <x v="4"/>
    <s v="Rudbeckia hirta"/>
    <s v="RUHI"/>
    <n v="13"/>
  </r>
  <r>
    <x v="3"/>
    <d v="2019-07-08T00:00:00"/>
    <n v="1"/>
    <n v="5"/>
    <n v="10"/>
    <n v="80"/>
    <s v="Yes"/>
    <x v="2"/>
    <s v="Erigeron strigosus"/>
    <s v="ERST"/>
    <n v="9"/>
  </r>
  <r>
    <x v="3"/>
    <d v="2019-07-08T00:00:00"/>
    <n v="2"/>
    <n v="1"/>
    <n v="10"/>
    <n v="85"/>
    <s v="Yes"/>
    <x v="3"/>
    <m/>
    <m/>
    <m/>
  </r>
  <r>
    <x v="3"/>
    <d v="2019-07-08T00:00:00"/>
    <n v="2"/>
    <n v="2"/>
    <n v="10"/>
    <n v="70"/>
    <s v="Yes"/>
    <x v="2"/>
    <s v="Erigeron strigosus"/>
    <s v="ERST"/>
    <n v="6"/>
  </r>
  <r>
    <x v="3"/>
    <d v="2019-07-08T00:00:00"/>
    <n v="2"/>
    <n v="3"/>
    <n v="10"/>
    <n v="70"/>
    <s v="Yes"/>
    <x v="3"/>
    <m/>
    <m/>
    <m/>
  </r>
  <r>
    <x v="3"/>
    <d v="2019-07-08T00:00:00"/>
    <n v="2"/>
    <n v="4"/>
    <n v="10"/>
    <n v="60"/>
    <s v="Yes"/>
    <x v="3"/>
    <m/>
    <m/>
    <m/>
  </r>
  <r>
    <x v="3"/>
    <d v="2019-07-08T00:00:00"/>
    <n v="2"/>
    <n v="5"/>
    <n v="20"/>
    <n v="60"/>
    <s v="Yes"/>
    <x v="3"/>
    <m/>
    <m/>
    <m/>
  </r>
  <r>
    <x v="3"/>
    <d v="2019-07-08T00:00:00"/>
    <n v="3"/>
    <n v="1"/>
    <n v="35"/>
    <n v="45"/>
    <s v="No"/>
    <x v="3"/>
    <m/>
    <m/>
    <m/>
  </r>
  <r>
    <x v="3"/>
    <d v="2019-07-08T00:00:00"/>
    <n v="3"/>
    <n v="2"/>
    <n v="10"/>
    <n v="85"/>
    <s v="Yes"/>
    <x v="3"/>
    <m/>
    <m/>
    <m/>
  </r>
  <r>
    <x v="3"/>
    <d v="2019-07-08T00:00:00"/>
    <n v="3"/>
    <n v="3"/>
    <n v="10"/>
    <n v="85"/>
    <s v="Yes"/>
    <x v="2"/>
    <s v="Rudbeckia hirta"/>
    <s v="RUHI"/>
    <n v="1"/>
  </r>
  <r>
    <x v="3"/>
    <d v="2019-07-08T00:00:00"/>
    <n v="3"/>
    <n v="4"/>
    <n v="0"/>
    <n v="90"/>
    <s v="Yes"/>
    <x v="3"/>
    <m/>
    <m/>
    <m/>
  </r>
  <r>
    <x v="3"/>
    <d v="2019-07-08T00:00:00"/>
    <n v="3"/>
    <n v="5"/>
    <n v="15"/>
    <n v="65"/>
    <s v="Yes"/>
    <x v="2"/>
    <s v="Rudbeckia hirta"/>
    <s v="RUHI"/>
    <n v="1"/>
  </r>
  <r>
    <x v="3"/>
    <d v="2019-07-08T00:00:00"/>
    <n v="4"/>
    <n v="1"/>
    <n v="25"/>
    <n v="70"/>
    <s v="Yes"/>
    <x v="0"/>
    <s v="Rudbeckia hirta"/>
    <s v="RUHI"/>
    <n v="20"/>
  </r>
  <r>
    <x v="3"/>
    <d v="2019-07-08T00:00:00"/>
    <n v="4"/>
    <n v="2"/>
    <n v="10"/>
    <n v="70"/>
    <s v="Yes"/>
    <x v="3"/>
    <m/>
    <m/>
    <m/>
  </r>
  <r>
    <x v="3"/>
    <d v="2019-07-08T00:00:00"/>
    <n v="4"/>
    <n v="3"/>
    <n v="20"/>
    <n v="40"/>
    <s v="Yes"/>
    <x v="3"/>
    <m/>
    <m/>
    <m/>
  </r>
  <r>
    <x v="3"/>
    <d v="2019-07-08T00:00:00"/>
    <n v="4"/>
    <n v="4"/>
    <n v="15"/>
    <n v="80"/>
    <s v="Yes"/>
    <x v="3"/>
    <m/>
    <m/>
    <m/>
  </r>
  <r>
    <x v="3"/>
    <d v="2019-07-08T00:00:00"/>
    <n v="4"/>
    <n v="5"/>
    <n v="35"/>
    <n v="60"/>
    <s v="Yes"/>
    <x v="3"/>
    <m/>
    <m/>
    <m/>
  </r>
  <r>
    <x v="3"/>
    <d v="2019-07-08T00:00:00"/>
    <n v="5"/>
    <n v="1"/>
    <n v="0"/>
    <n v="95"/>
    <s v="Yes"/>
    <x v="3"/>
    <m/>
    <m/>
    <m/>
  </r>
  <r>
    <x v="3"/>
    <d v="2019-07-08T00:00:00"/>
    <n v="5"/>
    <n v="2"/>
    <n v="5"/>
    <n v="90"/>
    <s v="Yes"/>
    <x v="3"/>
    <m/>
    <m/>
    <m/>
  </r>
  <r>
    <x v="3"/>
    <d v="2019-07-08T00:00:00"/>
    <n v="5"/>
    <n v="3"/>
    <n v="20"/>
    <n v="75"/>
    <s v="Yes"/>
    <x v="2"/>
    <s v="Erigeron strigosus"/>
    <s v="ERST"/>
    <n v="7"/>
  </r>
  <r>
    <x v="3"/>
    <d v="2019-07-08T00:00:00"/>
    <n v="5"/>
    <n v="4"/>
    <n v="0"/>
    <n v="95"/>
    <s v="Yes"/>
    <x v="2"/>
    <s v="Ratibida pinnata"/>
    <s v="RAPI"/>
    <n v="1"/>
  </r>
  <r>
    <x v="3"/>
    <d v="2019-07-08T00:00:00"/>
    <n v="5"/>
    <n v="5"/>
    <n v="5"/>
    <n v="90"/>
    <s v="Yes"/>
    <x v="3"/>
    <m/>
    <m/>
    <m/>
  </r>
  <r>
    <x v="4"/>
    <d v="2019-07-05T00:00:00"/>
    <n v="1"/>
    <n v="1"/>
    <n v="25"/>
    <n v="75"/>
    <s v="No"/>
    <x v="3"/>
    <m/>
    <m/>
    <m/>
  </r>
  <r>
    <x v="4"/>
    <d v="2019-07-05T00:00:00"/>
    <n v="1"/>
    <n v="2"/>
    <n v="30"/>
    <n v="70"/>
    <s v="No"/>
    <x v="3"/>
    <m/>
    <m/>
    <m/>
  </r>
  <r>
    <x v="4"/>
    <d v="2019-07-05T00:00:00"/>
    <n v="1"/>
    <n v="3"/>
    <n v="25"/>
    <n v="70"/>
    <s v="No"/>
    <x v="3"/>
    <m/>
    <m/>
    <m/>
  </r>
  <r>
    <x v="4"/>
    <d v="2019-07-05T00:00:00"/>
    <n v="1"/>
    <n v="4"/>
    <n v="30"/>
    <n v="70"/>
    <s v="Yes"/>
    <x v="3"/>
    <m/>
    <m/>
    <m/>
  </r>
  <r>
    <x v="4"/>
    <d v="2019-07-05T00:00:00"/>
    <n v="1"/>
    <n v="5"/>
    <n v="15"/>
    <n v="80"/>
    <s v="Yes"/>
    <x v="3"/>
    <m/>
    <m/>
    <m/>
  </r>
  <r>
    <x v="4"/>
    <d v="2019-07-05T00:00:00"/>
    <n v="2"/>
    <n v="1"/>
    <n v="10"/>
    <n v="85"/>
    <s v="No"/>
    <x v="2"/>
    <s v="Rudbeckia hirta"/>
    <s v="RUHI"/>
    <n v="7"/>
  </r>
  <r>
    <x v="4"/>
    <d v="2019-07-05T00:00:00"/>
    <n v="2"/>
    <n v="2"/>
    <n v="25"/>
    <n v="75"/>
    <s v="Yes"/>
    <x v="8"/>
    <s v="Erigeron strigosus"/>
    <s v="ERST"/>
    <n v="559"/>
  </r>
  <r>
    <x v="4"/>
    <d v="2019-07-05T00:00:00"/>
    <n v="2"/>
    <n v="2"/>
    <n v="25"/>
    <n v="75"/>
    <s v="Yes"/>
    <x v="13"/>
    <s v="Rudbeckia hirta"/>
    <s v="RUHI"/>
    <n v="37"/>
  </r>
  <r>
    <x v="4"/>
    <d v="2019-07-05T00:00:00"/>
    <n v="2"/>
    <n v="3"/>
    <n v="30"/>
    <n v="70"/>
    <s v="Yes"/>
    <x v="14"/>
    <s v="Erigeron strigosus"/>
    <s v="ERST"/>
    <n v="52"/>
  </r>
  <r>
    <x v="4"/>
    <d v="2019-07-05T00:00:00"/>
    <n v="2"/>
    <n v="3"/>
    <n v="30"/>
    <n v="70"/>
    <s v="Yes"/>
    <x v="4"/>
    <s v="Rudbeckia hirta"/>
    <s v="RUHI"/>
    <n v="4"/>
  </r>
  <r>
    <x v="4"/>
    <d v="2019-07-05T00:00:00"/>
    <n v="2"/>
    <n v="4"/>
    <n v="35"/>
    <n v="65"/>
    <s v="No"/>
    <x v="2"/>
    <s v="Rudbeckia hirta"/>
    <s v="RUHI"/>
    <n v="3"/>
  </r>
  <r>
    <x v="4"/>
    <d v="2019-07-05T00:00:00"/>
    <n v="2"/>
    <n v="5"/>
    <n v="35"/>
    <n v="65"/>
    <s v="No"/>
    <x v="4"/>
    <s v="Rudbeckia hirta"/>
    <s v="RUHI"/>
    <n v="6"/>
  </r>
  <r>
    <x v="4"/>
    <d v="2019-07-05T00:00:00"/>
    <n v="3"/>
    <n v="1"/>
    <n v="40"/>
    <n v="50"/>
    <s v="Yes"/>
    <x v="3"/>
    <m/>
    <m/>
    <m/>
  </r>
  <r>
    <x v="4"/>
    <d v="2019-07-05T00:00:00"/>
    <n v="3"/>
    <n v="2"/>
    <n v="35"/>
    <n v="65"/>
    <s v="Yes"/>
    <x v="13"/>
    <s v="Rudbeckia hirta"/>
    <s v="RUHI"/>
    <n v="38"/>
  </r>
  <r>
    <x v="4"/>
    <d v="2019-07-05T00:00:00"/>
    <n v="3"/>
    <n v="2"/>
    <n v="35"/>
    <n v="65"/>
    <s v="Yes"/>
    <x v="2"/>
    <s v="Erigeron strigosus"/>
    <s v="ERST"/>
    <n v="22"/>
  </r>
  <r>
    <x v="4"/>
    <d v="2019-07-05T00:00:00"/>
    <n v="3"/>
    <n v="3"/>
    <n v="45"/>
    <n v="55"/>
    <s v="Yes"/>
    <x v="2"/>
    <s v="Ratibida pinnata"/>
    <s v="RAPI"/>
    <n v="3"/>
  </r>
  <r>
    <x v="4"/>
    <d v="2019-07-05T00:00:00"/>
    <n v="3"/>
    <n v="4"/>
    <n v="50"/>
    <n v="50"/>
    <s v="Yes"/>
    <x v="1"/>
    <s v="Erigeron strigosus"/>
    <s v="ERST"/>
    <n v="48"/>
  </r>
  <r>
    <x v="4"/>
    <d v="2019-07-05T00:00:00"/>
    <n v="3"/>
    <n v="4"/>
    <n v="50"/>
    <n v="50"/>
    <s v="Yes"/>
    <x v="2"/>
    <s v="Rudbeckia hirta"/>
    <s v="RUHI"/>
    <n v="1"/>
  </r>
  <r>
    <x v="4"/>
    <d v="2019-07-05T00:00:00"/>
    <n v="3"/>
    <n v="5"/>
    <n v="35"/>
    <n v="65"/>
    <s v="Yes"/>
    <x v="1"/>
    <s v="Rudbeckia hirta"/>
    <s v="RUHI"/>
    <n v="25"/>
  </r>
  <r>
    <x v="4"/>
    <d v="2019-07-05T00:00:00"/>
    <n v="3"/>
    <n v="5"/>
    <n v="35"/>
    <n v="65"/>
    <s v="Yes"/>
    <x v="4"/>
    <s v="Ratibida pinnata"/>
    <s v="RAPI"/>
    <n v="7"/>
  </r>
  <r>
    <x v="4"/>
    <d v="2019-07-05T00:00:00"/>
    <n v="4"/>
    <n v="1"/>
    <n v="60"/>
    <n v="40"/>
    <s v="Yes"/>
    <x v="14"/>
    <s v="Erigeron strigosus"/>
    <s v="ERST"/>
    <n v="122"/>
  </r>
  <r>
    <x v="4"/>
    <d v="2019-07-05T00:00:00"/>
    <n v="4"/>
    <n v="1"/>
    <n v="60"/>
    <n v="40"/>
    <s v="Yes"/>
    <x v="2"/>
    <s v="Ratibida pinnata"/>
    <s v="RAPI"/>
    <n v="6"/>
  </r>
  <r>
    <x v="4"/>
    <d v="2019-07-05T00:00:00"/>
    <n v="4"/>
    <n v="1"/>
    <n v="60"/>
    <n v="40"/>
    <s v="Yes"/>
    <x v="2"/>
    <s v="Monarda fistulosa"/>
    <s v="MOFI"/>
    <n v="276"/>
  </r>
  <r>
    <x v="4"/>
    <d v="2019-07-05T00:00:00"/>
    <n v="4"/>
    <n v="2"/>
    <n v="55"/>
    <n v="45"/>
    <s v="Yes"/>
    <x v="2"/>
    <s v="Erigeron strigosus"/>
    <s v="ERST"/>
    <n v="14"/>
  </r>
  <r>
    <x v="4"/>
    <d v="2019-07-05T00:00:00"/>
    <n v="4"/>
    <n v="2"/>
    <n v="55"/>
    <n v="45"/>
    <s v="Yes"/>
    <x v="0"/>
    <s v="Rudbeckia hirta"/>
    <s v="RUHI"/>
    <n v="12"/>
  </r>
  <r>
    <x v="4"/>
    <d v="2019-07-05T00:00:00"/>
    <n v="4"/>
    <n v="3"/>
    <n v="65"/>
    <n v="35"/>
    <s v="Yes"/>
    <x v="3"/>
    <m/>
    <m/>
    <m/>
  </r>
  <r>
    <x v="4"/>
    <d v="2019-07-05T00:00:00"/>
    <n v="4"/>
    <n v="4"/>
    <n v="25"/>
    <n v="75"/>
    <s v="Yes"/>
    <x v="2"/>
    <s v="Erngium yuccifolium"/>
    <s v="ERYU"/>
    <n v="1"/>
  </r>
  <r>
    <x v="4"/>
    <d v="2019-07-05T00:00:00"/>
    <n v="4"/>
    <n v="5"/>
    <n v="30"/>
    <n v="70"/>
    <s v="Yes"/>
    <x v="13"/>
    <s v="Rudbeckia hirta"/>
    <s v="RUHI"/>
    <n v="50"/>
  </r>
  <r>
    <x v="4"/>
    <d v="2019-07-05T00:00:00"/>
    <n v="4"/>
    <n v="5"/>
    <n v="30"/>
    <n v="70"/>
    <s v="Yes"/>
    <x v="2"/>
    <s v="Erigeron strigosus"/>
    <s v="ERST"/>
    <n v="7"/>
  </r>
  <r>
    <x v="4"/>
    <d v="2019-07-05T00:00:00"/>
    <n v="5"/>
    <n v="1"/>
    <n v="20"/>
    <n v="70"/>
    <s v="Yes"/>
    <x v="2"/>
    <s v="Monarda fistulosa"/>
    <s v="MOFI"/>
    <n v="24"/>
  </r>
  <r>
    <x v="4"/>
    <d v="2019-07-05T00:00:00"/>
    <n v="5"/>
    <n v="1"/>
    <n v="20"/>
    <n v="70"/>
    <s v="Yes"/>
    <x v="11"/>
    <s v="Erigeron strigosus"/>
    <s v="ERST"/>
    <n v="90"/>
  </r>
  <r>
    <x v="4"/>
    <d v="2019-07-05T00:00:00"/>
    <n v="5"/>
    <n v="2"/>
    <n v="10"/>
    <n v="80"/>
    <s v="Yes"/>
    <x v="8"/>
    <s v="Erigeron strigosus"/>
    <s v="ERST"/>
    <n v="219"/>
  </r>
  <r>
    <x v="4"/>
    <d v="2019-07-05T00:00:00"/>
    <n v="5"/>
    <n v="2"/>
    <n v="10"/>
    <n v="80"/>
    <s v="Yes"/>
    <x v="2"/>
    <s v="Ratibida pinnata"/>
    <s v="RAPI"/>
    <n v="3"/>
  </r>
  <r>
    <x v="4"/>
    <d v="2019-07-05T00:00:00"/>
    <n v="5"/>
    <n v="3"/>
    <n v="35"/>
    <n v="65"/>
    <s v="Yes"/>
    <x v="1"/>
    <s v="Erigeron strigosus"/>
    <s v="ERST"/>
    <n v="17"/>
  </r>
  <r>
    <x v="4"/>
    <d v="2019-07-05T00:00:00"/>
    <n v="5"/>
    <n v="4"/>
    <n v="30"/>
    <n v="70"/>
    <s v="No"/>
    <x v="2"/>
    <s v="Ratibida pinnata"/>
    <s v="RAPI"/>
    <n v="1"/>
  </r>
  <r>
    <x v="4"/>
    <d v="2019-07-05T00:00:00"/>
    <n v="5"/>
    <n v="5"/>
    <n v="25"/>
    <n v="75"/>
    <s v="No"/>
    <x v="2"/>
    <s v="Monarda fistulosa"/>
    <s v="MOFI"/>
    <n v="156"/>
  </r>
  <r>
    <x v="4"/>
    <d v="2019-07-05T00:00:00"/>
    <n v="5"/>
    <n v="5"/>
    <n v="25"/>
    <n v="75"/>
    <s v="No"/>
    <x v="1"/>
    <s v="Ratibida pinnata"/>
    <s v="RAPI"/>
    <n v="14"/>
  </r>
  <r>
    <x v="5"/>
    <d v="2019-07-04T00:00:00"/>
    <n v="1"/>
    <n v="1"/>
    <n v="10"/>
    <n v="80"/>
    <s v="Yes"/>
    <x v="1"/>
    <s v="Erigeron strigosus"/>
    <s v="ERST"/>
    <n v="18"/>
  </r>
  <r>
    <x v="5"/>
    <d v="2019-07-04T00:00:00"/>
    <n v="1"/>
    <n v="2"/>
    <n v="5"/>
    <n v="90"/>
    <s v="Yes"/>
    <x v="2"/>
    <s v="Erigeron strigosus"/>
    <s v="ERST"/>
    <n v="33"/>
  </r>
  <r>
    <x v="5"/>
    <d v="2019-07-04T00:00:00"/>
    <n v="1"/>
    <n v="2"/>
    <n v="5"/>
    <n v="90"/>
    <s v="Yes"/>
    <x v="12"/>
    <s v="Pycanthemum virginianum"/>
    <s v="PYVI"/>
    <n v="222"/>
  </r>
  <r>
    <x v="5"/>
    <d v="2019-07-04T00:00:00"/>
    <n v="1"/>
    <n v="3"/>
    <n v="1"/>
    <n v="80"/>
    <s v="Yes"/>
    <x v="13"/>
    <s v="Pycanthemum virginianum"/>
    <s v="PYVI"/>
    <n v="167"/>
  </r>
  <r>
    <x v="5"/>
    <d v="2019-07-04T00:00:00"/>
    <n v="1"/>
    <n v="3"/>
    <n v="1"/>
    <n v="80"/>
    <s v="Yes"/>
    <x v="0"/>
    <s v="Ratibida pinnata"/>
    <s v="RAPI"/>
    <n v="9"/>
  </r>
  <r>
    <x v="5"/>
    <d v="2019-07-04T00:00:00"/>
    <n v="1"/>
    <n v="4"/>
    <n v="25"/>
    <n v="75"/>
    <s v="Yes"/>
    <x v="2"/>
    <s v="Melilotus albus"/>
    <s v="MEAL"/>
    <n v="79"/>
  </r>
  <r>
    <x v="5"/>
    <d v="2019-07-04T00:00:00"/>
    <n v="1"/>
    <n v="5"/>
    <n v="1"/>
    <n v="85"/>
    <s v="Yes"/>
    <x v="2"/>
    <s v="Erigeron strigosus"/>
    <s v="ERST"/>
    <n v="51"/>
  </r>
  <r>
    <x v="5"/>
    <d v="2019-07-04T00:00:00"/>
    <n v="1"/>
    <n v="5"/>
    <n v="1"/>
    <n v="85"/>
    <s v="Yes"/>
    <x v="2"/>
    <s v="Pycanthemum virginianum"/>
    <s v="PYVI"/>
    <n v="26"/>
  </r>
  <r>
    <x v="5"/>
    <d v="2019-07-04T00:00:00"/>
    <n v="1"/>
    <n v="5"/>
    <n v="1"/>
    <n v="85"/>
    <s v="Yes"/>
    <x v="2"/>
    <s v="Monarda fistulosa"/>
    <s v="MOFI"/>
    <n v="14"/>
  </r>
  <r>
    <x v="5"/>
    <d v="2019-07-04T00:00:00"/>
    <n v="2"/>
    <n v="1"/>
    <n v="50"/>
    <n v="40"/>
    <s v="Yes"/>
    <x v="3"/>
    <m/>
    <m/>
    <m/>
  </r>
  <r>
    <x v="5"/>
    <d v="2019-07-04T00:00:00"/>
    <n v="2"/>
    <n v="2"/>
    <n v="50"/>
    <n v="40"/>
    <s v="Yes"/>
    <x v="2"/>
    <s v="Monarda fistulosa"/>
    <s v="MOFI"/>
    <n v="10"/>
  </r>
  <r>
    <x v="5"/>
    <d v="2019-07-04T00:00:00"/>
    <n v="2"/>
    <n v="2"/>
    <n v="50"/>
    <n v="40"/>
    <s v="Yes"/>
    <x v="1"/>
    <s v="Trifolium pratense"/>
    <s v="TRPR"/>
    <n v="300"/>
  </r>
  <r>
    <x v="5"/>
    <d v="2019-07-04T00:00:00"/>
    <n v="2"/>
    <n v="3"/>
    <n v="10"/>
    <n v="80"/>
    <s v="Yes"/>
    <x v="2"/>
    <s v="Trifolium pratense"/>
    <s v="TRPR"/>
    <n v="20"/>
  </r>
  <r>
    <x v="5"/>
    <d v="2019-07-04T00:00:00"/>
    <n v="2"/>
    <n v="4"/>
    <n v="1"/>
    <n v="70"/>
    <s v="Yes"/>
    <x v="0"/>
    <s v="Melilotus albus"/>
    <s v="MEAL"/>
    <n v="408"/>
  </r>
  <r>
    <x v="5"/>
    <d v="2019-07-04T00:00:00"/>
    <n v="2"/>
    <n v="4"/>
    <n v="1"/>
    <n v="70"/>
    <s v="Yes"/>
    <x v="2"/>
    <s v="Trifolium pratense"/>
    <s v="TRPR"/>
    <n v="100"/>
  </r>
  <r>
    <x v="5"/>
    <d v="2019-07-04T00:00:00"/>
    <n v="2"/>
    <n v="4"/>
    <n v="1"/>
    <n v="70"/>
    <s v="Yes"/>
    <x v="2"/>
    <s v="Trifolium pratense"/>
    <s v="TRPR"/>
    <n v="1"/>
  </r>
  <r>
    <x v="5"/>
    <d v="2019-07-04T00:00:00"/>
    <n v="2"/>
    <n v="5"/>
    <n v="1"/>
    <n v="95"/>
    <s v="Yes"/>
    <x v="14"/>
    <s v="Trifolium pratense"/>
    <s v="TRPR"/>
    <n v="400"/>
  </r>
  <r>
    <x v="5"/>
    <d v="2019-07-04T00:00:00"/>
    <n v="2"/>
    <n v="5"/>
    <n v="1"/>
    <n v="95"/>
    <s v="Yes"/>
    <x v="2"/>
    <s v="Sonchus asper"/>
    <s v="SOAS"/>
    <n v="1"/>
  </r>
  <r>
    <x v="5"/>
    <d v="2019-07-04T00:00:00"/>
    <n v="3"/>
    <n v="1"/>
    <n v="20"/>
    <n v="80"/>
    <s v="Yes"/>
    <x v="2"/>
    <s v="Trifolium pratense"/>
    <s v="TRPR"/>
    <n v="20"/>
  </r>
  <r>
    <x v="5"/>
    <d v="2019-07-04T00:00:00"/>
    <n v="3"/>
    <n v="1"/>
    <n v="20"/>
    <n v="80"/>
    <s v="Yes"/>
    <x v="1"/>
    <s v="Pycanthemum virginianum"/>
    <s v="PYVI"/>
    <n v="12"/>
  </r>
  <r>
    <x v="5"/>
    <d v="2019-07-04T00:00:00"/>
    <n v="3"/>
    <n v="2"/>
    <n v="5"/>
    <n v="35"/>
    <s v="Yes"/>
    <x v="1"/>
    <s v="Trifolium pratense"/>
    <s v="TRPR"/>
    <n v="460"/>
  </r>
  <r>
    <x v="5"/>
    <d v="2019-07-04T00:00:00"/>
    <n v="3"/>
    <n v="2"/>
    <n v="5"/>
    <n v="35"/>
    <s v="Yes"/>
    <x v="2"/>
    <s v="Melilotus albus"/>
    <s v="MEAL"/>
    <n v="432"/>
  </r>
  <r>
    <x v="5"/>
    <d v="2019-07-04T00:00:00"/>
    <n v="3"/>
    <n v="3"/>
    <n v="35"/>
    <n v="60"/>
    <s v="Yes"/>
    <x v="3"/>
    <m/>
    <m/>
    <m/>
  </r>
  <r>
    <x v="5"/>
    <d v="2019-07-04T00:00:00"/>
    <n v="3"/>
    <n v="4"/>
    <n v="20"/>
    <n v="70"/>
    <s v="Yes"/>
    <x v="4"/>
    <s v="Trifolium pratense"/>
    <s v="TRPR"/>
    <n v="460"/>
  </r>
  <r>
    <x v="5"/>
    <d v="2019-07-04T00:00:00"/>
    <n v="3"/>
    <n v="4"/>
    <n v="20"/>
    <n v="70"/>
    <s v="Yes"/>
    <x v="14"/>
    <s v="Pycanthemum virginianum"/>
    <s v="PYVI"/>
    <n v="138"/>
  </r>
  <r>
    <x v="5"/>
    <d v="2019-07-04T00:00:00"/>
    <n v="3"/>
    <n v="5"/>
    <n v="40"/>
    <n v="30"/>
    <s v="Yes"/>
    <x v="3"/>
    <m/>
    <m/>
    <m/>
  </r>
  <r>
    <x v="5"/>
    <d v="2019-07-04T00:00:00"/>
    <n v="4"/>
    <n v="1"/>
    <n v="30"/>
    <n v="30"/>
    <s v="Yes"/>
    <x v="2"/>
    <s v="Trifolium pratense"/>
    <s v="TRPR"/>
    <n v="120"/>
  </r>
  <r>
    <x v="5"/>
    <d v="2019-07-04T00:00:00"/>
    <n v="4"/>
    <n v="2"/>
    <n v="20"/>
    <n v="60"/>
    <s v="Yes"/>
    <x v="1"/>
    <s v="Ratibida pinnata"/>
    <s v="RAPI"/>
    <n v="2"/>
  </r>
  <r>
    <x v="5"/>
    <d v="2019-07-04T00:00:00"/>
    <n v="4"/>
    <n v="3"/>
    <n v="10"/>
    <n v="50"/>
    <s v="Yes"/>
    <x v="1"/>
    <s v="Trifolium pratense"/>
    <s v="TRPR"/>
    <n v="200"/>
  </r>
  <r>
    <x v="5"/>
    <d v="2019-07-04T00:00:00"/>
    <n v="4"/>
    <n v="3"/>
    <n v="10"/>
    <n v="50"/>
    <s v="Yes"/>
    <x v="11"/>
    <s v="Pycanthemum virginianum"/>
    <s v="PYVI"/>
    <n v="169"/>
  </r>
  <r>
    <x v="5"/>
    <d v="2019-07-04T00:00:00"/>
    <n v="4"/>
    <n v="4"/>
    <n v="15"/>
    <n v="40"/>
    <s v="Yes"/>
    <x v="2"/>
    <s v="Trifolium pratense"/>
    <s v="TRPR"/>
    <n v="20"/>
  </r>
  <r>
    <x v="5"/>
    <d v="2019-07-04T00:00:00"/>
    <n v="4"/>
    <n v="5"/>
    <n v="10"/>
    <n v="60"/>
    <s v="Yes"/>
    <x v="2"/>
    <s v="Trifolium pratense"/>
    <s v="TRPR"/>
    <n v="480"/>
  </r>
  <r>
    <x v="5"/>
    <d v="2019-07-04T00:00:00"/>
    <n v="4"/>
    <n v="5"/>
    <n v="10"/>
    <n v="60"/>
    <s v="Yes"/>
    <x v="2"/>
    <s v="Tradescantia ohiensis"/>
    <s v="TROH"/>
    <n v="2"/>
  </r>
  <r>
    <x v="5"/>
    <d v="2019-07-04T00:00:00"/>
    <n v="5"/>
    <n v="1"/>
    <n v="30"/>
    <n v="20"/>
    <s v="Yes"/>
    <x v="2"/>
    <s v="Erigeron strigosus"/>
    <s v="ERST"/>
    <n v="29"/>
  </r>
  <r>
    <x v="5"/>
    <d v="2019-07-04T00:00:00"/>
    <n v="5"/>
    <n v="1"/>
    <n v="30"/>
    <n v="20"/>
    <s v="Yes"/>
    <x v="2"/>
    <s v="Trifolium pratense"/>
    <s v="TRPR"/>
    <n v="100"/>
  </r>
  <r>
    <x v="5"/>
    <d v="2019-07-04T00:00:00"/>
    <n v="5"/>
    <n v="1"/>
    <n v="30"/>
    <n v="20"/>
    <s v="Yes"/>
    <x v="1"/>
    <s v="Melilotus albus"/>
    <s v="MEAL"/>
    <n v="168"/>
  </r>
  <r>
    <x v="5"/>
    <d v="2019-07-04T00:00:00"/>
    <n v="5"/>
    <n v="2"/>
    <n v="5"/>
    <n v="30"/>
    <s v="Yes"/>
    <x v="13"/>
    <s v="Pycanthemum virginianum"/>
    <s v="PYVI"/>
    <n v="165"/>
  </r>
  <r>
    <x v="5"/>
    <d v="2019-07-04T00:00:00"/>
    <n v="5"/>
    <n v="3"/>
    <n v="10"/>
    <n v="60"/>
    <s v="Yes"/>
    <x v="0"/>
    <s v="Erigeron strigosus"/>
    <s v="ERST"/>
    <n v="32"/>
  </r>
  <r>
    <x v="5"/>
    <d v="2019-07-04T00:00:00"/>
    <n v="5"/>
    <n v="3"/>
    <n v="10"/>
    <n v="60"/>
    <s v="Yes"/>
    <x v="2"/>
    <s v="Pycanthemum virginianum"/>
    <s v="PYVI"/>
    <n v="128"/>
  </r>
  <r>
    <x v="5"/>
    <d v="2019-07-04T00:00:00"/>
    <n v="5"/>
    <n v="4"/>
    <n v="25"/>
    <n v="45"/>
    <s v="Yes"/>
    <x v="3"/>
    <m/>
    <m/>
    <m/>
  </r>
  <r>
    <x v="5"/>
    <d v="2019-07-04T00:00:00"/>
    <n v="5"/>
    <n v="5"/>
    <n v="50"/>
    <n v="10"/>
    <s v="Yes"/>
    <x v="2"/>
    <s v="Erigeron strigosus"/>
    <s v="ERST"/>
    <n v="10"/>
  </r>
  <r>
    <x v="6"/>
    <d v="2019-07-03T00:00:00"/>
    <n v="1"/>
    <n v="1"/>
    <n v="40"/>
    <n v="20"/>
    <s v="No"/>
    <x v="2"/>
    <s v="Rudbeckia hirta"/>
    <s v="RUHI"/>
    <n v="1"/>
  </r>
  <r>
    <x v="6"/>
    <d v="2019-07-03T00:00:00"/>
    <n v="1"/>
    <n v="2"/>
    <n v="15"/>
    <n v="3"/>
    <s v="No"/>
    <x v="3"/>
    <m/>
    <m/>
    <m/>
  </r>
  <r>
    <x v="6"/>
    <d v="2019-07-03T00:00:00"/>
    <n v="1"/>
    <n v="3"/>
    <n v="20"/>
    <n v="10"/>
    <s v="No"/>
    <x v="3"/>
    <m/>
    <m/>
    <m/>
  </r>
  <r>
    <x v="6"/>
    <d v="2019-07-03T00:00:00"/>
    <n v="1"/>
    <n v="4"/>
    <n v="20"/>
    <n v="25"/>
    <s v="No"/>
    <x v="3"/>
    <m/>
    <m/>
    <m/>
  </r>
  <r>
    <x v="6"/>
    <d v="2019-07-03T00:00:00"/>
    <n v="1"/>
    <n v="5"/>
    <n v="25"/>
    <n v="25"/>
    <s v="Yes"/>
    <x v="3"/>
    <m/>
    <m/>
    <m/>
  </r>
  <r>
    <x v="6"/>
    <d v="2019-07-03T00:00:00"/>
    <n v="2"/>
    <n v="1"/>
    <n v="50"/>
    <n v="5"/>
    <s v="No"/>
    <x v="3"/>
    <m/>
    <m/>
    <m/>
  </r>
  <r>
    <x v="6"/>
    <d v="2019-07-03T00:00:00"/>
    <n v="2"/>
    <n v="2"/>
    <n v="40"/>
    <n v="40"/>
    <s v="No"/>
    <x v="3"/>
    <m/>
    <m/>
    <m/>
  </r>
  <r>
    <x v="6"/>
    <d v="2019-07-03T00:00:00"/>
    <n v="2"/>
    <n v="3"/>
    <n v="35"/>
    <n v="15"/>
    <s v="No"/>
    <x v="3"/>
    <m/>
    <m/>
    <m/>
  </r>
  <r>
    <x v="6"/>
    <d v="2019-07-03T00:00:00"/>
    <n v="2"/>
    <n v="4"/>
    <n v="40"/>
    <n v="10"/>
    <s v="No"/>
    <x v="3"/>
    <m/>
    <m/>
    <m/>
  </r>
  <r>
    <x v="6"/>
    <d v="2019-07-03T00:00:00"/>
    <n v="2"/>
    <n v="5"/>
    <n v="25"/>
    <n v="20"/>
    <s v="No"/>
    <x v="3"/>
    <m/>
    <m/>
    <m/>
  </r>
  <r>
    <x v="6"/>
    <d v="2019-07-03T00:00:00"/>
    <n v="3"/>
    <n v="1"/>
    <n v="15"/>
    <n v="20"/>
    <s v="No"/>
    <x v="2"/>
    <s v="Rudbeckia hirta"/>
    <s v="RUHI"/>
    <n v="1"/>
  </r>
  <r>
    <x v="6"/>
    <d v="2019-07-03T00:00:00"/>
    <n v="3"/>
    <n v="2"/>
    <n v="10"/>
    <n v="10"/>
    <s v="No"/>
    <x v="3"/>
    <m/>
    <m/>
    <m/>
  </r>
  <r>
    <x v="6"/>
    <d v="2019-07-03T00:00:00"/>
    <n v="3"/>
    <n v="3"/>
    <n v="25"/>
    <n v="35"/>
    <s v="No"/>
    <x v="3"/>
    <m/>
    <m/>
    <m/>
  </r>
  <r>
    <x v="6"/>
    <d v="2019-07-03T00:00:00"/>
    <n v="3"/>
    <n v="4"/>
    <n v="40"/>
    <n v="45"/>
    <s v="No"/>
    <x v="2"/>
    <s v="Coreopsis lanceolata"/>
    <s v="COLA"/>
    <n v="2"/>
  </r>
  <r>
    <x v="6"/>
    <d v="2019-07-03T00:00:00"/>
    <n v="3"/>
    <n v="5"/>
    <n v="15"/>
    <n v="25"/>
    <s v="No"/>
    <x v="3"/>
    <m/>
    <m/>
    <m/>
  </r>
  <r>
    <x v="6"/>
    <d v="2019-07-03T00:00:00"/>
    <n v="4"/>
    <n v="1"/>
    <n v="30"/>
    <n v="25"/>
    <s v="No"/>
    <x v="3"/>
    <m/>
    <m/>
    <m/>
  </r>
  <r>
    <x v="6"/>
    <d v="2019-07-03T00:00:00"/>
    <n v="4"/>
    <n v="2"/>
    <n v="25"/>
    <n v="15"/>
    <s v="No"/>
    <x v="2"/>
    <s v="Rudbeckia hirta"/>
    <s v="RUHI"/>
    <n v="1"/>
  </r>
  <r>
    <x v="6"/>
    <d v="2019-07-03T00:00:00"/>
    <n v="4"/>
    <n v="3"/>
    <n v="15"/>
    <n v="10"/>
    <s v="No"/>
    <x v="3"/>
    <m/>
    <m/>
    <m/>
  </r>
  <r>
    <x v="6"/>
    <d v="2019-07-03T00:00:00"/>
    <n v="4"/>
    <n v="4"/>
    <n v="10"/>
    <n v="5"/>
    <s v="No"/>
    <x v="3"/>
    <m/>
    <m/>
    <m/>
  </r>
  <r>
    <x v="6"/>
    <d v="2019-07-03T00:00:00"/>
    <n v="4"/>
    <n v="5"/>
    <n v="45"/>
    <n v="30"/>
    <s v="No"/>
    <x v="2"/>
    <s v="Hibiscus trinum"/>
    <s v="HITR"/>
    <n v="1"/>
  </r>
  <r>
    <x v="6"/>
    <d v="2019-07-03T00:00:00"/>
    <n v="4"/>
    <n v="5"/>
    <n v="45"/>
    <n v="30"/>
    <s v="No"/>
    <x v="2"/>
    <s v="Rudbeckia hirta"/>
    <s v="RUHI"/>
    <n v="1"/>
  </r>
  <r>
    <x v="6"/>
    <d v="2019-07-03T00:00:00"/>
    <n v="5"/>
    <n v="1"/>
    <n v="75"/>
    <n v="25"/>
    <s v="No"/>
    <x v="1"/>
    <s v="Hibiscus trinum"/>
    <s v="HITR"/>
    <n v="2"/>
  </r>
  <r>
    <x v="6"/>
    <d v="2019-07-03T00:00:00"/>
    <n v="5"/>
    <n v="2"/>
    <n v="10"/>
    <n v="20"/>
    <s v="No"/>
    <x v="3"/>
    <m/>
    <m/>
    <m/>
  </r>
  <r>
    <x v="6"/>
    <d v="2019-07-03T00:00:00"/>
    <n v="5"/>
    <n v="3"/>
    <n v="10"/>
    <n v="10"/>
    <s v="No"/>
    <x v="3"/>
    <m/>
    <m/>
    <m/>
  </r>
  <r>
    <x v="6"/>
    <d v="2019-07-03T00:00:00"/>
    <n v="5"/>
    <n v="4"/>
    <n v="20"/>
    <n v="25"/>
    <s v="No"/>
    <x v="3"/>
    <m/>
    <m/>
    <m/>
  </r>
  <r>
    <x v="6"/>
    <d v="2019-07-03T00:00:00"/>
    <n v="5"/>
    <n v="5"/>
    <n v="20"/>
    <n v="25"/>
    <s v="No"/>
    <x v="3"/>
    <m/>
    <m/>
    <m/>
  </r>
  <r>
    <x v="7"/>
    <d v="2019-07-05T00:00:00"/>
    <n v="1"/>
    <n v="1"/>
    <n v="5"/>
    <n v="90"/>
    <s v="Yes"/>
    <x v="14"/>
    <s v="Trifolium pratense"/>
    <s v="TRPR"/>
    <n v="480"/>
  </r>
  <r>
    <x v="7"/>
    <d v="2019-07-05T00:00:00"/>
    <n v="1"/>
    <n v="2"/>
    <n v="1"/>
    <n v="95"/>
    <s v="Yes"/>
    <x v="14"/>
    <s v="Trifolium pratense"/>
    <s v="TRPR"/>
    <n v="320"/>
  </r>
  <r>
    <x v="7"/>
    <d v="2019-07-05T00:00:00"/>
    <n v="1"/>
    <n v="2"/>
    <n v="1"/>
    <n v="95"/>
    <s v="Yes"/>
    <x v="4"/>
    <s v="Melilotus albus"/>
    <s v="MEAL"/>
    <n v="624"/>
  </r>
  <r>
    <x v="7"/>
    <d v="2019-07-05T00:00:00"/>
    <n v="1"/>
    <n v="2"/>
    <n v="1"/>
    <n v="95"/>
    <s v="Yes"/>
    <x v="1"/>
    <s v="Erigeron annus"/>
    <s v="ERAN"/>
    <n v="37"/>
  </r>
  <r>
    <x v="7"/>
    <d v="2019-07-05T00:00:00"/>
    <n v="1"/>
    <n v="3"/>
    <n v="0"/>
    <n v="100"/>
    <s v="Yes"/>
    <x v="4"/>
    <s v="Trifolium pratense"/>
    <s v="TRPR"/>
    <n v="600"/>
  </r>
  <r>
    <x v="7"/>
    <d v="2019-07-05T00:00:00"/>
    <n v="1"/>
    <n v="3"/>
    <n v="0"/>
    <n v="100"/>
    <s v="Yes"/>
    <x v="2"/>
    <s v="Erigeron strigosus"/>
    <s v="ERST"/>
    <n v="10"/>
  </r>
  <r>
    <x v="7"/>
    <d v="2019-07-05T00:00:00"/>
    <n v="1"/>
    <n v="3"/>
    <n v="0"/>
    <n v="100"/>
    <s v="Yes"/>
    <x v="11"/>
    <s v="Ratibida pinnata"/>
    <s v="RAPI"/>
    <n v="15"/>
  </r>
  <r>
    <x v="7"/>
    <d v="2019-07-05T00:00:00"/>
    <n v="1"/>
    <n v="4"/>
    <n v="1"/>
    <n v="95"/>
    <s v="Yes"/>
    <x v="4"/>
    <s v="Trifolium pratense"/>
    <s v="TRPR"/>
    <n v="460"/>
  </r>
  <r>
    <x v="7"/>
    <d v="2019-07-05T00:00:00"/>
    <n v="1"/>
    <n v="4"/>
    <n v="1"/>
    <n v="95"/>
    <s v="Yes"/>
    <x v="2"/>
    <s v="Ratibida pinnata"/>
    <s v="RAPI"/>
    <n v="1"/>
  </r>
  <r>
    <x v="7"/>
    <d v="2019-07-05T00:00:00"/>
    <n v="1"/>
    <n v="5"/>
    <n v="1"/>
    <n v="95"/>
    <s v="Yes"/>
    <x v="14"/>
    <s v="Trifolium pratense"/>
    <s v="TRPR"/>
    <n v="740"/>
  </r>
  <r>
    <x v="7"/>
    <d v="2019-07-05T00:00:00"/>
    <n v="1"/>
    <n v="5"/>
    <n v="1"/>
    <n v="95"/>
    <s v="Yes"/>
    <x v="2"/>
    <s v="Erigeron strigosus"/>
    <s v="ERST"/>
    <n v="19"/>
  </r>
  <r>
    <x v="7"/>
    <d v="2019-07-05T00:00:00"/>
    <n v="1"/>
    <n v="5"/>
    <n v="1"/>
    <n v="95"/>
    <s v="Yes"/>
    <x v="15"/>
    <s v="Pycnanthemum virginianum"/>
    <s v="PYVI"/>
    <n v="1190"/>
  </r>
  <r>
    <x v="7"/>
    <d v="2019-07-05T00:00:00"/>
    <n v="1"/>
    <n v="5"/>
    <n v="1"/>
    <n v="95"/>
    <s v="Yes"/>
    <x v="2"/>
    <s v="Rudbeckia hirta"/>
    <s v="RUHI"/>
    <n v="3"/>
  </r>
  <r>
    <x v="7"/>
    <d v="2019-07-05T00:00:00"/>
    <n v="1"/>
    <n v="5"/>
    <n v="1"/>
    <n v="95"/>
    <s v="Yes"/>
    <x v="2"/>
    <s v="Melilotus albus"/>
    <s v="MEAL"/>
    <n v="288"/>
  </r>
  <r>
    <x v="7"/>
    <d v="2019-07-05T00:00:00"/>
    <n v="2"/>
    <n v="1"/>
    <n v="1"/>
    <n v="95"/>
    <s v="Yes"/>
    <x v="2"/>
    <s v="Trifolium pratense"/>
    <s v="TRPR"/>
    <n v="460"/>
  </r>
  <r>
    <x v="7"/>
    <d v="2019-07-05T00:00:00"/>
    <n v="2"/>
    <n v="1"/>
    <n v="1"/>
    <n v="95"/>
    <s v="Yes"/>
    <x v="12"/>
    <s v="Ratibida pinnata"/>
    <s v="RAPI"/>
    <n v="9"/>
  </r>
  <r>
    <x v="7"/>
    <d v="2019-07-05T00:00:00"/>
    <n v="2"/>
    <n v="1"/>
    <n v="1"/>
    <n v="95"/>
    <s v="Yes"/>
    <x v="6"/>
    <s v="Monarda fistulosa"/>
    <s v="MOFI"/>
    <n v="260"/>
  </r>
  <r>
    <x v="7"/>
    <d v="2019-07-05T00:00:00"/>
    <n v="2"/>
    <n v="1"/>
    <n v="1"/>
    <n v="95"/>
    <s v="Yes"/>
    <x v="2"/>
    <s v="Erigeron strigosus"/>
    <s v="ERST"/>
    <n v="22"/>
  </r>
  <r>
    <x v="7"/>
    <d v="2019-07-05T00:00:00"/>
    <n v="2"/>
    <n v="1"/>
    <n v="1"/>
    <n v="95"/>
    <s v="Yes"/>
    <x v="4"/>
    <s v="Rudbeckia hirta"/>
    <s v="RUHI"/>
    <n v="5"/>
  </r>
  <r>
    <x v="7"/>
    <d v="2019-07-05T00:00:00"/>
    <n v="2"/>
    <n v="2"/>
    <n v="1"/>
    <n v="8"/>
    <s v="Yes"/>
    <x v="2"/>
    <s v="Trifolium pratense"/>
    <s v="TRPR"/>
    <n v="200"/>
  </r>
  <r>
    <x v="7"/>
    <d v="2019-07-05T00:00:00"/>
    <n v="2"/>
    <n v="2"/>
    <n v="1"/>
    <n v="8"/>
    <s v="Yes"/>
    <x v="11"/>
    <s v="Erigeron annus"/>
    <s v="ERAN"/>
    <n v="106"/>
  </r>
  <r>
    <x v="7"/>
    <d v="2019-07-05T00:00:00"/>
    <n v="2"/>
    <n v="2"/>
    <n v="1"/>
    <n v="8"/>
    <s v="Yes"/>
    <x v="4"/>
    <s v="Rudbeckia hirta"/>
    <s v="RUHI"/>
    <n v="4"/>
  </r>
  <r>
    <x v="7"/>
    <d v="2019-07-05T00:00:00"/>
    <n v="2"/>
    <n v="3"/>
    <n v="1"/>
    <n v="70"/>
    <s v="Yes"/>
    <x v="2"/>
    <s v="Trifolium pratense"/>
    <s v="TRPR"/>
    <n v="160"/>
  </r>
  <r>
    <x v="7"/>
    <d v="2019-07-05T00:00:00"/>
    <n v="2"/>
    <n v="3"/>
    <n v="1"/>
    <n v="70"/>
    <s v="Yes"/>
    <x v="2"/>
    <s v="Rudbeckia hirta"/>
    <s v="RUHI"/>
    <n v="1"/>
  </r>
  <r>
    <x v="7"/>
    <d v="2019-07-05T00:00:00"/>
    <n v="2"/>
    <n v="4"/>
    <n v="1"/>
    <n v="65"/>
    <s v="Yes"/>
    <x v="2"/>
    <s v="Ratibida pinnata"/>
    <s v="RAPI"/>
    <n v="1"/>
  </r>
  <r>
    <x v="7"/>
    <d v="2019-07-05T00:00:00"/>
    <n v="2"/>
    <n v="4"/>
    <n v="1"/>
    <n v="65"/>
    <s v="Yes"/>
    <x v="2"/>
    <s v="Asclepias syriaca"/>
    <s v="ASSY"/>
    <n v="13"/>
  </r>
  <r>
    <x v="7"/>
    <d v="2019-07-05T00:00:00"/>
    <n v="2"/>
    <n v="5"/>
    <n v="1"/>
    <n v="80"/>
    <s v="Yes"/>
    <x v="4"/>
    <s v="Trifolium pratense"/>
    <s v="TRPR"/>
    <n v="380"/>
  </r>
  <r>
    <x v="7"/>
    <d v="2019-07-05T00:00:00"/>
    <n v="2"/>
    <n v="5"/>
    <n v="1"/>
    <n v="80"/>
    <s v="Yes"/>
    <x v="2"/>
    <s v="Ratibida pinnata"/>
    <s v="RAPI"/>
    <n v="2"/>
  </r>
  <r>
    <x v="7"/>
    <d v="2019-07-05T00:00:00"/>
    <n v="3"/>
    <n v="1"/>
    <n v="10"/>
    <n v="85"/>
    <s v="Yes"/>
    <x v="1"/>
    <s v="Trifolium pratense"/>
    <s v="TRPR"/>
    <n v="460"/>
  </r>
  <r>
    <x v="7"/>
    <d v="2019-07-05T00:00:00"/>
    <n v="3"/>
    <n v="1"/>
    <n v="10"/>
    <n v="85"/>
    <s v="Yes"/>
    <x v="13"/>
    <s v="Ratibida pinnata"/>
    <s v="RAPI"/>
    <n v="11"/>
  </r>
  <r>
    <x v="7"/>
    <d v="2019-07-05T00:00:00"/>
    <n v="3"/>
    <n v="1"/>
    <n v="10"/>
    <n v="85"/>
    <s v="Yes"/>
    <x v="2"/>
    <s v="Asclepias syriaca"/>
    <s v="ASSY"/>
    <n v="27"/>
  </r>
  <r>
    <x v="7"/>
    <d v="2019-07-05T00:00:00"/>
    <n v="3"/>
    <n v="2"/>
    <n v="1"/>
    <n v="95"/>
    <s v="Yes"/>
    <x v="4"/>
    <s v="Trifolium pratense"/>
    <s v="TRPR"/>
    <n v="760"/>
  </r>
  <r>
    <x v="7"/>
    <d v="2019-07-05T00:00:00"/>
    <n v="3"/>
    <n v="3"/>
    <n v="1"/>
    <n v="95"/>
    <s v="Yes"/>
    <x v="1"/>
    <s v="Melilotus albus"/>
    <s v="MEAL"/>
    <n v="432"/>
  </r>
  <r>
    <x v="7"/>
    <d v="2019-07-05T00:00:00"/>
    <n v="3"/>
    <n v="3"/>
    <n v="1"/>
    <n v="95"/>
    <s v="Yes"/>
    <x v="2"/>
    <s v="Asclepias syriaca"/>
    <s v="ASSY"/>
    <n v="69"/>
  </r>
  <r>
    <x v="7"/>
    <d v="2019-07-05T00:00:00"/>
    <n v="3"/>
    <n v="3"/>
    <n v="1"/>
    <n v="95"/>
    <s v="Yes"/>
    <x v="2"/>
    <s v="Rudbeckia hirta"/>
    <s v="RUHI"/>
    <n v="1"/>
  </r>
  <r>
    <x v="7"/>
    <d v="2019-07-05T00:00:00"/>
    <n v="3"/>
    <n v="3"/>
    <n v="1"/>
    <n v="95"/>
    <s v="Yes"/>
    <x v="2"/>
    <s v="Trifolium pratense"/>
    <s v="TRPR"/>
    <n v="100"/>
  </r>
  <r>
    <x v="7"/>
    <d v="2019-07-05T00:00:00"/>
    <n v="3"/>
    <n v="4"/>
    <n v="1"/>
    <n v="90"/>
    <s v="Yes"/>
    <x v="1"/>
    <s v="Erigeron strigosus"/>
    <s v="ERST"/>
    <n v="9"/>
  </r>
  <r>
    <x v="7"/>
    <d v="2019-07-05T00:00:00"/>
    <n v="3"/>
    <n v="4"/>
    <n v="1"/>
    <n v="90"/>
    <s v="Yes"/>
    <x v="2"/>
    <s v="Trifolium pratense"/>
    <s v="TRPR"/>
    <n v="40"/>
  </r>
  <r>
    <x v="7"/>
    <d v="2019-07-05T00:00:00"/>
    <n v="3"/>
    <n v="5"/>
    <n v="0"/>
    <n v="100"/>
    <s v="Yes"/>
    <x v="2"/>
    <s v="Rudbeckia hirta"/>
    <s v="RUHI"/>
    <n v="1"/>
  </r>
  <r>
    <x v="7"/>
    <d v="2019-07-05T00:00:00"/>
    <n v="3"/>
    <n v="5"/>
    <n v="0"/>
    <n v="100"/>
    <s v="Yes"/>
    <x v="2"/>
    <s v="Erigeron strigosus"/>
    <s v="ERST"/>
    <n v="11"/>
  </r>
  <r>
    <x v="7"/>
    <d v="2019-07-05T00:00:00"/>
    <n v="3"/>
    <n v="5"/>
    <n v="0"/>
    <n v="100"/>
    <s v="Yes"/>
    <x v="13"/>
    <s v="Trifolium pratense"/>
    <s v="TRPR"/>
    <n v="1580"/>
  </r>
  <r>
    <x v="7"/>
    <d v="2019-07-05T00:00:00"/>
    <n v="4"/>
    <n v="1"/>
    <n v="0"/>
    <n v="100"/>
    <s v="Yes"/>
    <x v="2"/>
    <s v="Erigeron strigosus"/>
    <s v="ERST"/>
    <n v="10"/>
  </r>
  <r>
    <x v="7"/>
    <d v="2019-07-05T00:00:00"/>
    <n v="4"/>
    <n v="1"/>
    <n v="0"/>
    <n v="100"/>
    <s v="Yes"/>
    <x v="2"/>
    <s v="Melilotus albus"/>
    <s v="MEAL"/>
    <n v="120"/>
  </r>
  <r>
    <x v="7"/>
    <d v="2019-07-05T00:00:00"/>
    <n v="4"/>
    <n v="1"/>
    <n v="0"/>
    <n v="100"/>
    <s v="Yes"/>
    <x v="1"/>
    <s v="Trifolium pratense"/>
    <s v="TRPR"/>
    <n v="160"/>
  </r>
  <r>
    <x v="7"/>
    <d v="2019-07-05T00:00:00"/>
    <n v="4"/>
    <n v="2"/>
    <n v="0"/>
    <n v="100"/>
    <s v="Yes"/>
    <x v="4"/>
    <s v="Trifolium pratense"/>
    <s v="TRPR"/>
    <n v="1980"/>
  </r>
  <r>
    <x v="7"/>
    <d v="2019-07-05T00:00:00"/>
    <n v="4"/>
    <n v="3"/>
    <n v="1"/>
    <n v="95"/>
    <s v="Yes"/>
    <x v="1"/>
    <s v="Trifolium pratense"/>
    <s v="TRPR"/>
    <n v="800"/>
  </r>
  <r>
    <x v="7"/>
    <d v="2019-07-05T00:00:00"/>
    <n v="4"/>
    <n v="4"/>
    <n v="5"/>
    <n v="95"/>
    <s v="Yes"/>
    <x v="1"/>
    <s v="Melilotus albus"/>
    <s v="MEAL"/>
    <n v="324"/>
  </r>
  <r>
    <x v="7"/>
    <d v="2019-07-05T00:00:00"/>
    <n v="4"/>
    <n v="4"/>
    <n v="5"/>
    <n v="95"/>
    <s v="Yes"/>
    <x v="4"/>
    <s v="Trifolium pratense"/>
    <s v="TRPR"/>
    <n v="340"/>
  </r>
  <r>
    <x v="7"/>
    <d v="2019-07-05T00:00:00"/>
    <n v="4"/>
    <n v="5"/>
    <n v="5"/>
    <n v="90"/>
    <s v="Yes"/>
    <x v="1"/>
    <s v="Rudbeckia hirta"/>
    <s v="RUHI"/>
    <n v="3"/>
  </r>
  <r>
    <x v="7"/>
    <d v="2019-07-05T00:00:00"/>
    <n v="4"/>
    <n v="5"/>
    <n v="5"/>
    <n v="90"/>
    <s v="Yes"/>
    <x v="4"/>
    <s v="Erigeron strigosus"/>
    <s v="ERST"/>
    <n v="28"/>
  </r>
  <r>
    <x v="7"/>
    <d v="2019-07-05T00:00:00"/>
    <n v="4"/>
    <n v="5"/>
    <n v="5"/>
    <n v="90"/>
    <s v="Yes"/>
    <x v="16"/>
    <s v="Trifolium pratense"/>
    <s v="TRPR"/>
    <n v="660"/>
  </r>
  <r>
    <x v="7"/>
    <d v="2019-07-05T00:00:00"/>
    <n v="5"/>
    <n v="1"/>
    <n v="1"/>
    <n v="95"/>
    <s v="Yes"/>
    <x v="14"/>
    <s v="Trifolium pratense"/>
    <s v="TRPR"/>
    <n v="1100"/>
  </r>
  <r>
    <x v="7"/>
    <d v="2019-07-05T00:00:00"/>
    <n v="5"/>
    <n v="1"/>
    <n v="1"/>
    <n v="95"/>
    <s v="Yes"/>
    <x v="2"/>
    <s v="Rudbeckia hirta"/>
    <s v="RUHI"/>
    <n v="1"/>
  </r>
  <r>
    <x v="7"/>
    <d v="2019-07-05T00:00:00"/>
    <n v="5"/>
    <n v="2"/>
    <n v="0"/>
    <n v="100"/>
    <s v="Yes"/>
    <x v="2"/>
    <s v="Erigeron strigosus"/>
    <s v="ERST"/>
    <n v="5"/>
  </r>
  <r>
    <x v="7"/>
    <d v="2019-07-05T00:00:00"/>
    <n v="5"/>
    <n v="3"/>
    <n v="1"/>
    <n v="90"/>
    <s v="Yes"/>
    <x v="2"/>
    <s v="Trifolium pratense"/>
    <s v="TRPR"/>
    <n v="200"/>
  </r>
  <r>
    <x v="7"/>
    <d v="2019-07-05T00:00:00"/>
    <n v="5"/>
    <n v="3"/>
    <n v="1"/>
    <n v="90"/>
    <s v="Yes"/>
    <x v="11"/>
    <s v="Erigeron strigosus"/>
    <s v="ERST"/>
    <n v="88"/>
  </r>
  <r>
    <x v="7"/>
    <d v="2019-07-05T00:00:00"/>
    <n v="5"/>
    <n v="4"/>
    <n v="10"/>
    <n v="85"/>
    <s v="Yes"/>
    <x v="1"/>
    <s v="Trifolium pratense"/>
    <s v="TRPR"/>
    <n v="60"/>
  </r>
  <r>
    <x v="7"/>
    <d v="2019-07-05T00:00:00"/>
    <n v="5"/>
    <n v="4"/>
    <n v="10"/>
    <n v="85"/>
    <s v="Yes"/>
    <x v="4"/>
    <s v="Erigeron strigosus"/>
    <s v="ERST"/>
    <n v="30"/>
  </r>
  <r>
    <x v="7"/>
    <d v="2019-07-05T00:00:00"/>
    <n v="5"/>
    <n v="5"/>
    <n v="10"/>
    <n v="70"/>
    <s v="Yes"/>
    <x v="14"/>
    <s v="Erigeron strigosus"/>
    <s v="ERST"/>
    <n v="71"/>
  </r>
  <r>
    <x v="7"/>
    <d v="2019-07-05T00:00:00"/>
    <n v="5"/>
    <n v="5"/>
    <n v="10"/>
    <n v="70"/>
    <s v="Yes"/>
    <x v="1"/>
    <s v="Trifolium pratense"/>
    <s v="TRPR"/>
    <n v="220"/>
  </r>
  <r>
    <x v="8"/>
    <d v="2019-07-07T00:00:00"/>
    <n v="1"/>
    <n v="1"/>
    <n v="0"/>
    <n v="80"/>
    <s v="Yes"/>
    <x v="3"/>
    <m/>
    <m/>
    <m/>
  </r>
  <r>
    <x v="8"/>
    <d v="2019-07-07T00:00:00"/>
    <n v="1"/>
    <n v="2"/>
    <n v="1"/>
    <n v="75"/>
    <s v="Yes"/>
    <x v="2"/>
    <s v="Monarda fistulosa"/>
    <s v="MOFI"/>
    <n v="71"/>
  </r>
  <r>
    <x v="8"/>
    <d v="2019-07-07T00:00:00"/>
    <n v="1"/>
    <n v="2"/>
    <n v="1"/>
    <n v="75"/>
    <s v="Yes"/>
    <x v="2"/>
    <s v="Erigeron strigosus"/>
    <s v="ERST"/>
    <n v="49"/>
  </r>
  <r>
    <x v="8"/>
    <d v="2019-07-07T00:00:00"/>
    <n v="1"/>
    <n v="3"/>
    <n v="0"/>
    <n v="85"/>
    <s v="Yes"/>
    <x v="2"/>
    <s v="Ratibida pinnata"/>
    <s v="RAPI"/>
    <n v="1"/>
  </r>
  <r>
    <x v="8"/>
    <d v="2019-07-07T00:00:00"/>
    <n v="1"/>
    <n v="4"/>
    <n v="0"/>
    <n v="55"/>
    <s v="Yes"/>
    <x v="3"/>
    <m/>
    <m/>
    <m/>
  </r>
  <r>
    <x v="8"/>
    <d v="2019-07-07T00:00:00"/>
    <n v="1"/>
    <n v="5"/>
    <n v="0"/>
    <n v="85"/>
    <s v="Yes"/>
    <x v="0"/>
    <s v="Asclepias syriaca"/>
    <s v="ASSY"/>
    <n v="300"/>
  </r>
  <r>
    <x v="8"/>
    <d v="2019-07-07T00:00:00"/>
    <n v="2"/>
    <n v="1"/>
    <n v="1"/>
    <n v="80"/>
    <s v="Yes"/>
    <x v="3"/>
    <m/>
    <m/>
    <m/>
  </r>
  <r>
    <x v="8"/>
    <d v="2019-07-07T00:00:00"/>
    <n v="2"/>
    <n v="2"/>
    <n v="0"/>
    <n v="65"/>
    <s v="Yes"/>
    <x v="13"/>
    <s v="Erigeron strigosus"/>
    <s v="ERST"/>
    <n v="229"/>
  </r>
  <r>
    <x v="8"/>
    <d v="2019-07-07T00:00:00"/>
    <n v="2"/>
    <n v="2"/>
    <n v="0"/>
    <n v="65"/>
    <s v="Yes"/>
    <x v="2"/>
    <s v="Ratibida pinnata"/>
    <s v="RAPI"/>
    <n v="1"/>
  </r>
  <r>
    <x v="8"/>
    <d v="2019-07-07T00:00:00"/>
    <n v="2"/>
    <n v="2"/>
    <n v="0"/>
    <n v="65"/>
    <s v="Yes"/>
    <x v="4"/>
    <s v="Rudbeckia hirta"/>
    <s v="RUHI"/>
    <n v="5"/>
  </r>
  <r>
    <x v="8"/>
    <d v="2019-07-07T00:00:00"/>
    <n v="2"/>
    <n v="2"/>
    <n v="0"/>
    <n v="65"/>
    <s v="Yes"/>
    <x v="2"/>
    <s v="Fragaria virginiana"/>
    <s v="FRVI"/>
    <n v="49"/>
  </r>
  <r>
    <x v="8"/>
    <d v="2019-07-07T00:00:00"/>
    <n v="2"/>
    <n v="3"/>
    <n v="0"/>
    <n v="85"/>
    <s v="Yes"/>
    <x v="3"/>
    <m/>
    <m/>
    <m/>
  </r>
  <r>
    <x v="8"/>
    <d v="2019-07-07T00:00:00"/>
    <n v="2"/>
    <n v="4"/>
    <n v="0"/>
    <n v="60"/>
    <s v="Yes"/>
    <x v="2"/>
    <s v="Monarda fistulosa"/>
    <s v="MOFI"/>
    <n v="21"/>
  </r>
  <r>
    <x v="8"/>
    <d v="2019-07-07T00:00:00"/>
    <n v="2"/>
    <n v="5"/>
    <n v="0"/>
    <n v="55"/>
    <s v="Yes"/>
    <x v="2"/>
    <s v="Monarda fistulosa"/>
    <s v="MOFI"/>
    <n v="55"/>
  </r>
  <r>
    <x v="8"/>
    <d v="2019-07-07T00:00:00"/>
    <n v="3"/>
    <n v="1"/>
    <n v="0"/>
    <n v="85"/>
    <s v="Yes"/>
    <x v="10"/>
    <s v="Ratibida pinnata"/>
    <s v="RAPI"/>
    <n v="17"/>
  </r>
  <r>
    <x v="8"/>
    <d v="2019-07-07T00:00:00"/>
    <n v="3"/>
    <n v="2"/>
    <n v="0"/>
    <n v="95"/>
    <s v="Yes"/>
    <x v="0"/>
    <s v="Ratibida pinnata"/>
    <s v="RAPI"/>
    <n v="5"/>
  </r>
  <r>
    <x v="8"/>
    <d v="2019-07-07T00:00:00"/>
    <n v="3"/>
    <n v="3"/>
    <n v="0"/>
    <n v="85"/>
    <s v="Yes"/>
    <x v="3"/>
    <m/>
    <m/>
    <m/>
  </r>
  <r>
    <x v="8"/>
    <d v="2019-07-07T00:00:00"/>
    <n v="3"/>
    <n v="4"/>
    <n v="0"/>
    <n v="90"/>
    <s v="Yes"/>
    <x v="1"/>
    <s v="Ratibida pinnata"/>
    <s v="RAPI"/>
    <n v="10"/>
  </r>
  <r>
    <x v="8"/>
    <d v="2019-07-07T00:00:00"/>
    <n v="3"/>
    <n v="4"/>
    <n v="0"/>
    <n v="90"/>
    <s v="Yes"/>
    <x v="3"/>
    <s v="Monarda fistulosa"/>
    <s v="MOFI"/>
    <m/>
  </r>
  <r>
    <x v="8"/>
    <d v="2019-07-07T00:00:00"/>
    <n v="3"/>
    <n v="5"/>
    <n v="0"/>
    <n v="99"/>
    <s v="Yes"/>
    <x v="7"/>
    <s v="Monarda fistulosa"/>
    <s v="MOFI"/>
    <n v="201"/>
  </r>
  <r>
    <x v="8"/>
    <d v="2019-07-07T00:00:00"/>
    <n v="4"/>
    <n v="1"/>
    <n v="0"/>
    <n v="80"/>
    <s v="Yes"/>
    <x v="2"/>
    <s v="Rudbeckia hirta"/>
    <s v="RUHI"/>
    <n v="1"/>
  </r>
  <r>
    <x v="8"/>
    <d v="2019-07-07T00:00:00"/>
    <n v="4"/>
    <n v="2"/>
    <n v="0"/>
    <n v="99"/>
    <s v="Yes"/>
    <x v="0"/>
    <s v="Ratibida pinnata"/>
    <s v="RAPI"/>
    <n v="5"/>
  </r>
  <r>
    <x v="8"/>
    <d v="2019-07-07T00:00:00"/>
    <n v="4"/>
    <n v="3"/>
    <n v="1"/>
    <n v="85"/>
    <s v="Yes"/>
    <x v="3"/>
    <m/>
    <m/>
    <m/>
  </r>
  <r>
    <x v="8"/>
    <d v="2019-07-07T00:00:00"/>
    <n v="4"/>
    <n v="4"/>
    <n v="0"/>
    <n v="75"/>
    <s v="Yes"/>
    <x v="2"/>
    <s v="Erigeron strigosus"/>
    <s v="ERST"/>
    <n v="140"/>
  </r>
  <r>
    <x v="8"/>
    <d v="2019-07-07T00:00:00"/>
    <n v="4"/>
    <n v="4"/>
    <n v="0"/>
    <n v="75"/>
    <s v="Yes"/>
    <x v="2"/>
    <s v="Cirsium arvense"/>
    <s v="CIAR"/>
    <n v="2"/>
  </r>
  <r>
    <x v="8"/>
    <d v="2019-07-07T00:00:00"/>
    <n v="4"/>
    <n v="5"/>
    <n v="0"/>
    <n v="75"/>
    <s v="Yes"/>
    <x v="2"/>
    <s v="Rudbeckia hirta"/>
    <s v="RUHI"/>
    <n v="1"/>
  </r>
  <r>
    <x v="8"/>
    <d v="2019-07-07T00:00:00"/>
    <n v="4"/>
    <n v="5"/>
    <n v="0"/>
    <n v="75"/>
    <s v="Yes"/>
    <x v="2"/>
    <s v="Echinacea purpurea"/>
    <s v="ECPU"/>
    <m/>
  </r>
  <r>
    <x v="8"/>
    <d v="2019-07-07T00:00:00"/>
    <n v="5"/>
    <n v="1"/>
    <n v="0"/>
    <n v="70"/>
    <s v="Yes"/>
    <x v="3"/>
    <m/>
    <m/>
    <m/>
  </r>
  <r>
    <x v="8"/>
    <d v="2019-07-07T00:00:00"/>
    <n v="5"/>
    <n v="2"/>
    <n v="0"/>
    <n v="65"/>
    <s v="Yes"/>
    <x v="3"/>
    <m/>
    <m/>
    <m/>
  </r>
  <r>
    <x v="8"/>
    <d v="2019-07-07T00:00:00"/>
    <n v="5"/>
    <n v="3"/>
    <n v="0"/>
    <n v="60"/>
    <s v="Yes"/>
    <x v="3"/>
    <m/>
    <m/>
    <m/>
  </r>
  <r>
    <x v="8"/>
    <d v="2019-07-07T00:00:00"/>
    <n v="5"/>
    <n v="4"/>
    <n v="0"/>
    <n v="75"/>
    <s v="Yes"/>
    <x v="3"/>
    <m/>
    <m/>
    <m/>
  </r>
  <r>
    <x v="8"/>
    <d v="2019-07-07T00:00:00"/>
    <n v="5"/>
    <n v="5"/>
    <n v="0"/>
    <n v="80"/>
    <s v="Yes"/>
    <x v="2"/>
    <s v="Rudbeckia hirta"/>
    <s v="RUHI"/>
    <n v="3"/>
  </r>
  <r>
    <x v="8"/>
    <d v="2019-07-07T00:00:00"/>
    <n v="5"/>
    <m/>
    <m/>
    <m/>
    <m/>
    <x v="2"/>
    <s v="Achillea millefolium"/>
    <s v="ACMI"/>
    <n v="6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d v="2019-06-06T00:00:00"/>
    <n v="1"/>
    <n v="1"/>
    <n v="10"/>
    <n v="90"/>
    <s v="Yes"/>
    <n v="3"/>
    <s v="Leucanthemum vulgare"/>
    <s v="LEVU"/>
    <x v="0"/>
  </r>
  <r>
    <x v="0"/>
    <d v="2019-06-06T00:00:00"/>
    <n v="1"/>
    <n v="2"/>
    <n v="20"/>
    <n v="80"/>
    <s v="Yes"/>
    <n v="1"/>
    <s v="Leucanthemum vulgare"/>
    <s v="LEVU"/>
    <x v="1"/>
  </r>
  <r>
    <x v="0"/>
    <d v="2019-06-06T00:00:00"/>
    <n v="1"/>
    <n v="3"/>
    <n v="80"/>
    <n v="20"/>
    <s v="Yes"/>
    <m/>
    <m/>
    <m/>
    <x v="2"/>
  </r>
  <r>
    <x v="0"/>
    <d v="2019-06-06T00:00:00"/>
    <n v="1"/>
    <n v="4"/>
    <n v="40"/>
    <n v="60"/>
    <s v="Yes"/>
    <m/>
    <m/>
    <m/>
    <x v="2"/>
  </r>
  <r>
    <x v="0"/>
    <d v="2019-06-06T00:00:00"/>
    <n v="1"/>
    <n v="5"/>
    <n v="20"/>
    <n v="80"/>
    <s v="Yes"/>
    <m/>
    <m/>
    <m/>
    <x v="2"/>
  </r>
  <r>
    <x v="0"/>
    <d v="2019-06-06T00:00:00"/>
    <n v="2"/>
    <n v="1"/>
    <n v="20"/>
    <n v="80"/>
    <s v="Yes"/>
    <m/>
    <m/>
    <m/>
    <x v="2"/>
  </r>
  <r>
    <x v="0"/>
    <d v="2019-06-06T00:00:00"/>
    <n v="2"/>
    <n v="2"/>
    <n v="20"/>
    <n v="80"/>
    <s v="Yes"/>
    <n v="5"/>
    <s v="Leucanthemum vulgare"/>
    <s v="LEVU"/>
    <x v="3"/>
  </r>
  <r>
    <x v="0"/>
    <d v="2019-06-06T00:00:00"/>
    <n v="2"/>
    <n v="3"/>
    <n v="40"/>
    <n v="60"/>
    <s v="Yes"/>
    <m/>
    <m/>
    <m/>
    <x v="2"/>
  </r>
  <r>
    <x v="0"/>
    <d v="2019-06-06T00:00:00"/>
    <n v="2"/>
    <n v="4"/>
    <n v="40"/>
    <n v="60"/>
    <s v="Yes"/>
    <m/>
    <m/>
    <m/>
    <x v="2"/>
  </r>
  <r>
    <x v="0"/>
    <d v="2019-06-06T00:00:00"/>
    <n v="2"/>
    <n v="5"/>
    <n v="60"/>
    <n v="40"/>
    <s v="Yes"/>
    <m/>
    <m/>
    <m/>
    <x v="2"/>
  </r>
  <r>
    <x v="0"/>
    <d v="2019-06-06T00:00:00"/>
    <n v="3"/>
    <n v="1"/>
    <n v="60"/>
    <n v="40"/>
    <s v="Yes"/>
    <n v="2"/>
    <s v="Zizia aurea"/>
    <s v="ZIAU"/>
    <x v="4"/>
  </r>
  <r>
    <x v="0"/>
    <d v="2019-06-06T00:00:00"/>
    <n v="3"/>
    <n v="2"/>
    <n v="10"/>
    <n v="40"/>
    <s v="Yes"/>
    <n v="1"/>
    <s v="Zizia aurea"/>
    <s v="ZIAU"/>
    <x v="5"/>
  </r>
  <r>
    <x v="0"/>
    <d v="2019-06-06T00:00:00"/>
    <n v="3"/>
    <n v="3"/>
    <n v="60"/>
    <n v="90"/>
    <s v="Yes"/>
    <m/>
    <m/>
    <m/>
    <x v="2"/>
  </r>
  <r>
    <x v="0"/>
    <d v="2019-06-06T00:00:00"/>
    <n v="3"/>
    <n v="4"/>
    <n v="60"/>
    <n v="40"/>
    <s v="Yes"/>
    <m/>
    <m/>
    <m/>
    <x v="2"/>
  </r>
  <r>
    <x v="0"/>
    <d v="2019-06-06T00:00:00"/>
    <n v="3"/>
    <n v="5"/>
    <n v="60"/>
    <n v="40"/>
    <s v="Yes"/>
    <n v="1"/>
    <s v="Leucanthemum vulgare"/>
    <s v="LEVU"/>
    <x v="6"/>
  </r>
  <r>
    <x v="0"/>
    <d v="2019-06-06T00:00:00"/>
    <n v="4"/>
    <n v="1"/>
    <n v="80"/>
    <n v="20"/>
    <s v="Yes"/>
    <m/>
    <m/>
    <m/>
    <x v="2"/>
  </r>
  <r>
    <x v="0"/>
    <d v="2019-06-06T00:00:00"/>
    <n v="4"/>
    <n v="2"/>
    <n v="20"/>
    <n v="80"/>
    <s v="Yes"/>
    <m/>
    <m/>
    <m/>
    <x v="2"/>
  </r>
  <r>
    <x v="0"/>
    <d v="2019-06-06T00:00:00"/>
    <n v="4"/>
    <n v="3"/>
    <n v="60"/>
    <n v="40"/>
    <s v="Yes"/>
    <m/>
    <m/>
    <m/>
    <x v="2"/>
  </r>
  <r>
    <x v="0"/>
    <d v="2019-06-06T00:00:00"/>
    <n v="4"/>
    <n v="4"/>
    <n v="10"/>
    <n v="90"/>
    <s v="Yes"/>
    <n v="1"/>
    <s v="Leucanthemum vulgare"/>
    <s v="LEVU"/>
    <x v="7"/>
  </r>
  <r>
    <x v="0"/>
    <d v="2019-06-06T00:00:00"/>
    <n v="4"/>
    <n v="5"/>
    <n v="10"/>
    <n v="90"/>
    <s v="Yes"/>
    <m/>
    <m/>
    <m/>
    <x v="2"/>
  </r>
  <r>
    <x v="0"/>
    <d v="2019-06-06T00:00:00"/>
    <n v="5"/>
    <n v="1"/>
    <n v="40"/>
    <n v="60"/>
    <s v="Yes"/>
    <m/>
    <m/>
    <m/>
    <x v="2"/>
  </r>
  <r>
    <x v="0"/>
    <d v="2019-06-06T00:00:00"/>
    <n v="5"/>
    <n v="2"/>
    <n v="10"/>
    <n v="90"/>
    <s v="Yes"/>
    <m/>
    <m/>
    <m/>
    <x v="2"/>
  </r>
  <r>
    <x v="0"/>
    <d v="2019-06-06T00:00:00"/>
    <n v="5"/>
    <n v="3"/>
    <n v="40"/>
    <n v="60"/>
    <s v="Yes"/>
    <m/>
    <m/>
    <m/>
    <x v="2"/>
  </r>
  <r>
    <x v="0"/>
    <d v="2019-06-06T00:00:00"/>
    <n v="5"/>
    <n v="4"/>
    <n v="60"/>
    <n v="40"/>
    <s v="Yes"/>
    <m/>
    <m/>
    <m/>
    <x v="2"/>
  </r>
  <r>
    <x v="0"/>
    <d v="2019-06-06T00:00:00"/>
    <n v="5"/>
    <n v="5"/>
    <n v="40"/>
    <n v="60"/>
    <s v="Yes"/>
    <n v="4"/>
    <s v="Leucanthemum vulgare"/>
    <s v="LEVU"/>
    <x v="8"/>
  </r>
  <r>
    <x v="1"/>
    <d v="2019-06-04T00:00:00"/>
    <n v="1"/>
    <n v="1"/>
    <n v="40"/>
    <n v="60"/>
    <s v="Yes"/>
    <n v="5"/>
    <s v="Penstemon digitalis"/>
    <s v="PEDI"/>
    <x v="9"/>
  </r>
  <r>
    <x v="1"/>
    <d v="2019-06-04T00:00:00"/>
    <n v="1"/>
    <n v="2"/>
    <n v="20"/>
    <n v="80"/>
    <s v="No"/>
    <n v="5"/>
    <s v="Penstemon digitalis"/>
    <s v="PEDI"/>
    <x v="10"/>
  </r>
  <r>
    <x v="1"/>
    <d v="2019-06-04T00:00:00"/>
    <n v="1"/>
    <n v="3"/>
    <n v="60"/>
    <n v="40"/>
    <s v="No"/>
    <n v="4"/>
    <s v="Penstemon digitalis"/>
    <s v="PEDI"/>
    <x v="11"/>
  </r>
  <r>
    <x v="1"/>
    <d v="2019-06-04T00:00:00"/>
    <n v="1"/>
    <n v="4"/>
    <n v="40"/>
    <n v="60"/>
    <s v="No"/>
    <n v="2"/>
    <s v="Penstemon digitalis"/>
    <s v="PEDI"/>
    <x v="12"/>
  </r>
  <r>
    <x v="1"/>
    <d v="2019-06-04T00:00:00"/>
    <n v="1"/>
    <n v="4"/>
    <n v="40"/>
    <n v="60"/>
    <s v="No"/>
    <n v="1"/>
    <s v="Tradescantia virginiana"/>
    <s v="TRVI"/>
    <x v="6"/>
  </r>
  <r>
    <x v="1"/>
    <d v="2019-06-04T00:00:00"/>
    <n v="1"/>
    <n v="5"/>
    <n v="0"/>
    <n v="100"/>
    <s v="No"/>
    <n v="2"/>
    <s v="Penstemon digitalis"/>
    <s v="PEDI"/>
    <x v="13"/>
  </r>
  <r>
    <x v="1"/>
    <d v="2019-06-04T00:00:00"/>
    <n v="1"/>
    <n v="5"/>
    <n v="0"/>
    <n v="100"/>
    <s v="No"/>
    <n v="1"/>
    <s v="Zizia aurea"/>
    <s v="ZIAU"/>
    <x v="14"/>
  </r>
  <r>
    <x v="1"/>
    <d v="2019-06-04T00:00:00"/>
    <n v="2"/>
    <n v="1"/>
    <n v="40"/>
    <n v="60"/>
    <s v="No"/>
    <n v="7"/>
    <s v="Penstemon digitalis"/>
    <s v="PEDI"/>
    <x v="15"/>
  </r>
  <r>
    <x v="1"/>
    <d v="2019-06-04T00:00:00"/>
    <n v="2"/>
    <n v="1"/>
    <n v="40"/>
    <n v="60"/>
    <s v="No"/>
    <n v="1"/>
    <s v="Tradescantia virginiana"/>
    <s v="TRVI"/>
    <x v="1"/>
  </r>
  <r>
    <x v="1"/>
    <d v="2019-06-04T00:00:00"/>
    <n v="2"/>
    <n v="2"/>
    <n v="20"/>
    <n v="80"/>
    <s v="No"/>
    <n v="4"/>
    <s v="Penstemon digitalis"/>
    <s v="PEDI"/>
    <x v="16"/>
  </r>
  <r>
    <x v="1"/>
    <d v="2019-06-04T00:00:00"/>
    <n v="2"/>
    <n v="2"/>
    <n v="20"/>
    <n v="80"/>
    <s v="No"/>
    <n v="1"/>
    <s v="Tradescantia virginiana"/>
    <s v="TRVI"/>
    <x v="17"/>
  </r>
  <r>
    <x v="1"/>
    <d v="2019-06-04T00:00:00"/>
    <n v="2"/>
    <n v="3"/>
    <n v="60"/>
    <n v="40"/>
    <s v="No"/>
    <n v="3"/>
    <s v="Penstemon digitalis"/>
    <s v="PEDI"/>
    <x v="18"/>
  </r>
  <r>
    <x v="1"/>
    <d v="2019-06-04T00:00:00"/>
    <n v="2"/>
    <n v="3"/>
    <n v="60"/>
    <n v="40"/>
    <s v="No"/>
    <n v="2"/>
    <s v="Tradescantia virginiana"/>
    <s v="TRVI"/>
    <x v="17"/>
  </r>
  <r>
    <x v="1"/>
    <d v="2019-06-04T00:00:00"/>
    <n v="2"/>
    <n v="4"/>
    <n v="20"/>
    <n v="80"/>
    <s v="No"/>
    <n v="3"/>
    <s v="Penstemon digitalis"/>
    <s v="PEDI"/>
    <x v="19"/>
  </r>
  <r>
    <x v="1"/>
    <d v="2019-06-04T00:00:00"/>
    <n v="2"/>
    <n v="5"/>
    <n v="20"/>
    <n v="80"/>
    <s v="No"/>
    <n v="4"/>
    <s v="Penstemon digitalis"/>
    <s v="PEDI"/>
    <x v="20"/>
  </r>
  <r>
    <x v="1"/>
    <d v="2019-06-04T00:00:00"/>
    <n v="3"/>
    <n v="1"/>
    <n v="20"/>
    <n v="80"/>
    <s v="Yes"/>
    <n v="5"/>
    <s v="Penstemon digitalis"/>
    <s v="PEDI"/>
    <x v="21"/>
  </r>
  <r>
    <x v="1"/>
    <d v="2019-06-04T00:00:00"/>
    <n v="3"/>
    <n v="1"/>
    <n v="20"/>
    <n v="80"/>
    <s v="Yes"/>
    <n v="2"/>
    <s v="Erigeron strigosus"/>
    <s v="ERST"/>
    <x v="22"/>
  </r>
  <r>
    <x v="1"/>
    <d v="2019-06-04T00:00:00"/>
    <n v="3"/>
    <n v="2"/>
    <n v="20"/>
    <n v="80"/>
    <s v="Yes"/>
    <n v="3"/>
    <s v="Penstemon digitalis"/>
    <s v="PEDI"/>
    <x v="23"/>
  </r>
  <r>
    <x v="1"/>
    <d v="2019-06-04T00:00:00"/>
    <n v="3"/>
    <n v="3"/>
    <n v="80"/>
    <n v="20"/>
    <s v="Yes"/>
    <n v="5"/>
    <s v="Penstemon digitalis"/>
    <s v="PEDI"/>
    <x v="24"/>
  </r>
  <r>
    <x v="1"/>
    <d v="2019-06-04T00:00:00"/>
    <n v="3"/>
    <n v="4"/>
    <n v="40"/>
    <n v="60"/>
    <s v="Yes"/>
    <n v="4"/>
    <s v="Penstemon digitalis"/>
    <s v="PEDI"/>
    <x v="25"/>
  </r>
  <r>
    <x v="1"/>
    <d v="2019-06-04T00:00:00"/>
    <n v="3"/>
    <n v="4"/>
    <n v="40"/>
    <n v="60"/>
    <s v="Yes"/>
    <n v="2"/>
    <s v="Zizia aurea"/>
    <s v="ZIAU"/>
    <x v="26"/>
  </r>
  <r>
    <x v="1"/>
    <d v="2019-06-04T00:00:00"/>
    <n v="3"/>
    <n v="5"/>
    <n v="20"/>
    <n v="80"/>
    <s v="Yes"/>
    <n v="3"/>
    <s v="Penstemon digitalis"/>
    <s v="PEDI"/>
    <x v="27"/>
  </r>
  <r>
    <x v="1"/>
    <d v="2019-06-04T00:00:00"/>
    <n v="3"/>
    <n v="5"/>
    <n v="20"/>
    <n v="80"/>
    <s v="Yes"/>
    <n v="1"/>
    <s v="Zizia aurea"/>
    <s v="ZIAU"/>
    <x v="28"/>
  </r>
  <r>
    <x v="1"/>
    <d v="2019-06-04T00:00:00"/>
    <n v="4"/>
    <n v="1"/>
    <n v="20"/>
    <n v="80"/>
    <s v="Yes"/>
    <n v="3"/>
    <s v="Penstemon digitalis"/>
    <s v="PEDI"/>
    <x v="29"/>
  </r>
  <r>
    <x v="1"/>
    <d v="2019-06-04T00:00:00"/>
    <n v="4"/>
    <n v="1"/>
    <n v="20"/>
    <n v="80"/>
    <s v="Yes"/>
    <n v="2"/>
    <s v="Zizia aurea"/>
    <s v="ZIAU"/>
    <x v="5"/>
  </r>
  <r>
    <x v="1"/>
    <d v="2019-06-04T00:00:00"/>
    <n v="4"/>
    <n v="2"/>
    <n v="10"/>
    <n v="90"/>
    <s v="Yes"/>
    <n v="2"/>
    <s v="Penstemon digitalis"/>
    <s v="PEDI"/>
    <x v="30"/>
  </r>
  <r>
    <x v="1"/>
    <d v="2019-06-04T00:00:00"/>
    <n v="4"/>
    <n v="2"/>
    <n v="10"/>
    <n v="90"/>
    <s v="Yes"/>
    <n v="2"/>
    <s v="Trifolium pratense"/>
    <s v="TRPR"/>
    <x v="31"/>
  </r>
  <r>
    <x v="1"/>
    <d v="2019-06-04T00:00:00"/>
    <n v="4"/>
    <n v="3"/>
    <n v="20"/>
    <n v="80"/>
    <s v="Yes"/>
    <n v="4"/>
    <s v="Penstemon digitalis"/>
    <s v="PEDI"/>
    <x v="32"/>
  </r>
  <r>
    <x v="1"/>
    <d v="2019-06-04T00:00:00"/>
    <n v="4"/>
    <n v="3"/>
    <n v="20"/>
    <n v="80"/>
    <s v="Yes"/>
    <n v="2"/>
    <s v="Zizia aurea"/>
    <s v="ZIAU"/>
    <x v="33"/>
  </r>
  <r>
    <x v="1"/>
    <d v="2019-06-04T00:00:00"/>
    <n v="4"/>
    <n v="4"/>
    <n v="10"/>
    <n v="90"/>
    <s v="Yes"/>
    <n v="4"/>
    <s v="Penstemon digitalis"/>
    <s v="PEDI"/>
    <x v="25"/>
  </r>
  <r>
    <x v="1"/>
    <d v="2019-06-04T00:00:00"/>
    <n v="4"/>
    <n v="5"/>
    <n v="10"/>
    <n v="90"/>
    <s v="Yes"/>
    <n v="4"/>
    <s v="Penstemon digitalis"/>
    <s v="PEDI"/>
    <x v="34"/>
  </r>
  <r>
    <x v="1"/>
    <d v="2019-06-04T00:00:00"/>
    <n v="5"/>
    <n v="1"/>
    <n v="20"/>
    <n v="80"/>
    <s v="Yes"/>
    <n v="3"/>
    <s v="Penstemon digitalis"/>
    <s v="PEDI"/>
    <x v="35"/>
  </r>
  <r>
    <x v="1"/>
    <d v="2019-06-04T00:00:00"/>
    <n v="5"/>
    <n v="2"/>
    <n v="40"/>
    <n v="60"/>
    <s v="Yes"/>
    <n v="3"/>
    <s v="Penstemon digitalis"/>
    <s v="PEDI"/>
    <x v="36"/>
  </r>
  <r>
    <x v="1"/>
    <d v="2019-06-04T00:00:00"/>
    <n v="5"/>
    <n v="3"/>
    <n v="10"/>
    <n v="90"/>
    <s v="Yes"/>
    <n v="6"/>
    <s v="Penstemon digitalis"/>
    <s v="PEDI"/>
    <x v="16"/>
  </r>
  <r>
    <x v="1"/>
    <d v="2019-06-04T00:00:00"/>
    <n v="5"/>
    <n v="4"/>
    <n v="20"/>
    <n v="80"/>
    <s v="Yes"/>
    <n v="3"/>
    <s v="Penstemon digitalis"/>
    <s v="PEDI"/>
    <x v="37"/>
  </r>
  <r>
    <x v="1"/>
    <d v="2019-06-04T00:00:00"/>
    <n v="5"/>
    <n v="5"/>
    <n v="40"/>
    <n v="60"/>
    <s v="Yes"/>
    <n v="2"/>
    <s v="Penstemon digitalis"/>
    <s v="PEDI"/>
    <x v="38"/>
  </r>
  <r>
    <x v="1"/>
    <d v="2019-06-04T00:00:00"/>
    <n v="5"/>
    <n v="5"/>
    <n v="40"/>
    <n v="60"/>
    <s v="Yes"/>
    <n v="2"/>
    <s v="Zizia aurea"/>
    <s v="ZIAU"/>
    <x v="39"/>
  </r>
  <r>
    <x v="1"/>
    <d v="2019-06-04T00:00:00"/>
    <n v="5"/>
    <n v="5"/>
    <n v="40"/>
    <n v="60"/>
    <s v="Yes"/>
    <n v="1"/>
    <s v="Tradescantia virginiana"/>
    <s v="TRVI"/>
    <x v="1"/>
  </r>
  <r>
    <x v="2"/>
    <d v="2019-06-03T00:00:00"/>
    <n v="1"/>
    <n v="1"/>
    <n v="30"/>
    <n v="30"/>
    <s v="Yes"/>
    <m/>
    <m/>
    <m/>
    <x v="2"/>
  </r>
  <r>
    <x v="2"/>
    <d v="2019-06-03T00:00:00"/>
    <n v="1"/>
    <n v="2"/>
    <n v="30"/>
    <n v="30"/>
    <s v="Yes"/>
    <m/>
    <m/>
    <m/>
    <x v="2"/>
  </r>
  <r>
    <x v="2"/>
    <d v="2019-06-03T00:00:00"/>
    <n v="1"/>
    <n v="3"/>
    <n v="5"/>
    <n v="20"/>
    <s v="Yes"/>
    <n v="1"/>
    <s v="Zizia aurea"/>
    <s v="ZIAU"/>
    <x v="40"/>
  </r>
  <r>
    <x v="2"/>
    <d v="2019-06-03T00:00:00"/>
    <n v="1"/>
    <n v="4"/>
    <n v="5"/>
    <n v="15"/>
    <s v="Yes"/>
    <n v="1"/>
    <s v="Taraxacum officinale"/>
    <s v="TAOF"/>
    <x v="41"/>
  </r>
  <r>
    <x v="2"/>
    <d v="2019-06-03T00:00:00"/>
    <n v="1"/>
    <n v="5"/>
    <n v="5"/>
    <n v="40"/>
    <s v="Yes"/>
    <n v="2"/>
    <s v="Zizia aurea"/>
    <s v="ZIAU"/>
    <x v="42"/>
  </r>
  <r>
    <x v="2"/>
    <d v="2019-06-03T00:00:00"/>
    <n v="2"/>
    <n v="1"/>
    <n v="50"/>
    <n v="20"/>
    <s v="Yes"/>
    <n v="2"/>
    <s v="Zizia aurea"/>
    <s v="ZIAU"/>
    <x v="42"/>
  </r>
  <r>
    <x v="2"/>
    <d v="2019-06-03T00:00:00"/>
    <n v="2"/>
    <n v="2"/>
    <n v="10"/>
    <n v="10"/>
    <s v="Yes"/>
    <n v="1"/>
    <s v="Taraxacum officinale"/>
    <s v="TAOF"/>
    <x v="1"/>
  </r>
  <r>
    <x v="2"/>
    <d v="2019-06-03T00:00:00"/>
    <n v="2"/>
    <n v="2"/>
    <n v="10"/>
    <n v="10"/>
    <s v="Yes"/>
    <n v="1"/>
    <s v="Packera glabella"/>
    <s v="PAGL"/>
    <x v="1"/>
  </r>
  <r>
    <x v="2"/>
    <d v="2019-06-03T00:00:00"/>
    <n v="2"/>
    <n v="3"/>
    <n v="10"/>
    <n v="20"/>
    <s v="Yes"/>
    <n v="2"/>
    <s v="Taraxacum officinale"/>
    <s v="TAOF"/>
    <x v="41"/>
  </r>
  <r>
    <x v="2"/>
    <d v="2019-06-03T00:00:00"/>
    <n v="2"/>
    <n v="3"/>
    <n v="10"/>
    <n v="20"/>
    <s v="Yes"/>
    <n v="2"/>
    <s v="Packera glabella"/>
    <s v="PAGL"/>
    <x v="41"/>
  </r>
  <r>
    <x v="2"/>
    <d v="2019-06-03T00:00:00"/>
    <n v="2"/>
    <n v="4"/>
    <n v="15"/>
    <n v="25"/>
    <s v="Yes"/>
    <m/>
    <m/>
    <m/>
    <x v="2"/>
  </r>
  <r>
    <x v="2"/>
    <d v="2019-06-03T00:00:00"/>
    <n v="2"/>
    <n v="5"/>
    <n v="10"/>
    <n v="25"/>
    <s v="Yes"/>
    <n v="1"/>
    <s v="Coreopsis lanceolata"/>
    <s v="COLA"/>
    <x v="1"/>
  </r>
  <r>
    <x v="2"/>
    <d v="2019-06-03T00:00:00"/>
    <n v="3"/>
    <n v="1"/>
    <n v="25"/>
    <n v="30"/>
    <s v="Yes"/>
    <n v="1"/>
    <s v="Penstemon digitalis"/>
    <s v="PEDI"/>
    <x v="43"/>
  </r>
  <r>
    <x v="2"/>
    <d v="2019-06-03T00:00:00"/>
    <n v="3"/>
    <n v="2"/>
    <n v="20"/>
    <n v="20"/>
    <s v="Yes"/>
    <n v="1"/>
    <s v="Trifolium pratense"/>
    <s v="TRPR"/>
    <x v="44"/>
  </r>
  <r>
    <x v="2"/>
    <d v="2019-06-03T00:00:00"/>
    <n v="3"/>
    <n v="3"/>
    <n v="40"/>
    <n v="15"/>
    <s v="Yes"/>
    <m/>
    <m/>
    <m/>
    <x v="2"/>
  </r>
  <r>
    <x v="2"/>
    <d v="2019-06-03T00:00:00"/>
    <n v="3"/>
    <n v="4"/>
    <n v="15"/>
    <n v="15"/>
    <s v="Yes"/>
    <m/>
    <m/>
    <m/>
    <x v="2"/>
  </r>
  <r>
    <x v="2"/>
    <d v="2019-06-03T00:00:00"/>
    <n v="3"/>
    <n v="5"/>
    <n v="20"/>
    <n v="20"/>
    <s v="Yes"/>
    <n v="4"/>
    <s v="Packera glabella"/>
    <s v="PAGL"/>
    <x v="45"/>
  </r>
  <r>
    <x v="2"/>
    <d v="2019-06-03T00:00:00"/>
    <n v="4"/>
    <n v="1"/>
    <n v="5"/>
    <n v="15"/>
    <s v="Yes"/>
    <n v="4"/>
    <s v="Packera glabella"/>
    <s v="PAGL"/>
    <x v="22"/>
  </r>
  <r>
    <x v="2"/>
    <d v="2019-06-03T00:00:00"/>
    <n v="4"/>
    <n v="2"/>
    <n v="20"/>
    <n v="30"/>
    <s v="Yes"/>
    <n v="1"/>
    <s v="Penstemon digitalis"/>
    <s v="PEDI"/>
    <x v="46"/>
  </r>
  <r>
    <x v="2"/>
    <d v="2019-06-03T00:00:00"/>
    <n v="4"/>
    <n v="3"/>
    <n v="20"/>
    <n v="20"/>
    <s v="Yes"/>
    <m/>
    <m/>
    <m/>
    <x v="2"/>
  </r>
  <r>
    <x v="2"/>
    <d v="2019-06-03T00:00:00"/>
    <n v="4"/>
    <n v="4"/>
    <n v="20"/>
    <n v="20"/>
    <s v="Yes"/>
    <m/>
    <m/>
    <m/>
    <x v="2"/>
  </r>
  <r>
    <x v="2"/>
    <d v="2019-06-03T00:00:00"/>
    <n v="4"/>
    <n v="5"/>
    <n v="20"/>
    <n v="15"/>
    <s v="Yes"/>
    <n v="1"/>
    <s v="Packera glabella"/>
    <s v="PAGL"/>
    <x v="1"/>
  </r>
  <r>
    <x v="2"/>
    <d v="2019-06-03T00:00:00"/>
    <n v="5"/>
    <n v="1"/>
    <n v="40"/>
    <n v="25"/>
    <s v="Yes"/>
    <n v="1"/>
    <s v="Penstemon digitalis"/>
    <s v="PEDI"/>
    <x v="5"/>
  </r>
  <r>
    <x v="2"/>
    <d v="2019-06-03T00:00:00"/>
    <n v="5"/>
    <n v="2"/>
    <n v="60"/>
    <n v="20"/>
    <s v="Yes"/>
    <n v="2"/>
    <s v="Zizia aurea"/>
    <s v="ZIAU"/>
    <x v="39"/>
  </r>
  <r>
    <x v="2"/>
    <d v="2019-06-03T00:00:00"/>
    <n v="5"/>
    <n v="3"/>
    <n v="40"/>
    <n v="30"/>
    <s v="Yes"/>
    <n v="1"/>
    <s v="Dandelion "/>
    <s v="DADA"/>
    <x v="1"/>
  </r>
  <r>
    <x v="2"/>
    <d v="2019-06-03T00:00:00"/>
    <n v="5"/>
    <n v="3"/>
    <n v="40"/>
    <n v="30"/>
    <s v="Yes"/>
    <n v="1"/>
    <s v="Packera glabella"/>
    <s v="PAGL"/>
    <x v="1"/>
  </r>
  <r>
    <x v="2"/>
    <d v="2019-06-03T00:00:00"/>
    <n v="5"/>
    <n v="3"/>
    <n v="40"/>
    <n v="30"/>
    <s v="Yes"/>
    <n v="1"/>
    <s v="Zizia aurea"/>
    <s v="ZIAU"/>
    <x v="39"/>
  </r>
  <r>
    <x v="2"/>
    <d v="2019-06-03T00:00:00"/>
    <n v="5"/>
    <n v="4"/>
    <n v="25"/>
    <n v="30"/>
    <s v="Yes"/>
    <m/>
    <m/>
    <m/>
    <x v="2"/>
  </r>
  <r>
    <x v="2"/>
    <d v="2019-06-03T00:00:00"/>
    <n v="5"/>
    <n v="5"/>
    <n v="20"/>
    <n v="40"/>
    <s v="Yes"/>
    <m/>
    <m/>
    <m/>
    <x v="2"/>
  </r>
  <r>
    <x v="3"/>
    <d v="2019-06-06T00:00:00"/>
    <n v="1"/>
    <n v="1"/>
    <n v="1"/>
    <n v="80"/>
    <s v="Yes"/>
    <m/>
    <m/>
    <m/>
    <x v="2"/>
  </r>
  <r>
    <x v="3"/>
    <d v="2019-06-06T00:00:00"/>
    <n v="1"/>
    <n v="2"/>
    <n v="3"/>
    <n v="95"/>
    <s v="Yes"/>
    <m/>
    <m/>
    <m/>
    <x v="2"/>
  </r>
  <r>
    <x v="3"/>
    <d v="2019-06-06T00:00:00"/>
    <n v="1"/>
    <n v="3"/>
    <n v="0"/>
    <n v="70"/>
    <s v="No"/>
    <m/>
    <m/>
    <m/>
    <x v="2"/>
  </r>
  <r>
    <x v="3"/>
    <d v="2019-06-06T00:00:00"/>
    <n v="1"/>
    <n v="4"/>
    <n v="5"/>
    <n v="90"/>
    <s v="No"/>
    <m/>
    <m/>
    <m/>
    <x v="2"/>
  </r>
  <r>
    <x v="3"/>
    <d v="2019-06-06T00:00:00"/>
    <n v="1"/>
    <n v="5"/>
    <n v="15"/>
    <n v="65"/>
    <s v="Yes"/>
    <m/>
    <m/>
    <m/>
    <x v="2"/>
  </r>
  <r>
    <x v="3"/>
    <d v="2019-06-06T00:00:00"/>
    <n v="2"/>
    <n v="1"/>
    <n v="3"/>
    <n v="75"/>
    <s v="Yes"/>
    <n v="1"/>
    <s v="Erigeron annus"/>
    <s v="ERAN"/>
    <x v="41"/>
  </r>
  <r>
    <x v="3"/>
    <d v="2019-06-06T00:00:00"/>
    <n v="2"/>
    <n v="2"/>
    <n v="0"/>
    <n v="75"/>
    <s v="No"/>
    <m/>
    <m/>
    <m/>
    <x v="2"/>
  </r>
  <r>
    <x v="3"/>
    <d v="2019-06-06T00:00:00"/>
    <n v="2"/>
    <n v="3"/>
    <n v="5"/>
    <n v="75"/>
    <s v="No"/>
    <m/>
    <m/>
    <m/>
    <x v="2"/>
  </r>
  <r>
    <x v="3"/>
    <d v="2019-06-06T00:00:00"/>
    <n v="2"/>
    <n v="4"/>
    <n v="5"/>
    <n v="70"/>
    <s v="No"/>
    <m/>
    <m/>
    <m/>
    <x v="2"/>
  </r>
  <r>
    <x v="3"/>
    <d v="2019-06-06T00:00:00"/>
    <n v="2"/>
    <n v="5"/>
    <n v="0"/>
    <n v="90"/>
    <s v="No"/>
    <m/>
    <m/>
    <m/>
    <x v="2"/>
  </r>
  <r>
    <x v="3"/>
    <d v="2019-06-06T00:00:00"/>
    <n v="3"/>
    <n v="1"/>
    <n v="0"/>
    <n v="80"/>
    <s v="Yes"/>
    <m/>
    <m/>
    <m/>
    <x v="2"/>
  </r>
  <r>
    <x v="3"/>
    <d v="2019-06-06T00:00:00"/>
    <n v="3"/>
    <n v="2"/>
    <n v="3"/>
    <n v="70"/>
    <s v="No"/>
    <m/>
    <m/>
    <m/>
    <x v="2"/>
  </r>
  <r>
    <x v="3"/>
    <d v="2019-06-06T00:00:00"/>
    <n v="3"/>
    <n v="3"/>
    <n v="10"/>
    <n v="65"/>
    <s v="No"/>
    <m/>
    <m/>
    <m/>
    <x v="2"/>
  </r>
  <r>
    <x v="3"/>
    <d v="2019-06-06T00:00:00"/>
    <n v="3"/>
    <n v="4"/>
    <n v="0"/>
    <n v="75"/>
    <s v="No"/>
    <n v="1"/>
    <s v="Melilotus officinalis"/>
    <s v="MEOF"/>
    <x v="47"/>
  </r>
  <r>
    <x v="3"/>
    <d v="2019-06-06T00:00:00"/>
    <n v="3"/>
    <n v="5"/>
    <n v="3"/>
    <n v="80"/>
    <s v="Yes"/>
    <m/>
    <m/>
    <m/>
    <x v="2"/>
  </r>
  <r>
    <x v="3"/>
    <d v="2019-06-06T00:00:00"/>
    <n v="4"/>
    <n v="1"/>
    <n v="5"/>
    <n v="80"/>
    <s v="No"/>
    <m/>
    <m/>
    <m/>
    <x v="2"/>
  </r>
  <r>
    <x v="3"/>
    <d v="2019-06-06T00:00:00"/>
    <n v="4"/>
    <n v="2"/>
    <n v="15"/>
    <n v="40"/>
    <s v="No"/>
    <m/>
    <m/>
    <m/>
    <x v="2"/>
  </r>
  <r>
    <x v="3"/>
    <d v="2019-06-06T00:00:00"/>
    <n v="4"/>
    <n v="3"/>
    <n v="0"/>
    <n v="85"/>
    <s v="Yes"/>
    <m/>
    <m/>
    <m/>
    <x v="2"/>
  </r>
  <r>
    <x v="3"/>
    <d v="2019-06-06T00:00:00"/>
    <n v="4"/>
    <n v="4"/>
    <n v="0"/>
    <n v="75"/>
    <s v="No"/>
    <m/>
    <m/>
    <m/>
    <x v="2"/>
  </r>
  <r>
    <x v="3"/>
    <d v="2019-06-06T00:00:00"/>
    <n v="4"/>
    <n v="5"/>
    <n v="0"/>
    <n v="70"/>
    <s v="No"/>
    <m/>
    <m/>
    <m/>
    <x v="2"/>
  </r>
  <r>
    <x v="3"/>
    <d v="2019-06-06T00:00:00"/>
    <n v="5"/>
    <n v="1"/>
    <n v="3"/>
    <n v="80"/>
    <s v="No"/>
    <m/>
    <m/>
    <m/>
    <x v="2"/>
  </r>
  <r>
    <x v="3"/>
    <d v="2019-06-06T00:00:00"/>
    <n v="5"/>
    <n v="2"/>
    <n v="3"/>
    <n v="90"/>
    <s v="No"/>
    <m/>
    <m/>
    <m/>
    <x v="2"/>
  </r>
  <r>
    <x v="3"/>
    <d v="2019-06-06T00:00:00"/>
    <n v="5"/>
    <n v="3"/>
    <n v="5"/>
    <n v="75"/>
    <s v="Yes"/>
    <m/>
    <m/>
    <m/>
    <x v="2"/>
  </r>
  <r>
    <x v="3"/>
    <d v="2019-06-06T00:00:00"/>
    <n v="5"/>
    <n v="4"/>
    <n v="10"/>
    <n v="70"/>
    <s v="No"/>
    <m/>
    <m/>
    <m/>
    <x v="2"/>
  </r>
  <r>
    <x v="3"/>
    <d v="2019-06-06T00:00:00"/>
    <n v="5"/>
    <n v="5"/>
    <n v="3"/>
    <n v="85"/>
    <s v="No"/>
    <m/>
    <m/>
    <m/>
    <x v="2"/>
  </r>
  <r>
    <x v="4"/>
    <d v="2019-06-05T00:00:00"/>
    <n v="1"/>
    <n v="1"/>
    <n v="25"/>
    <n v="60"/>
    <s v="No"/>
    <m/>
    <m/>
    <m/>
    <x v="2"/>
  </r>
  <r>
    <x v="4"/>
    <d v="2019-06-05T00:00:00"/>
    <n v="1"/>
    <n v="2"/>
    <n v="35"/>
    <n v="50"/>
    <s v="No"/>
    <m/>
    <m/>
    <m/>
    <x v="2"/>
  </r>
  <r>
    <x v="4"/>
    <d v="2019-06-05T00:00:00"/>
    <n v="1"/>
    <n v="3"/>
    <n v="5"/>
    <n v="85"/>
    <s v="No"/>
    <m/>
    <m/>
    <m/>
    <x v="2"/>
  </r>
  <r>
    <x v="4"/>
    <d v="2019-06-05T00:00:00"/>
    <n v="1"/>
    <n v="4"/>
    <n v="30"/>
    <n v="40"/>
    <s v="No"/>
    <m/>
    <m/>
    <m/>
    <x v="2"/>
  </r>
  <r>
    <x v="4"/>
    <d v="2019-06-05T00:00:00"/>
    <n v="1"/>
    <n v="5"/>
    <n v="15"/>
    <n v="60"/>
    <s v="No"/>
    <m/>
    <m/>
    <m/>
    <x v="2"/>
  </r>
  <r>
    <x v="4"/>
    <d v="2019-06-05T00:00:00"/>
    <n v="2"/>
    <n v="1"/>
    <n v="40"/>
    <n v="40"/>
    <s v="No"/>
    <m/>
    <m/>
    <m/>
    <x v="2"/>
  </r>
  <r>
    <x v="4"/>
    <d v="2019-06-05T00:00:00"/>
    <n v="2"/>
    <n v="2"/>
    <n v="40"/>
    <n v="50"/>
    <s v="No"/>
    <m/>
    <m/>
    <m/>
    <x v="2"/>
  </r>
  <r>
    <x v="4"/>
    <d v="2019-06-05T00:00:00"/>
    <n v="2"/>
    <n v="3"/>
    <n v="15"/>
    <n v="55"/>
    <s v="No"/>
    <n v="3"/>
    <s v="Trifolium repens"/>
    <s v="TRRE"/>
    <x v="5"/>
  </r>
  <r>
    <x v="4"/>
    <d v="2019-06-05T00:00:00"/>
    <n v="2"/>
    <n v="4"/>
    <n v="30"/>
    <n v="50"/>
    <s v="No"/>
    <m/>
    <m/>
    <m/>
    <x v="2"/>
  </r>
  <r>
    <x v="4"/>
    <d v="2019-06-05T00:00:00"/>
    <n v="2"/>
    <n v="5"/>
    <n v="50"/>
    <n v="40"/>
    <s v="No"/>
    <n v="3"/>
    <s v="Penstemon digitalis"/>
    <s v="PEDI"/>
    <x v="48"/>
  </r>
  <r>
    <x v="4"/>
    <d v="2019-06-05T00:00:00"/>
    <n v="3"/>
    <n v="1"/>
    <n v="5"/>
    <n v="90"/>
    <s v="No"/>
    <n v="2"/>
    <s v="Penstemon digitalis"/>
    <s v="PEDI"/>
    <x v="49"/>
  </r>
  <r>
    <x v="4"/>
    <d v="2019-06-05T00:00:00"/>
    <n v="3"/>
    <n v="2"/>
    <n v="60"/>
    <n v="40"/>
    <s v="No"/>
    <m/>
    <m/>
    <m/>
    <x v="2"/>
  </r>
  <r>
    <x v="4"/>
    <d v="2019-06-05T00:00:00"/>
    <n v="3"/>
    <n v="3"/>
    <n v="70"/>
    <n v="30"/>
    <s v="No"/>
    <m/>
    <m/>
    <m/>
    <x v="2"/>
  </r>
  <r>
    <x v="4"/>
    <d v="2019-06-05T00:00:00"/>
    <n v="3"/>
    <n v="4"/>
    <n v="25"/>
    <n v="55"/>
    <s v="No"/>
    <n v="1"/>
    <s v="STAN"/>
    <s v="STST"/>
    <x v="1"/>
  </r>
  <r>
    <x v="4"/>
    <d v="2019-06-05T00:00:00"/>
    <n v="3"/>
    <n v="5"/>
    <n v="20"/>
    <n v="80"/>
    <s v="No"/>
    <n v="2"/>
    <s v="Penstemon digitalis"/>
    <s v="PEDI"/>
    <x v="47"/>
  </r>
  <r>
    <x v="4"/>
    <d v="2019-06-05T00:00:00"/>
    <n v="4"/>
    <n v="1"/>
    <n v="60"/>
    <n v="40"/>
    <s v="No"/>
    <n v="1"/>
    <s v="Tradescantia ohiensis"/>
    <s v="TROH"/>
    <x v="1"/>
  </r>
  <r>
    <x v="4"/>
    <d v="2019-06-05T00:00:00"/>
    <n v="4"/>
    <n v="2"/>
    <n v="50"/>
    <n v="50"/>
    <s v="No"/>
    <m/>
    <m/>
    <m/>
    <x v="2"/>
  </r>
  <r>
    <x v="4"/>
    <d v="2019-06-05T00:00:00"/>
    <n v="4"/>
    <n v="3"/>
    <n v="30"/>
    <n v="65"/>
    <s v="No"/>
    <n v="5"/>
    <s v="Penstemon digitalis"/>
    <s v="PEDI"/>
    <x v="12"/>
  </r>
  <r>
    <x v="4"/>
    <d v="2019-06-05T00:00:00"/>
    <n v="4"/>
    <n v="4"/>
    <n v="15"/>
    <n v="85"/>
    <s v="No"/>
    <n v="3"/>
    <s v="Penstemon digitalis"/>
    <s v="PEDI"/>
    <x v="49"/>
  </r>
  <r>
    <x v="4"/>
    <d v="2019-06-05T00:00:00"/>
    <n v="4"/>
    <n v="5"/>
    <n v="10"/>
    <n v="90"/>
    <s v="No"/>
    <n v="7"/>
    <s v="Penstemon digitalis"/>
    <s v="PEDI"/>
    <x v="50"/>
  </r>
  <r>
    <x v="4"/>
    <d v="2019-06-05T00:00:00"/>
    <n v="5"/>
    <n v="1"/>
    <n v="15"/>
    <n v="75"/>
    <s v="No"/>
    <n v="2"/>
    <s v="STAN"/>
    <s v="STST"/>
    <x v="41"/>
  </r>
  <r>
    <x v="4"/>
    <d v="2019-06-05T00:00:00"/>
    <n v="5"/>
    <n v="2"/>
    <n v="30"/>
    <n v="70"/>
    <s v="No"/>
    <n v="1"/>
    <s v="Penstemon digitalis"/>
    <s v="PEDI"/>
    <x v="51"/>
  </r>
  <r>
    <x v="4"/>
    <d v="2019-06-05T00:00:00"/>
    <n v="5"/>
    <n v="3"/>
    <n v="40"/>
    <n v="60"/>
    <s v="No"/>
    <n v="4"/>
    <s v="Penstemon digitalis"/>
    <s v="PEDI"/>
    <x v="13"/>
  </r>
  <r>
    <x v="4"/>
    <d v="2019-06-05T00:00:00"/>
    <n v="5"/>
    <n v="4"/>
    <n v="70"/>
    <n v="30"/>
    <s v="No"/>
    <n v="1"/>
    <s v="Penstemon digitalis"/>
    <s v="PEDI"/>
    <x v="6"/>
  </r>
  <r>
    <x v="4"/>
    <d v="2019-06-05T00:00:00"/>
    <n v="5"/>
    <n v="4"/>
    <n v="70"/>
    <n v="30"/>
    <s v="No"/>
    <n v="3"/>
    <s v="STAN"/>
    <s v="STST"/>
    <x v="7"/>
  </r>
  <r>
    <x v="4"/>
    <d v="2019-06-05T00:00:00"/>
    <n v="5"/>
    <n v="5"/>
    <n v="40"/>
    <n v="30"/>
    <s v="No"/>
    <n v="2"/>
    <s v="Penstemon digitalis"/>
    <s v="PEDI"/>
    <x v="48"/>
  </r>
  <r>
    <x v="5"/>
    <d v="2019-06-04T00:00:00"/>
    <n v="1"/>
    <n v="1"/>
    <n v="5"/>
    <n v="25"/>
    <s v="Yes"/>
    <n v="1"/>
    <s v="Penstemon digitalis"/>
    <s v="PEDI"/>
    <x v="52"/>
  </r>
  <r>
    <x v="5"/>
    <d v="2019-06-04T00:00:00"/>
    <n v="1"/>
    <n v="2"/>
    <n v="10"/>
    <n v="30"/>
    <s v="Yes"/>
    <n v="9"/>
    <s v="Penstemon digitalis"/>
    <s v="PEDI"/>
    <x v="53"/>
  </r>
  <r>
    <x v="5"/>
    <d v="2019-06-04T00:00:00"/>
    <n v="1"/>
    <n v="3"/>
    <n v="15"/>
    <n v="75"/>
    <s v="Yes"/>
    <n v="3"/>
    <s v="Penstemon digitalis"/>
    <s v="PEDI"/>
    <x v="54"/>
  </r>
  <r>
    <x v="5"/>
    <d v="2019-06-04T00:00:00"/>
    <n v="1"/>
    <n v="4"/>
    <n v="3"/>
    <n v="85"/>
    <s v="Yes"/>
    <n v="6"/>
    <s v="Penstemon digitalis"/>
    <s v="PEDI"/>
    <x v="55"/>
  </r>
  <r>
    <x v="5"/>
    <d v="2019-06-04T00:00:00"/>
    <n v="1"/>
    <n v="4"/>
    <n v="3"/>
    <n v="85"/>
    <s v="Yes"/>
    <n v="2"/>
    <s v="Trifolium pratense"/>
    <s v="TRPR"/>
    <x v="5"/>
  </r>
  <r>
    <x v="5"/>
    <d v="2019-06-04T00:00:00"/>
    <n v="1"/>
    <n v="5"/>
    <n v="25"/>
    <n v="35"/>
    <s v="No"/>
    <n v="1"/>
    <s v="Tradescantia virginiana"/>
    <s v="TRVI"/>
    <x v="1"/>
  </r>
  <r>
    <x v="5"/>
    <d v="2019-06-04T00:00:00"/>
    <n v="1"/>
    <n v="5"/>
    <n v="25"/>
    <n v="35"/>
    <s v="No"/>
    <n v="2"/>
    <s v="Trifolium pratense"/>
    <s v="TRPR"/>
    <x v="56"/>
  </r>
  <r>
    <x v="5"/>
    <d v="2019-06-04T00:00:00"/>
    <n v="2"/>
    <n v="1"/>
    <n v="1"/>
    <n v="95"/>
    <s v="Yes"/>
    <n v="16"/>
    <s v="Penstemon digitalis"/>
    <s v="PEDI"/>
    <x v="57"/>
  </r>
  <r>
    <x v="5"/>
    <d v="2019-06-04T00:00:00"/>
    <n v="2"/>
    <n v="2"/>
    <n v="5"/>
    <n v="70"/>
    <s v="Yes"/>
    <n v="8"/>
    <s v="Penstemon digitalis"/>
    <s v="PEDI"/>
    <x v="56"/>
  </r>
  <r>
    <x v="5"/>
    <d v="2019-06-04T00:00:00"/>
    <n v="2"/>
    <n v="2"/>
    <n v="5"/>
    <n v="70"/>
    <s v="Yes"/>
    <n v="1"/>
    <s v="Tradescantia virginiana"/>
    <s v="TRVI"/>
    <x v="1"/>
  </r>
  <r>
    <x v="5"/>
    <d v="2019-06-04T00:00:00"/>
    <n v="2"/>
    <n v="3"/>
    <n v="25"/>
    <n v="70"/>
    <s v="Yes"/>
    <n v="10"/>
    <s v="Penstemon digitalis"/>
    <s v="PEDI"/>
    <x v="56"/>
  </r>
  <r>
    <x v="5"/>
    <d v="2019-06-04T00:00:00"/>
    <n v="2"/>
    <n v="4"/>
    <n v="15"/>
    <n v="80"/>
    <s v="No"/>
    <n v="19"/>
    <s v="Penstemon digitalis"/>
    <s v="PEDI"/>
    <x v="58"/>
  </r>
  <r>
    <x v="5"/>
    <d v="2019-06-04T00:00:00"/>
    <n v="2"/>
    <n v="5"/>
    <n v="15"/>
    <n v="80"/>
    <s v="Yes"/>
    <n v="4"/>
    <s v="Penstemon digitalis"/>
    <s v="PEDI"/>
    <x v="59"/>
  </r>
  <r>
    <x v="5"/>
    <d v="2019-06-04T00:00:00"/>
    <n v="3"/>
    <n v="1"/>
    <n v="10"/>
    <n v="60"/>
    <s v="No"/>
    <n v="11"/>
    <s v="Penstemon digitalis"/>
    <s v="PEDI"/>
    <x v="12"/>
  </r>
  <r>
    <x v="5"/>
    <d v="2019-06-04T00:00:00"/>
    <n v="3"/>
    <n v="1"/>
    <n v="10"/>
    <n v="60"/>
    <s v="No"/>
    <n v="3"/>
    <s v="Trifolium pratense"/>
    <s v="TRPR"/>
    <x v="60"/>
  </r>
  <r>
    <x v="5"/>
    <d v="2019-06-04T00:00:00"/>
    <n v="3"/>
    <n v="2"/>
    <n v="20"/>
    <n v="80"/>
    <s v="Yes"/>
    <n v="22"/>
    <s v="Penstemon digitalis"/>
    <s v="PEDI"/>
    <x v="61"/>
  </r>
  <r>
    <x v="5"/>
    <d v="2019-06-04T00:00:00"/>
    <n v="3"/>
    <n v="3"/>
    <n v="45"/>
    <n v="40"/>
    <s v="No"/>
    <n v="4"/>
    <s v="Trifolium pratense"/>
    <s v="TRPR"/>
    <x v="5"/>
  </r>
  <r>
    <x v="5"/>
    <d v="2019-06-04T00:00:00"/>
    <n v="3"/>
    <n v="4"/>
    <n v="1"/>
    <n v="60"/>
    <s v="No"/>
    <n v="13"/>
    <s v="Penstemon digitalis"/>
    <s v="PEDI"/>
    <x v="62"/>
  </r>
  <r>
    <x v="5"/>
    <d v="2019-06-04T00:00:00"/>
    <n v="3"/>
    <n v="5"/>
    <n v="15"/>
    <n v="70"/>
    <s v="Yes"/>
    <n v="9"/>
    <s v="Penstemon digitalis"/>
    <s v="PEDI"/>
    <x v="63"/>
  </r>
  <r>
    <x v="5"/>
    <d v="2019-06-04T00:00:00"/>
    <n v="3"/>
    <n v="5"/>
    <n v="15"/>
    <n v="70"/>
    <s v="Yes"/>
    <n v="1"/>
    <s v="Trifolium pratense"/>
    <s v="TRPR"/>
    <x v="64"/>
  </r>
  <r>
    <x v="5"/>
    <d v="2019-06-04T00:00:00"/>
    <n v="4"/>
    <n v="1"/>
    <n v="25"/>
    <n v="65"/>
    <s v="Yes"/>
    <n v="6"/>
    <s v="Penstemon digitalis"/>
    <s v="PEDI"/>
    <x v="12"/>
  </r>
  <r>
    <x v="5"/>
    <d v="2019-06-04T00:00:00"/>
    <n v="4"/>
    <n v="1"/>
    <n v="25"/>
    <n v="65"/>
    <s v="Yes"/>
    <n v="1"/>
    <s v="Trifolium pratense"/>
    <s v="TRPR"/>
    <x v="44"/>
  </r>
  <r>
    <x v="5"/>
    <d v="2019-06-04T00:00:00"/>
    <n v="4"/>
    <n v="2"/>
    <n v="55"/>
    <n v="35"/>
    <s v="Yes"/>
    <n v="3"/>
    <s v="Penstemon digitalis"/>
    <s v="PEDI"/>
    <x v="7"/>
  </r>
  <r>
    <x v="5"/>
    <d v="2019-06-04T00:00:00"/>
    <n v="4"/>
    <n v="3"/>
    <n v="50"/>
    <n v="45"/>
    <s v="No"/>
    <n v="4"/>
    <s v="Penstemon digitalis"/>
    <s v="PEDI"/>
    <x v="65"/>
  </r>
  <r>
    <x v="5"/>
    <d v="2019-06-04T00:00:00"/>
    <n v="4"/>
    <n v="3"/>
    <n v="50"/>
    <n v="45"/>
    <s v="No"/>
    <n v="2"/>
    <s v="Trifolium pratense"/>
    <s v="TRPR"/>
    <x v="60"/>
  </r>
  <r>
    <x v="5"/>
    <d v="2019-06-04T00:00:00"/>
    <n v="4"/>
    <n v="4"/>
    <n v="30"/>
    <n v="40"/>
    <s v="Yes"/>
    <n v="6"/>
    <s v="Penstemon digitalis"/>
    <s v="PEDI"/>
    <x v="66"/>
  </r>
  <r>
    <x v="5"/>
    <d v="2019-06-04T00:00:00"/>
    <n v="4"/>
    <n v="5"/>
    <n v="5"/>
    <n v="50"/>
    <s v="Yes"/>
    <n v="7"/>
    <s v="Penstemon digitalis"/>
    <s v="PEDI"/>
    <x v="60"/>
  </r>
  <r>
    <x v="5"/>
    <d v="2019-06-04T00:00:00"/>
    <n v="5"/>
    <n v="1"/>
    <n v="20"/>
    <n v="55"/>
    <s v="No"/>
    <n v="10"/>
    <s v="Penstemon digitalis"/>
    <s v="PEDI"/>
    <x v="67"/>
  </r>
  <r>
    <x v="5"/>
    <d v="2019-06-04T00:00:00"/>
    <n v="5"/>
    <n v="1"/>
    <n v="20"/>
    <n v="55"/>
    <s v="No"/>
    <n v="4"/>
    <s v="Trifolium pratense"/>
    <s v="TRPR"/>
    <x v="68"/>
  </r>
  <r>
    <x v="5"/>
    <d v="2019-06-04T00:00:00"/>
    <n v="5"/>
    <n v="2"/>
    <n v="50"/>
    <n v="50"/>
    <s v="No"/>
    <n v="8"/>
    <s v="Penstemon digitalis"/>
    <s v="PEDI"/>
    <x v="57"/>
  </r>
  <r>
    <x v="5"/>
    <d v="2019-06-04T00:00:00"/>
    <n v="5"/>
    <n v="3"/>
    <n v="30"/>
    <n v="65"/>
    <s v="Yes"/>
    <m/>
    <m/>
    <m/>
    <x v="2"/>
  </r>
  <r>
    <x v="5"/>
    <d v="2019-06-04T00:00:00"/>
    <n v="5"/>
    <n v="4"/>
    <n v="15"/>
    <n v="70"/>
    <s v="Yes"/>
    <n v="8"/>
    <s v="Penstemon digitalis"/>
    <s v="PEDI"/>
    <x v="69"/>
  </r>
  <r>
    <x v="5"/>
    <d v="2019-06-04T00:00:00"/>
    <n v="5"/>
    <n v="5"/>
    <n v="20"/>
    <n v="40"/>
    <s v="Yes"/>
    <n v="6"/>
    <s v="Penstemon digitalis"/>
    <s v="PEDI"/>
    <x v="44"/>
  </r>
  <r>
    <x v="6"/>
    <d v="2019-06-03T00:00:00"/>
    <n v="1"/>
    <n v="1"/>
    <n v="60"/>
    <n v="25"/>
    <s v="No"/>
    <m/>
    <m/>
    <m/>
    <x v="2"/>
  </r>
  <r>
    <x v="6"/>
    <d v="2019-06-03T00:00:00"/>
    <n v="1"/>
    <n v="2"/>
    <n v="55"/>
    <n v="30"/>
    <s v="No"/>
    <m/>
    <m/>
    <m/>
    <x v="2"/>
  </r>
  <r>
    <x v="6"/>
    <d v="2019-06-03T00:00:00"/>
    <n v="1"/>
    <n v="3"/>
    <n v="15"/>
    <n v="35"/>
    <s v="No"/>
    <m/>
    <m/>
    <m/>
    <x v="2"/>
  </r>
  <r>
    <x v="6"/>
    <d v="2019-06-03T00:00:00"/>
    <n v="1"/>
    <n v="4"/>
    <n v="15"/>
    <n v="15"/>
    <s v="No"/>
    <m/>
    <m/>
    <m/>
    <x v="2"/>
  </r>
  <r>
    <x v="6"/>
    <d v="2019-06-03T00:00:00"/>
    <n v="1"/>
    <n v="5"/>
    <n v="15"/>
    <n v="10"/>
    <s v="No"/>
    <m/>
    <m/>
    <m/>
    <x v="2"/>
  </r>
  <r>
    <x v="6"/>
    <d v="2019-06-03T00:00:00"/>
    <n v="2"/>
    <n v="1"/>
    <n v="99"/>
    <n v="1"/>
    <s v="No"/>
    <m/>
    <m/>
    <m/>
    <x v="2"/>
  </r>
  <r>
    <x v="6"/>
    <d v="2019-06-03T00:00:00"/>
    <n v="2"/>
    <n v="2"/>
    <n v="15"/>
    <n v="20"/>
    <s v="No"/>
    <m/>
    <m/>
    <m/>
    <x v="2"/>
  </r>
  <r>
    <x v="6"/>
    <d v="2019-06-03T00:00:00"/>
    <n v="2"/>
    <n v="3"/>
    <n v="10"/>
    <n v="5"/>
    <s v="No"/>
    <m/>
    <m/>
    <m/>
    <x v="2"/>
  </r>
  <r>
    <x v="6"/>
    <d v="2019-06-03T00:00:00"/>
    <n v="2"/>
    <n v="4"/>
    <n v="20"/>
    <n v="25"/>
    <s v="No"/>
    <m/>
    <m/>
    <m/>
    <x v="2"/>
  </r>
  <r>
    <x v="6"/>
    <d v="2019-06-03T00:00:00"/>
    <n v="2"/>
    <n v="5"/>
    <n v="30"/>
    <n v="20"/>
    <s v="No"/>
    <m/>
    <m/>
    <m/>
    <x v="2"/>
  </r>
  <r>
    <x v="6"/>
    <d v="2019-06-03T00:00:00"/>
    <n v="3"/>
    <n v="1"/>
    <n v="30"/>
    <n v="5"/>
    <s v="No"/>
    <m/>
    <m/>
    <m/>
    <x v="2"/>
  </r>
  <r>
    <x v="6"/>
    <d v="2019-06-03T00:00:00"/>
    <n v="3"/>
    <n v="2"/>
    <n v="20"/>
    <n v="30"/>
    <s v="No"/>
    <m/>
    <m/>
    <m/>
    <x v="2"/>
  </r>
  <r>
    <x v="6"/>
    <d v="2019-06-03T00:00:00"/>
    <n v="3"/>
    <n v="3"/>
    <n v="10"/>
    <n v="40"/>
    <s v="No"/>
    <m/>
    <m/>
    <m/>
    <x v="2"/>
  </r>
  <r>
    <x v="6"/>
    <d v="2019-06-03T00:00:00"/>
    <n v="3"/>
    <n v="4"/>
    <n v="50"/>
    <n v="30"/>
    <s v="No"/>
    <m/>
    <m/>
    <m/>
    <x v="2"/>
  </r>
  <r>
    <x v="6"/>
    <d v="2019-06-03T00:00:00"/>
    <n v="3"/>
    <n v="5"/>
    <n v="60"/>
    <n v="30"/>
    <s v="No"/>
    <m/>
    <m/>
    <m/>
    <x v="2"/>
  </r>
  <r>
    <x v="6"/>
    <d v="2019-06-03T00:00:00"/>
    <n v="4"/>
    <n v="1"/>
    <n v="99"/>
    <n v="1"/>
    <s v="No"/>
    <m/>
    <m/>
    <m/>
    <x v="2"/>
  </r>
  <r>
    <x v="6"/>
    <d v="2019-06-03T00:00:00"/>
    <n v="4"/>
    <n v="2"/>
    <n v="25"/>
    <n v="0"/>
    <s v="No"/>
    <m/>
    <m/>
    <m/>
    <x v="2"/>
  </r>
  <r>
    <x v="6"/>
    <d v="2019-06-03T00:00:00"/>
    <n v="4"/>
    <n v="3"/>
    <n v="50"/>
    <n v="1"/>
    <s v="No"/>
    <m/>
    <m/>
    <m/>
    <x v="2"/>
  </r>
  <r>
    <x v="6"/>
    <d v="2019-06-03T00:00:00"/>
    <n v="4"/>
    <n v="4"/>
    <n v="20"/>
    <n v="10"/>
    <s v="No"/>
    <m/>
    <m/>
    <m/>
    <x v="2"/>
  </r>
  <r>
    <x v="6"/>
    <d v="2019-06-03T00:00:00"/>
    <n v="4"/>
    <n v="5"/>
    <n v="65"/>
    <n v="5"/>
    <s v="No"/>
    <m/>
    <m/>
    <m/>
    <x v="2"/>
  </r>
  <r>
    <x v="6"/>
    <d v="2019-06-03T00:00:00"/>
    <n v="5"/>
    <n v="1"/>
    <n v="75"/>
    <n v="3"/>
    <s v="No"/>
    <m/>
    <m/>
    <m/>
    <x v="2"/>
  </r>
  <r>
    <x v="6"/>
    <d v="2019-06-03T00:00:00"/>
    <n v="5"/>
    <n v="2"/>
    <n v="85"/>
    <n v="0"/>
    <s v="No"/>
    <m/>
    <m/>
    <m/>
    <x v="2"/>
  </r>
  <r>
    <x v="6"/>
    <d v="2019-06-03T00:00:00"/>
    <n v="5"/>
    <n v="3"/>
    <n v="95"/>
    <n v="1"/>
    <s v="No"/>
    <m/>
    <m/>
    <m/>
    <x v="2"/>
  </r>
  <r>
    <x v="6"/>
    <d v="2019-06-03T00:00:00"/>
    <n v="5"/>
    <n v="4"/>
    <n v="75"/>
    <n v="3"/>
    <s v="No"/>
    <m/>
    <m/>
    <m/>
    <x v="2"/>
  </r>
  <r>
    <x v="6"/>
    <d v="2019-06-03T00:00:00"/>
    <n v="5"/>
    <n v="5"/>
    <n v="25"/>
    <n v="5"/>
    <s v="No"/>
    <m/>
    <m/>
    <m/>
    <x v="2"/>
  </r>
  <r>
    <x v="7"/>
    <d v="2019-06-05T00:00:00"/>
    <n v="1"/>
    <n v="1"/>
    <n v="20"/>
    <n v="80"/>
    <s v="Yes"/>
    <n v="4"/>
    <s v="Trifolium pratense"/>
    <s v="TRPR"/>
    <x v="70"/>
  </r>
  <r>
    <x v="7"/>
    <d v="2019-06-05T00:00:00"/>
    <n v="1"/>
    <n v="2"/>
    <n v="40"/>
    <n v="60"/>
    <s v="Yes"/>
    <n v="1"/>
    <s v="Trifolium pratense"/>
    <s v="TRPR"/>
    <x v="64"/>
  </r>
  <r>
    <x v="7"/>
    <d v="2019-06-05T00:00:00"/>
    <n v="1"/>
    <n v="3"/>
    <n v="20"/>
    <n v="80"/>
    <s v="Yes"/>
    <n v="9"/>
    <s v="Trifolium pratense"/>
    <s v="TRPR"/>
    <x v="71"/>
  </r>
  <r>
    <x v="7"/>
    <d v="2019-06-05T00:00:00"/>
    <n v="1"/>
    <n v="4"/>
    <n v="40"/>
    <n v="60"/>
    <s v="Yes"/>
    <n v="6"/>
    <s v="Trifolium pratense"/>
    <s v="TRPR"/>
    <x v="72"/>
  </r>
  <r>
    <x v="7"/>
    <d v="2019-06-05T00:00:00"/>
    <n v="1"/>
    <n v="4"/>
    <n v="40"/>
    <n v="60"/>
    <s v="Yes"/>
    <n v="1"/>
    <s v="Trifolium repens"/>
    <s v="TRRE"/>
    <x v="64"/>
  </r>
  <r>
    <x v="7"/>
    <d v="2019-06-05T00:00:00"/>
    <n v="1"/>
    <n v="5"/>
    <n v="40"/>
    <n v="60"/>
    <s v="Yes"/>
    <n v="5"/>
    <s v="Trifolium pratense"/>
    <s v="TRPR"/>
    <x v="73"/>
  </r>
  <r>
    <x v="7"/>
    <d v="2019-06-05T00:00:00"/>
    <n v="2"/>
    <n v="1"/>
    <n v="40"/>
    <n v="60"/>
    <s v="Yes"/>
    <n v="2"/>
    <s v="Trifolium pratense"/>
    <s v="TRPR"/>
    <x v="44"/>
  </r>
  <r>
    <x v="7"/>
    <d v="2019-06-05T00:00:00"/>
    <n v="2"/>
    <n v="1"/>
    <n v="40"/>
    <n v="60"/>
    <s v="Yes"/>
    <n v="1"/>
    <s v="Melilotus officinalis"/>
    <s v="MEOF"/>
    <x v="74"/>
  </r>
  <r>
    <x v="7"/>
    <d v="2019-06-05T00:00:00"/>
    <n v="2"/>
    <n v="2"/>
    <n v="10"/>
    <n v="90"/>
    <s v="Yes"/>
    <n v="2"/>
    <s v="Trifolium pratense"/>
    <s v="TRPR"/>
    <x v="24"/>
  </r>
  <r>
    <x v="7"/>
    <d v="2019-06-05T00:00:00"/>
    <n v="2"/>
    <n v="2"/>
    <n v="10"/>
    <n v="90"/>
    <s v="Yes"/>
    <n v="3"/>
    <s v="Trifolium repens"/>
    <s v="TRRE"/>
    <x v="68"/>
  </r>
  <r>
    <x v="7"/>
    <d v="2019-06-05T00:00:00"/>
    <n v="2"/>
    <n v="3"/>
    <n v="40"/>
    <n v="60"/>
    <s v="Yes"/>
    <m/>
    <m/>
    <m/>
    <x v="2"/>
  </r>
  <r>
    <x v="7"/>
    <d v="2019-06-05T00:00:00"/>
    <n v="2"/>
    <n v="4"/>
    <n v="20"/>
    <n v="80"/>
    <s v="Yes"/>
    <n v="3"/>
    <s v="Trifolium pratense"/>
    <s v="TRPR"/>
    <x v="14"/>
  </r>
  <r>
    <x v="7"/>
    <d v="2019-06-05T00:00:00"/>
    <n v="2"/>
    <n v="5"/>
    <n v="40"/>
    <n v="60"/>
    <s v="Yes"/>
    <n v="2"/>
    <s v="Trifolium pratense"/>
    <s v="TRPR"/>
    <x v="68"/>
  </r>
  <r>
    <x v="7"/>
    <d v="2019-06-05T00:00:00"/>
    <n v="2"/>
    <n v="5"/>
    <n v="40"/>
    <n v="60"/>
    <s v="Yes"/>
    <n v="1"/>
    <s v="Taraxacum officinale"/>
    <s v="TAOF"/>
    <x v="1"/>
  </r>
  <r>
    <x v="7"/>
    <d v="2019-06-05T00:00:00"/>
    <n v="3"/>
    <n v="1"/>
    <n v="40"/>
    <n v="60"/>
    <s v="Yes"/>
    <n v="3"/>
    <s v="Trifolium pratense"/>
    <s v="TRPR"/>
    <x v="14"/>
  </r>
  <r>
    <x v="7"/>
    <d v="2019-06-05T00:00:00"/>
    <n v="3"/>
    <n v="2"/>
    <n v="20"/>
    <n v="80"/>
    <s v="Yes"/>
    <n v="2"/>
    <s v="Trifolium pratense"/>
    <s v="TRPR"/>
    <x v="68"/>
  </r>
  <r>
    <x v="7"/>
    <d v="2019-06-05T00:00:00"/>
    <n v="3"/>
    <n v="2"/>
    <n v="20"/>
    <n v="80"/>
    <s v="Yes"/>
    <n v="1"/>
    <s v="Taraxacum officinale"/>
    <s v="TAOF"/>
    <x v="1"/>
  </r>
  <r>
    <x v="7"/>
    <d v="2019-06-05T00:00:00"/>
    <n v="3"/>
    <n v="3"/>
    <n v="20"/>
    <n v="80"/>
    <s v="Yes"/>
    <m/>
    <m/>
    <m/>
    <x v="2"/>
  </r>
  <r>
    <x v="7"/>
    <d v="2019-06-05T00:00:00"/>
    <n v="3"/>
    <n v="4"/>
    <n v="20"/>
    <n v="80"/>
    <s v="Yes"/>
    <n v="1"/>
    <s v="Trifolium pratense"/>
    <s v="TRPR"/>
    <x v="64"/>
  </r>
  <r>
    <x v="7"/>
    <d v="2019-06-05T00:00:00"/>
    <n v="3"/>
    <n v="5"/>
    <n v="20"/>
    <n v="80"/>
    <s v="Yes"/>
    <n v="5"/>
    <s v="Trifolium pratense"/>
    <s v="TRPR"/>
    <x v="35"/>
  </r>
  <r>
    <x v="7"/>
    <d v="2019-06-05T00:00:00"/>
    <n v="4"/>
    <n v="1"/>
    <n v="20"/>
    <n v="80"/>
    <s v="Yes"/>
    <n v="3"/>
    <s v="Trifolium pratense"/>
    <s v="TRPR"/>
    <x v="72"/>
  </r>
  <r>
    <x v="7"/>
    <d v="2019-06-05T00:00:00"/>
    <n v="4"/>
    <n v="2"/>
    <n v="40"/>
    <n v="60"/>
    <s v="Yes"/>
    <m/>
    <m/>
    <m/>
    <x v="2"/>
  </r>
  <r>
    <x v="7"/>
    <d v="2019-06-05T00:00:00"/>
    <n v="4"/>
    <n v="3"/>
    <n v="20"/>
    <n v="80"/>
    <s v="Yes"/>
    <n v="2"/>
    <s v="Erigeron strigosus "/>
    <s v="ERST"/>
    <x v="41"/>
  </r>
  <r>
    <x v="7"/>
    <d v="2019-06-05T00:00:00"/>
    <n v="4"/>
    <n v="4"/>
    <n v="40"/>
    <n v="60"/>
    <s v="Yes"/>
    <n v="1"/>
    <s v="Trifolium pratense"/>
    <s v="TRPR"/>
    <x v="60"/>
  </r>
  <r>
    <x v="7"/>
    <d v="2019-06-05T00:00:00"/>
    <n v="4"/>
    <n v="5"/>
    <n v="40"/>
    <n v="60"/>
    <s v="Yes"/>
    <n v="1"/>
    <s v="Trifolium pratense"/>
    <s v="TRPR"/>
    <x v="14"/>
  </r>
  <r>
    <x v="7"/>
    <d v="2019-06-05T00:00:00"/>
    <n v="5"/>
    <n v="1"/>
    <n v="20"/>
    <n v="80"/>
    <s v="Yes"/>
    <n v="3"/>
    <s v="Trifolium pratense"/>
    <s v="TRPR"/>
    <x v="56"/>
  </r>
  <r>
    <x v="7"/>
    <d v="2019-06-05T00:00:00"/>
    <n v="5"/>
    <n v="2"/>
    <n v="80"/>
    <n v="20"/>
    <s v="Yes"/>
    <n v="2"/>
    <s v="Trifolium pratense"/>
    <s v="TRPR"/>
    <x v="5"/>
  </r>
  <r>
    <x v="7"/>
    <d v="2019-06-05T00:00:00"/>
    <n v="5"/>
    <n v="3"/>
    <n v="20"/>
    <n v="80"/>
    <s v="Yes"/>
    <n v="3"/>
    <s v="Trifolium pratense"/>
    <s v="TRPR"/>
    <x v="75"/>
  </r>
  <r>
    <x v="7"/>
    <d v="2019-06-05T00:00:00"/>
    <n v="5"/>
    <n v="4"/>
    <n v="80"/>
    <n v="20"/>
    <s v="Yes"/>
    <n v="2"/>
    <s v="Trifolium pratense"/>
    <s v="TRPR"/>
    <x v="44"/>
  </r>
  <r>
    <x v="7"/>
    <d v="2019-06-05T00:00:00"/>
    <n v="5"/>
    <n v="5"/>
    <n v="40"/>
    <n v="60"/>
    <s v="Yes"/>
    <m/>
    <m/>
    <m/>
    <x v="2"/>
  </r>
  <r>
    <x v="8"/>
    <d v="2019-06-07T00:00:00"/>
    <n v="1"/>
    <n v="1"/>
    <n v="0"/>
    <n v="100"/>
    <s v="Yes"/>
    <m/>
    <m/>
    <m/>
    <x v="2"/>
  </r>
  <r>
    <x v="8"/>
    <d v="2019-06-07T00:00:00"/>
    <n v="1"/>
    <n v="2"/>
    <n v="10"/>
    <n v="90"/>
    <s v="Yes"/>
    <m/>
    <m/>
    <m/>
    <x v="2"/>
  </r>
  <r>
    <x v="8"/>
    <d v="2019-06-07T00:00:00"/>
    <n v="1"/>
    <n v="3"/>
    <n v="80"/>
    <n v="20"/>
    <s v="Yes"/>
    <m/>
    <m/>
    <m/>
    <x v="2"/>
  </r>
  <r>
    <x v="8"/>
    <d v="2019-06-07T00:00:00"/>
    <n v="1"/>
    <n v="4"/>
    <n v="80"/>
    <n v="20"/>
    <s v="Yes"/>
    <n v="1"/>
    <s v="Penstemon digitalis"/>
    <s v="PEDI"/>
    <x v="7"/>
  </r>
  <r>
    <x v="8"/>
    <d v="2019-06-07T00:00:00"/>
    <n v="1"/>
    <n v="5"/>
    <n v="80"/>
    <n v="20"/>
    <s v="Yes"/>
    <m/>
    <m/>
    <m/>
    <x v="2"/>
  </r>
  <r>
    <x v="8"/>
    <d v="2019-06-07T00:00:00"/>
    <n v="2"/>
    <n v="1"/>
    <n v="10"/>
    <n v="90"/>
    <s v="Yes"/>
    <n v="1"/>
    <s v="Coreopsis lanceolata"/>
    <s v="COLA"/>
    <x v="6"/>
  </r>
  <r>
    <x v="8"/>
    <d v="2019-06-07T00:00:00"/>
    <n v="2"/>
    <n v="2"/>
    <n v="80"/>
    <n v="20"/>
    <s v="Yes"/>
    <m/>
    <m/>
    <m/>
    <x v="2"/>
  </r>
  <r>
    <x v="8"/>
    <d v="2019-06-07T00:00:00"/>
    <n v="2"/>
    <n v="3"/>
    <n v="20"/>
    <n v="80"/>
    <s v="Yes"/>
    <n v="4"/>
    <s v="Penstemon digitalis"/>
    <s v="PEDI"/>
    <x v="43"/>
  </r>
  <r>
    <x v="8"/>
    <d v="2019-06-07T00:00:00"/>
    <n v="2"/>
    <n v="4"/>
    <n v="20"/>
    <n v="80"/>
    <s v="Yes"/>
    <m/>
    <m/>
    <m/>
    <x v="2"/>
  </r>
  <r>
    <x v="8"/>
    <d v="2019-06-07T00:00:00"/>
    <n v="2"/>
    <n v="5"/>
    <n v="20"/>
    <n v="80"/>
    <s v="Yes"/>
    <n v="2"/>
    <s v="Penstemon digitalis"/>
    <s v="PEDI"/>
    <x v="11"/>
  </r>
  <r>
    <x v="8"/>
    <d v="2019-06-07T00:00:00"/>
    <n v="3"/>
    <n v="1"/>
    <n v="10"/>
    <n v="90"/>
    <s v="Yes"/>
    <m/>
    <m/>
    <m/>
    <x v="2"/>
  </r>
  <r>
    <x v="8"/>
    <d v="2019-06-07T00:00:00"/>
    <n v="3"/>
    <n v="2"/>
    <n v="20"/>
    <n v="80"/>
    <s v="Yes"/>
    <n v="1"/>
    <s v="Penstemon digitalis"/>
    <s v="PEDI"/>
    <x v="51"/>
  </r>
  <r>
    <x v="8"/>
    <d v="2019-06-07T00:00:00"/>
    <n v="3"/>
    <n v="3"/>
    <n v="80"/>
    <n v="20"/>
    <s v="Yes"/>
    <m/>
    <m/>
    <m/>
    <x v="2"/>
  </r>
  <r>
    <x v="8"/>
    <d v="2019-06-07T00:00:00"/>
    <n v="3"/>
    <n v="4"/>
    <n v="40"/>
    <n v="40"/>
    <s v="Yes"/>
    <n v="1"/>
    <s v="Penstemon digitalis"/>
    <s v="PEDI"/>
    <x v="76"/>
  </r>
  <r>
    <x v="8"/>
    <d v="2019-06-07T00:00:00"/>
    <n v="3"/>
    <n v="5"/>
    <n v="80"/>
    <n v="20"/>
    <s v="Yes"/>
    <m/>
    <m/>
    <m/>
    <x v="2"/>
  </r>
  <r>
    <x v="8"/>
    <d v="2019-06-07T00:00:00"/>
    <n v="4"/>
    <n v="1"/>
    <n v="10"/>
    <n v="90"/>
    <s v="Yes"/>
    <m/>
    <m/>
    <m/>
    <x v="2"/>
  </r>
  <r>
    <x v="8"/>
    <d v="2019-06-07T00:00:00"/>
    <n v="4"/>
    <n v="2"/>
    <n v="80"/>
    <n v="20"/>
    <s v="Yes"/>
    <m/>
    <m/>
    <m/>
    <x v="2"/>
  </r>
  <r>
    <x v="8"/>
    <d v="2019-06-07T00:00:00"/>
    <n v="4"/>
    <n v="3"/>
    <n v="80"/>
    <n v="20"/>
    <s v="Yes"/>
    <m/>
    <m/>
    <m/>
    <x v="2"/>
  </r>
  <r>
    <x v="8"/>
    <d v="2019-06-07T00:00:00"/>
    <n v="4"/>
    <n v="4"/>
    <n v="80"/>
    <n v="20"/>
    <s v="Yes"/>
    <m/>
    <m/>
    <m/>
    <x v="2"/>
  </r>
  <r>
    <x v="8"/>
    <d v="2019-06-07T00:00:00"/>
    <n v="4"/>
    <n v="5"/>
    <n v="0"/>
    <n v="100"/>
    <s v="Yes"/>
    <n v="1"/>
    <s v="Penstemon digitalis"/>
    <s v="PEDI"/>
    <x v="52"/>
  </r>
  <r>
    <x v="8"/>
    <d v="2019-06-07T00:00:00"/>
    <n v="5"/>
    <n v="1"/>
    <n v="10"/>
    <n v="90"/>
    <s v="Yes"/>
    <m/>
    <m/>
    <m/>
    <x v="2"/>
  </r>
  <r>
    <x v="8"/>
    <d v="2019-06-07T00:00:00"/>
    <n v="5"/>
    <n v="2"/>
    <n v="10"/>
    <n v="90"/>
    <s v="Yes"/>
    <m/>
    <m/>
    <m/>
    <x v="2"/>
  </r>
  <r>
    <x v="8"/>
    <d v="2019-06-07T00:00:00"/>
    <n v="5"/>
    <n v="3"/>
    <n v="0"/>
    <n v="100"/>
    <s v="Yes"/>
    <n v="1"/>
    <s v="Penstemon digitalis"/>
    <s v="PEDI"/>
    <x v="52"/>
  </r>
  <r>
    <x v="8"/>
    <d v="2019-06-07T00:00:00"/>
    <n v="5"/>
    <n v="4"/>
    <n v="10"/>
    <n v="90"/>
    <s v="Yes"/>
    <m/>
    <m/>
    <m/>
    <x v="2"/>
  </r>
  <r>
    <x v="8"/>
    <d v="2019-06-07T00:00:00"/>
    <n v="5"/>
    <n v="5"/>
    <n v="90"/>
    <n v="10"/>
    <s v="Yes"/>
    <n v="1"/>
    <s v="Taraxacum officinale"/>
    <s v="TAOF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9C3CD-FF1F-4290-B0EF-EB0F83852F39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2:R12" firstHeaderRow="0" firstDataRow="1" firstDataCol="1"/>
  <pivotFields count="11">
    <pivotField axis="axisRow" showAll="0">
      <items count="10">
        <item x="7"/>
        <item x="8"/>
        <item x="3"/>
        <item x="0"/>
        <item x="6"/>
        <item x="1"/>
        <item x="2"/>
        <item x="4"/>
        <item x="5"/>
        <item t="default"/>
      </items>
    </pivotField>
    <pivotField numFmtId="15"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dataField="1" showAll="0">
      <items count="78">
        <item x="1"/>
        <item x="41"/>
        <item x="6"/>
        <item x="47"/>
        <item x="0"/>
        <item x="7"/>
        <item x="17"/>
        <item x="22"/>
        <item x="52"/>
        <item x="49"/>
        <item x="48"/>
        <item x="76"/>
        <item x="3"/>
        <item x="51"/>
        <item x="45"/>
        <item x="64"/>
        <item x="54"/>
        <item x="55"/>
        <item x="46"/>
        <item x="50"/>
        <item x="65"/>
        <item x="8"/>
        <item x="59"/>
        <item x="43"/>
        <item x="44"/>
        <item x="53"/>
        <item x="66"/>
        <item x="12"/>
        <item x="13"/>
        <item x="57"/>
        <item x="60"/>
        <item x="67"/>
        <item x="15"/>
        <item x="38"/>
        <item x="56"/>
        <item x="69"/>
        <item x="11"/>
        <item x="19"/>
        <item x="31"/>
        <item x="36"/>
        <item x="5"/>
        <item x="18"/>
        <item x="63"/>
        <item x="9"/>
        <item x="68"/>
        <item x="58"/>
        <item x="29"/>
        <item x="23"/>
        <item x="14"/>
        <item x="62"/>
        <item x="20"/>
        <item x="74"/>
        <item x="21"/>
        <item x="37"/>
        <item x="61"/>
        <item x="10"/>
        <item x="35"/>
        <item x="30"/>
        <item x="34"/>
        <item x="27"/>
        <item x="16"/>
        <item x="70"/>
        <item x="25"/>
        <item x="24"/>
        <item x="40"/>
        <item x="32"/>
        <item x="75"/>
        <item x="73"/>
        <item x="72"/>
        <item x="28"/>
        <item x="39"/>
        <item x="33"/>
        <item x="71"/>
        <item x="4"/>
        <item x="26"/>
        <item x="42"/>
        <item x="2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% bare ground" fld="4" subtotal="average" baseField="0" baseItem="0"/>
    <dataField name="Average of % Plant material" fld="5" subtotal="average" baseField="0" baseItem="0"/>
    <dataField name="Sum of Number of ramets" fld="7" baseField="0" baseItem="0"/>
    <dataField name="Sum of Number of flower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50D72-80F7-47D2-960E-ADD30811F08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2:S12" firstHeaderRow="0" firstDataRow="1" firstDataCol="1"/>
  <pivotFields count="11">
    <pivotField axis="axisRow" showAll="0">
      <items count="10">
        <item x="7"/>
        <item x="8"/>
        <item x="3"/>
        <item x="0"/>
        <item x="6"/>
        <item x="1"/>
        <item x="2"/>
        <item x="4"/>
        <item x="5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dataField="1" showAll="0">
      <items count="18">
        <item x="2"/>
        <item x="1"/>
        <item x="4"/>
        <item x="14"/>
        <item x="0"/>
        <item x="11"/>
        <item x="13"/>
        <item x="12"/>
        <item x="7"/>
        <item x="9"/>
        <item x="10"/>
        <item x="8"/>
        <item x="6"/>
        <item x="5"/>
        <item x="15"/>
        <item x="16"/>
        <item x="3"/>
        <item t="default"/>
      </items>
    </pivotField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umber of ramets" fld="7" subtotal="average" baseField="0" baseItem="0"/>
    <dataField name="Average of % bare ground" fld="4" subtotal="average" baseField="0" baseItem="0"/>
    <dataField name="Sum of % Plant material" fld="5" baseField="0" baseItem="0"/>
    <dataField name="Sum of Number of flower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3B389-C73F-40EF-85BC-9A549A94DDCE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:S11" firstHeaderRow="0" firstDataRow="1" firstDataCol="1"/>
  <pivotFields count="11">
    <pivotField axis="axisRow" showAll="0">
      <items count="10">
        <item x="3"/>
        <item x="5"/>
        <item x="6"/>
        <item x="4"/>
        <item x="2"/>
        <item x="8"/>
        <item x="1"/>
        <item x="7"/>
        <item x="0"/>
        <item t="default"/>
      </items>
    </pivotField>
    <pivotField numFmtId="15" showAll="0"/>
    <pivotField showAll="0"/>
    <pivotField showAll="0"/>
    <pivotField dataField="1" showAll="0"/>
    <pivotField dataField="1" showAll="0"/>
    <pivotField showAll="0"/>
    <pivotField dataField="1" showAll="0"/>
    <pivotField showAll="0">
      <items count="32">
        <item x="29"/>
        <item x="21"/>
        <item x="0"/>
        <item x="20"/>
        <item x="13"/>
        <item x="16"/>
        <item x="7"/>
        <item x="27"/>
        <item x="8"/>
        <item x="10"/>
        <item x="26"/>
        <item x="15"/>
        <item x="17"/>
        <item x="14"/>
        <item x="23"/>
        <item x="19"/>
        <item x="12"/>
        <item x="30"/>
        <item x="1"/>
        <item x="6"/>
        <item x="28"/>
        <item x="11"/>
        <item x="22"/>
        <item x="24"/>
        <item x="5"/>
        <item x="4"/>
        <item x="25"/>
        <item x="2"/>
        <item x="18"/>
        <item x="9"/>
        <item x="3"/>
        <item t="default"/>
      </items>
    </pivotField>
    <pivotField showAll="0"/>
    <pivotField dataField="1" showAll="0">
      <items count="74">
        <item x="6"/>
        <item x="12"/>
        <item x="1"/>
        <item x="3"/>
        <item x="11"/>
        <item x="9"/>
        <item x="15"/>
        <item x="8"/>
        <item x="5"/>
        <item x="16"/>
        <item x="42"/>
        <item x="10"/>
        <item x="22"/>
        <item x="35"/>
        <item x="14"/>
        <item x="27"/>
        <item x="29"/>
        <item x="54"/>
        <item x="69"/>
        <item x="26"/>
        <item x="30"/>
        <item x="21"/>
        <item x="37"/>
        <item x="33"/>
        <item x="40"/>
        <item x="72"/>
        <item x="31"/>
        <item x="28"/>
        <item x="55"/>
        <item x="46"/>
        <item x="49"/>
        <item x="56"/>
        <item x="25"/>
        <item x="24"/>
        <item x="36"/>
        <item x="66"/>
        <item x="70"/>
        <item x="48"/>
        <item x="32"/>
        <item x="38"/>
        <item x="34"/>
        <item x="44"/>
        <item x="71"/>
        <item x="4"/>
        <item x="2"/>
        <item x="13"/>
        <item x="0"/>
        <item x="50"/>
        <item x="68"/>
        <item x="20"/>
        <item x="53"/>
        <item x="43"/>
        <item x="51"/>
        <item x="58"/>
        <item x="67"/>
        <item x="52"/>
        <item x="65"/>
        <item x="57"/>
        <item x="45"/>
        <item x="59"/>
        <item x="64"/>
        <item x="63"/>
        <item x="60"/>
        <item x="61"/>
        <item x="62"/>
        <item x="47"/>
        <item x="39"/>
        <item x="23"/>
        <item x="17"/>
        <item x="18"/>
        <item x="19"/>
        <item x="41"/>
        <item x="7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% Plant material" fld="5" subtotal="average" baseField="0" baseItem="0"/>
    <dataField name="Average of % bare ground" fld="4" subtotal="average" baseField="0" baseItem="0"/>
    <dataField name="Sum of Number of ramets" fld="7" baseField="0" baseItem="0"/>
    <dataField name="Sum of Number of flower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56FF5-75D6-449E-A617-6E88401E9BCE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:R13" firstHeaderRow="0" firstDataRow="1" firstDataCol="1"/>
  <pivotFields count="11">
    <pivotField axis="axisRow" showAll="0">
      <items count="10">
        <item x="6"/>
        <item x="4"/>
        <item x="0"/>
        <item x="5"/>
        <item x="3"/>
        <item x="2"/>
        <item x="8"/>
        <item x="1"/>
        <item x="7"/>
        <item t="default"/>
      </items>
    </pivotField>
    <pivotField numFmtId="15"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>
      <items count="22">
        <item x="9"/>
        <item x="3"/>
        <item x="4"/>
        <item x="6"/>
        <item x="12"/>
        <item x="18"/>
        <item x="5"/>
        <item x="10"/>
        <item x="14"/>
        <item x="11"/>
        <item x="13"/>
        <item x="15"/>
        <item x="16"/>
        <item x="8"/>
        <item x="20"/>
        <item x="0"/>
        <item x="19"/>
        <item x="2"/>
        <item x="17"/>
        <item x="1"/>
        <item x="7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% bare ground" fld="4" subtotal="average" baseField="0" baseItem="0"/>
    <dataField name="Average of % Plant material" fld="5" subtotal="average" baseField="0" baseItem="0"/>
    <dataField name="Sum of Number of ramets" fld="7" baseField="0" baseItem="0"/>
    <dataField name="Sum of Number of flower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5C55-1FCF-43D7-A852-E04525D9361A}">
  <dimension ref="A1:R257"/>
  <sheetViews>
    <sheetView tabSelected="1" workbookViewId="0">
      <selection activeCell="M12" sqref="M12"/>
    </sheetView>
  </sheetViews>
  <sheetFormatPr defaultRowHeight="14.4" x14ac:dyDescent="0.3"/>
  <cols>
    <col min="1" max="4" width="9.21875" style="1"/>
    <col min="5" max="6" width="15.5546875" style="1" bestFit="1" customWidth="1"/>
    <col min="7" max="7" width="10.77734375" style="1" bestFit="1" customWidth="1"/>
    <col min="8" max="8" width="17.44140625" style="1" bestFit="1" customWidth="1"/>
    <col min="9" max="9" width="22.21875" style="1" bestFit="1" customWidth="1"/>
    <col min="10" max="10" width="10.77734375" style="1" bestFit="1" customWidth="1"/>
    <col min="11" max="11" width="18" style="1" bestFit="1" customWidth="1"/>
    <col min="14" max="14" width="13.21875" bestFit="1" customWidth="1"/>
    <col min="15" max="15" width="24.21875" bestFit="1" customWidth="1"/>
    <col min="16" max="16" width="26" bestFit="1" customWidth="1"/>
    <col min="17" max="17" width="24.21875" bestFit="1" customWidth="1"/>
    <col min="18" max="18" width="24.77734375" bestFit="1" customWidth="1"/>
  </cols>
  <sheetData>
    <row r="1" spans="1:18" x14ac:dyDescent="0.3">
      <c r="A1" s="1" t="s">
        <v>4</v>
      </c>
      <c r="B1" s="1" t="s">
        <v>13</v>
      </c>
      <c r="C1" s="1" t="s">
        <v>0</v>
      </c>
      <c r="D1" s="1" t="s">
        <v>1</v>
      </c>
      <c r="E1" s="1" t="s">
        <v>6</v>
      </c>
      <c r="F1" s="1" t="s">
        <v>2</v>
      </c>
      <c r="G1" s="1" t="s">
        <v>3</v>
      </c>
      <c r="H1" s="1" t="s">
        <v>10</v>
      </c>
      <c r="I1" s="1" t="s">
        <v>8</v>
      </c>
      <c r="J1" s="6" t="s">
        <v>61</v>
      </c>
      <c r="K1" s="1" t="s">
        <v>9</v>
      </c>
    </row>
    <row r="2" spans="1:18" x14ac:dyDescent="0.3">
      <c r="A2" s="1" t="s">
        <v>5</v>
      </c>
      <c r="B2" s="4">
        <v>43622</v>
      </c>
      <c r="C2" s="1">
        <v>1</v>
      </c>
      <c r="D2" s="1">
        <v>1</v>
      </c>
      <c r="E2" s="1">
        <v>10</v>
      </c>
      <c r="F2" s="1">
        <v>90</v>
      </c>
      <c r="G2" s="1" t="s">
        <v>7</v>
      </c>
      <c r="H2" s="1">
        <v>3</v>
      </c>
      <c r="I2" s="1" t="s">
        <v>11</v>
      </c>
      <c r="J2" s="1" t="s">
        <v>87</v>
      </c>
      <c r="K2" s="1">
        <v>5</v>
      </c>
      <c r="N2" s="12" t="s">
        <v>154</v>
      </c>
      <c r="O2" t="s">
        <v>157</v>
      </c>
      <c r="P2" t="s">
        <v>158</v>
      </c>
      <c r="Q2" t="s">
        <v>156</v>
      </c>
      <c r="R2" t="s">
        <v>159</v>
      </c>
    </row>
    <row r="3" spans="1:18" x14ac:dyDescent="0.3">
      <c r="A3" s="1" t="s">
        <v>5</v>
      </c>
      <c r="B3" s="4">
        <v>43622</v>
      </c>
      <c r="C3" s="1">
        <v>1</v>
      </c>
      <c r="D3" s="1">
        <v>2</v>
      </c>
      <c r="E3" s="1">
        <v>20</v>
      </c>
      <c r="F3" s="1">
        <v>80</v>
      </c>
      <c r="G3" s="1" t="s">
        <v>7</v>
      </c>
      <c r="H3" s="1">
        <v>1</v>
      </c>
      <c r="I3" s="1" t="s">
        <v>11</v>
      </c>
      <c r="J3" s="1" t="s">
        <v>87</v>
      </c>
      <c r="K3" s="1">
        <v>1</v>
      </c>
      <c r="N3" s="13" t="s">
        <v>36</v>
      </c>
      <c r="O3" s="14">
        <v>32.666666666666664</v>
      </c>
      <c r="P3" s="14">
        <v>67.333333333333329</v>
      </c>
      <c r="Q3" s="14">
        <v>69</v>
      </c>
      <c r="R3" s="14">
        <v>5954</v>
      </c>
    </row>
    <row r="4" spans="1:18" x14ac:dyDescent="0.3">
      <c r="A4" s="1" t="s">
        <v>5</v>
      </c>
      <c r="B4" s="4">
        <v>43622</v>
      </c>
      <c r="C4" s="1">
        <v>1</v>
      </c>
      <c r="D4" s="1">
        <v>3</v>
      </c>
      <c r="E4" s="1">
        <v>80</v>
      </c>
      <c r="F4" s="1">
        <v>20</v>
      </c>
      <c r="G4" s="1" t="s">
        <v>7</v>
      </c>
      <c r="N4" s="13" t="s">
        <v>35</v>
      </c>
      <c r="O4" s="14">
        <v>40</v>
      </c>
      <c r="P4" s="14">
        <v>59.2</v>
      </c>
      <c r="Q4" s="14">
        <v>13</v>
      </c>
      <c r="R4" s="14">
        <v>181</v>
      </c>
    </row>
    <row r="5" spans="1:18" x14ac:dyDescent="0.3">
      <c r="A5" s="1" t="s">
        <v>5</v>
      </c>
      <c r="B5" s="4">
        <v>43622</v>
      </c>
      <c r="C5" s="1">
        <v>1</v>
      </c>
      <c r="D5" s="1">
        <v>4</v>
      </c>
      <c r="E5" s="1">
        <v>40</v>
      </c>
      <c r="F5" s="1">
        <v>60</v>
      </c>
      <c r="G5" s="1" t="s">
        <v>7</v>
      </c>
      <c r="N5" s="13" t="s">
        <v>25</v>
      </c>
      <c r="O5" s="14">
        <v>3.88</v>
      </c>
      <c r="P5" s="14">
        <v>76.2</v>
      </c>
      <c r="Q5" s="14">
        <v>2</v>
      </c>
      <c r="R5" s="14">
        <v>6</v>
      </c>
    </row>
    <row r="6" spans="1:18" x14ac:dyDescent="0.3">
      <c r="A6" s="1" t="s">
        <v>5</v>
      </c>
      <c r="B6" s="4">
        <v>43622</v>
      </c>
      <c r="C6" s="1">
        <v>1</v>
      </c>
      <c r="D6" s="1">
        <v>5</v>
      </c>
      <c r="E6" s="1">
        <v>20</v>
      </c>
      <c r="F6" s="1">
        <v>80</v>
      </c>
      <c r="G6" s="1" t="s">
        <v>7</v>
      </c>
      <c r="N6" s="13" t="s">
        <v>5</v>
      </c>
      <c r="O6" s="14">
        <v>38.799999999999997</v>
      </c>
      <c r="P6" s="14">
        <v>61.2</v>
      </c>
      <c r="Q6" s="14">
        <v>18</v>
      </c>
      <c r="R6" s="14">
        <v>3566</v>
      </c>
    </row>
    <row r="7" spans="1:18" x14ac:dyDescent="0.3">
      <c r="A7" s="1" t="s">
        <v>5</v>
      </c>
      <c r="B7" s="4">
        <v>43622</v>
      </c>
      <c r="C7" s="1">
        <v>2</v>
      </c>
      <c r="D7" s="1">
        <v>1</v>
      </c>
      <c r="E7" s="1">
        <v>20</v>
      </c>
      <c r="F7" s="1">
        <v>80</v>
      </c>
      <c r="G7" s="1" t="s">
        <v>7</v>
      </c>
      <c r="N7" s="13" t="s">
        <v>34</v>
      </c>
      <c r="O7" s="14">
        <v>44.72</v>
      </c>
      <c r="P7" s="14">
        <v>14</v>
      </c>
      <c r="Q7" s="14"/>
      <c r="R7" s="14"/>
    </row>
    <row r="8" spans="1:18" x14ac:dyDescent="0.3">
      <c r="A8" s="1" t="s">
        <v>5</v>
      </c>
      <c r="B8" s="4">
        <v>43622</v>
      </c>
      <c r="C8" s="1">
        <v>2</v>
      </c>
      <c r="D8" s="1">
        <v>2</v>
      </c>
      <c r="E8" s="1">
        <v>20</v>
      </c>
      <c r="F8" s="1">
        <v>80</v>
      </c>
      <c r="G8" s="1" t="s">
        <v>7</v>
      </c>
      <c r="H8" s="1">
        <v>5</v>
      </c>
      <c r="I8" s="1" t="s">
        <v>11</v>
      </c>
      <c r="J8" s="1" t="s">
        <v>87</v>
      </c>
      <c r="K8" s="1">
        <v>14</v>
      </c>
      <c r="N8" s="13" t="s">
        <v>14</v>
      </c>
      <c r="O8" s="14">
        <v>28.157894736842106</v>
      </c>
      <c r="P8" s="14">
        <v>71.84210526315789</v>
      </c>
      <c r="Q8" s="14">
        <v>113</v>
      </c>
      <c r="R8" s="14">
        <v>12598</v>
      </c>
    </row>
    <row r="9" spans="1:18" x14ac:dyDescent="0.3">
      <c r="A9" s="1" t="s">
        <v>5</v>
      </c>
      <c r="B9" s="4">
        <v>43622</v>
      </c>
      <c r="C9" s="1">
        <v>2</v>
      </c>
      <c r="D9" s="1">
        <v>3</v>
      </c>
      <c r="E9" s="1">
        <v>40</v>
      </c>
      <c r="F9" s="1">
        <v>60</v>
      </c>
      <c r="G9" s="1" t="s">
        <v>7</v>
      </c>
      <c r="N9" s="13" t="s">
        <v>20</v>
      </c>
      <c r="O9" s="14">
        <v>22.758620689655171</v>
      </c>
      <c r="P9" s="14">
        <v>23.103448275862068</v>
      </c>
      <c r="Q9" s="14">
        <v>31</v>
      </c>
      <c r="R9" s="14">
        <v>2545</v>
      </c>
    </row>
    <row r="10" spans="1:18" x14ac:dyDescent="0.3">
      <c r="A10" s="1" t="s">
        <v>5</v>
      </c>
      <c r="B10" s="4">
        <v>43622</v>
      </c>
      <c r="C10" s="1">
        <v>2</v>
      </c>
      <c r="D10" s="1">
        <v>4</v>
      </c>
      <c r="E10" s="1">
        <v>40</v>
      </c>
      <c r="F10" s="1">
        <v>60</v>
      </c>
      <c r="G10" s="1" t="s">
        <v>7</v>
      </c>
      <c r="N10" s="13" t="s">
        <v>28</v>
      </c>
      <c r="O10" s="14">
        <v>34.42307692307692</v>
      </c>
      <c r="P10" s="14">
        <v>55.769230769230766</v>
      </c>
      <c r="Q10" s="14">
        <v>40</v>
      </c>
      <c r="R10" s="14">
        <v>316</v>
      </c>
    </row>
    <row r="11" spans="1:18" x14ac:dyDescent="0.3">
      <c r="A11" s="1" t="s">
        <v>5</v>
      </c>
      <c r="B11" s="4">
        <v>43622</v>
      </c>
      <c r="C11" s="1">
        <v>2</v>
      </c>
      <c r="D11" s="1">
        <v>5</v>
      </c>
      <c r="E11" s="1">
        <v>60</v>
      </c>
      <c r="F11" s="1">
        <v>40</v>
      </c>
      <c r="G11" s="1" t="s">
        <v>7</v>
      </c>
      <c r="N11" s="13" t="s">
        <v>32</v>
      </c>
      <c r="O11" s="14">
        <v>20.09090909090909</v>
      </c>
      <c r="P11" s="14">
        <v>59.242424242424242</v>
      </c>
      <c r="Q11" s="14">
        <v>210</v>
      </c>
      <c r="R11" s="14">
        <v>1996</v>
      </c>
    </row>
    <row r="12" spans="1:18" x14ac:dyDescent="0.3">
      <c r="A12" s="1" t="s">
        <v>5</v>
      </c>
      <c r="B12" s="4">
        <v>43622</v>
      </c>
      <c r="C12" s="1">
        <v>3</v>
      </c>
      <c r="D12" s="1">
        <v>1</v>
      </c>
      <c r="E12" s="1">
        <v>60</v>
      </c>
      <c r="F12" s="1">
        <v>40</v>
      </c>
      <c r="G12" s="1" t="s">
        <v>7</v>
      </c>
      <c r="H12" s="1">
        <v>2</v>
      </c>
      <c r="I12" s="1" t="s">
        <v>12</v>
      </c>
      <c r="J12" s="1" t="s">
        <v>88</v>
      </c>
      <c r="K12" s="1">
        <v>3400</v>
      </c>
      <c r="N12" s="13" t="s">
        <v>155</v>
      </c>
      <c r="O12" s="14">
        <v>29.11328125</v>
      </c>
      <c r="P12" s="14">
        <v>55.0390625</v>
      </c>
      <c r="Q12" s="14">
        <v>496</v>
      </c>
      <c r="R12" s="14">
        <v>27162</v>
      </c>
    </row>
    <row r="13" spans="1:18" x14ac:dyDescent="0.3">
      <c r="A13" s="1" t="s">
        <v>5</v>
      </c>
      <c r="B13" s="4">
        <v>43622</v>
      </c>
      <c r="C13" s="1">
        <v>3</v>
      </c>
      <c r="D13" s="1">
        <v>2</v>
      </c>
      <c r="E13" s="1">
        <v>10</v>
      </c>
      <c r="F13" s="1">
        <v>40</v>
      </c>
      <c r="G13" s="1" t="s">
        <v>7</v>
      </c>
      <c r="H13" s="1">
        <v>1</v>
      </c>
      <c r="I13" s="1" t="s">
        <v>12</v>
      </c>
      <c r="J13" s="1" t="s">
        <v>88</v>
      </c>
      <c r="K13" s="1">
        <v>100</v>
      </c>
    </row>
    <row r="14" spans="1:18" x14ac:dyDescent="0.3">
      <c r="A14" s="1" t="s">
        <v>5</v>
      </c>
      <c r="B14" s="4">
        <v>43622</v>
      </c>
      <c r="C14" s="1">
        <v>3</v>
      </c>
      <c r="D14" s="1">
        <v>3</v>
      </c>
      <c r="E14" s="1">
        <v>60</v>
      </c>
      <c r="F14" s="1">
        <v>90</v>
      </c>
      <c r="G14" s="1" t="s">
        <v>7</v>
      </c>
    </row>
    <row r="15" spans="1:18" x14ac:dyDescent="0.3">
      <c r="A15" s="1" t="s">
        <v>5</v>
      </c>
      <c r="B15" s="4">
        <v>43622</v>
      </c>
      <c r="C15" s="1">
        <v>3</v>
      </c>
      <c r="D15" s="1">
        <v>4</v>
      </c>
      <c r="E15" s="1">
        <v>60</v>
      </c>
      <c r="F15" s="1">
        <v>40</v>
      </c>
      <c r="G15" s="1" t="s">
        <v>7</v>
      </c>
    </row>
    <row r="16" spans="1:18" x14ac:dyDescent="0.3">
      <c r="A16" s="1" t="s">
        <v>5</v>
      </c>
      <c r="B16" s="4">
        <v>43622</v>
      </c>
      <c r="C16" s="1">
        <v>3</v>
      </c>
      <c r="D16" s="1">
        <v>5</v>
      </c>
      <c r="E16" s="1">
        <v>60</v>
      </c>
      <c r="F16" s="1">
        <v>40</v>
      </c>
      <c r="G16" s="1" t="s">
        <v>7</v>
      </c>
      <c r="H16" s="1">
        <v>1</v>
      </c>
      <c r="I16" s="1" t="s">
        <v>11</v>
      </c>
      <c r="J16" s="1" t="s">
        <v>87</v>
      </c>
      <c r="K16" s="1">
        <v>3</v>
      </c>
    </row>
    <row r="17" spans="1:11" x14ac:dyDescent="0.3">
      <c r="A17" s="1" t="s">
        <v>5</v>
      </c>
      <c r="B17" s="4">
        <v>43622</v>
      </c>
      <c r="C17" s="1">
        <v>4</v>
      </c>
      <c r="D17" s="1">
        <v>1</v>
      </c>
      <c r="E17" s="1">
        <v>80</v>
      </c>
      <c r="F17" s="1">
        <v>20</v>
      </c>
      <c r="G17" s="1" t="s">
        <v>7</v>
      </c>
    </row>
    <row r="18" spans="1:11" x14ac:dyDescent="0.3">
      <c r="A18" s="1" t="s">
        <v>5</v>
      </c>
      <c r="B18" s="4">
        <v>43622</v>
      </c>
      <c r="C18" s="1">
        <v>4</v>
      </c>
      <c r="D18" s="1">
        <v>2</v>
      </c>
      <c r="E18" s="1">
        <v>20</v>
      </c>
      <c r="F18" s="1">
        <v>80</v>
      </c>
      <c r="G18" s="1" t="s">
        <v>7</v>
      </c>
    </row>
    <row r="19" spans="1:11" x14ac:dyDescent="0.3">
      <c r="A19" s="1" t="s">
        <v>5</v>
      </c>
      <c r="B19" s="4">
        <v>43622</v>
      </c>
      <c r="C19" s="1">
        <v>4</v>
      </c>
      <c r="D19" s="1">
        <v>3</v>
      </c>
      <c r="E19" s="1">
        <v>60</v>
      </c>
      <c r="F19" s="1">
        <v>40</v>
      </c>
      <c r="G19" s="1" t="s">
        <v>7</v>
      </c>
    </row>
    <row r="20" spans="1:11" x14ac:dyDescent="0.3">
      <c r="A20" s="1" t="s">
        <v>5</v>
      </c>
      <c r="B20" s="4">
        <v>43622</v>
      </c>
      <c r="C20" s="1">
        <v>4</v>
      </c>
      <c r="D20" s="1">
        <v>4</v>
      </c>
      <c r="E20" s="1">
        <v>10</v>
      </c>
      <c r="F20" s="1">
        <v>90</v>
      </c>
      <c r="G20" s="1" t="s">
        <v>7</v>
      </c>
      <c r="H20" s="1">
        <v>1</v>
      </c>
      <c r="I20" s="1" t="s">
        <v>11</v>
      </c>
      <c r="J20" s="1" t="s">
        <v>87</v>
      </c>
      <c r="K20" s="1">
        <v>6</v>
      </c>
    </row>
    <row r="21" spans="1:11" x14ac:dyDescent="0.3">
      <c r="A21" s="1" t="s">
        <v>5</v>
      </c>
      <c r="B21" s="4">
        <v>43622</v>
      </c>
      <c r="C21" s="1">
        <v>4</v>
      </c>
      <c r="D21" s="1">
        <v>5</v>
      </c>
      <c r="E21" s="1">
        <v>10</v>
      </c>
      <c r="F21" s="1">
        <v>90</v>
      </c>
      <c r="G21" s="1" t="s">
        <v>7</v>
      </c>
    </row>
    <row r="22" spans="1:11" x14ac:dyDescent="0.3">
      <c r="A22" s="1" t="s">
        <v>5</v>
      </c>
      <c r="B22" s="4">
        <v>43622</v>
      </c>
      <c r="C22" s="1">
        <v>5</v>
      </c>
      <c r="D22" s="1">
        <v>1</v>
      </c>
      <c r="E22" s="1">
        <v>40</v>
      </c>
      <c r="F22" s="1">
        <v>60</v>
      </c>
      <c r="G22" s="1" t="s">
        <v>7</v>
      </c>
    </row>
    <row r="23" spans="1:11" x14ac:dyDescent="0.3">
      <c r="A23" s="1" t="s">
        <v>5</v>
      </c>
      <c r="B23" s="4">
        <v>43622</v>
      </c>
      <c r="C23" s="1">
        <v>5</v>
      </c>
      <c r="D23" s="1">
        <v>2</v>
      </c>
      <c r="E23" s="1">
        <v>10</v>
      </c>
      <c r="F23" s="1">
        <v>90</v>
      </c>
      <c r="G23" s="1" t="s">
        <v>7</v>
      </c>
    </row>
    <row r="24" spans="1:11" x14ac:dyDescent="0.3">
      <c r="A24" s="1" t="s">
        <v>5</v>
      </c>
      <c r="B24" s="4">
        <v>43622</v>
      </c>
      <c r="C24" s="1">
        <v>5</v>
      </c>
      <c r="D24" s="1">
        <v>3</v>
      </c>
      <c r="E24" s="1">
        <v>40</v>
      </c>
      <c r="F24" s="1">
        <v>60</v>
      </c>
      <c r="G24" s="1" t="s">
        <v>7</v>
      </c>
    </row>
    <row r="25" spans="1:11" x14ac:dyDescent="0.3">
      <c r="A25" s="1" t="s">
        <v>5</v>
      </c>
      <c r="B25" s="4">
        <v>43622</v>
      </c>
      <c r="C25" s="1">
        <v>5</v>
      </c>
      <c r="D25" s="1">
        <v>4</v>
      </c>
      <c r="E25" s="1">
        <v>60</v>
      </c>
      <c r="F25" s="1">
        <v>40</v>
      </c>
      <c r="G25" s="1" t="s">
        <v>7</v>
      </c>
    </row>
    <row r="26" spans="1:11" x14ac:dyDescent="0.3">
      <c r="A26" s="1" t="s">
        <v>5</v>
      </c>
      <c r="B26" s="4">
        <v>43622</v>
      </c>
      <c r="C26" s="1">
        <v>5</v>
      </c>
      <c r="D26" s="1">
        <v>5</v>
      </c>
      <c r="E26" s="1">
        <v>40</v>
      </c>
      <c r="F26" s="1">
        <v>60</v>
      </c>
      <c r="G26" s="1" t="s">
        <v>7</v>
      </c>
      <c r="H26" s="1">
        <v>4</v>
      </c>
      <c r="I26" s="1" t="s">
        <v>11</v>
      </c>
      <c r="J26" s="1" t="s">
        <v>87</v>
      </c>
      <c r="K26" s="1">
        <v>37</v>
      </c>
    </row>
    <row r="27" spans="1:11" x14ac:dyDescent="0.3">
      <c r="A27" s="1" t="s">
        <v>14</v>
      </c>
      <c r="B27" s="4">
        <v>43620</v>
      </c>
      <c r="C27" s="1">
        <v>1</v>
      </c>
      <c r="D27" s="1">
        <v>1</v>
      </c>
      <c r="E27" s="1">
        <v>40</v>
      </c>
      <c r="F27" s="1">
        <v>60</v>
      </c>
      <c r="G27" s="1" t="s">
        <v>7</v>
      </c>
      <c r="H27" s="1">
        <v>5</v>
      </c>
      <c r="I27" s="1" t="s">
        <v>16</v>
      </c>
      <c r="J27" s="1" t="s">
        <v>72</v>
      </c>
      <c r="K27" s="1">
        <v>108</v>
      </c>
    </row>
    <row r="28" spans="1:11" x14ac:dyDescent="0.3">
      <c r="A28" s="1" t="s">
        <v>14</v>
      </c>
      <c r="B28" s="4">
        <v>43620</v>
      </c>
      <c r="C28" s="1">
        <v>1</v>
      </c>
      <c r="D28" s="1">
        <v>2</v>
      </c>
      <c r="E28" s="1">
        <v>20</v>
      </c>
      <c r="F28" s="1">
        <v>80</v>
      </c>
      <c r="G28" s="1" t="s">
        <v>15</v>
      </c>
      <c r="H28" s="1">
        <v>5</v>
      </c>
      <c r="I28" s="1" t="s">
        <v>16</v>
      </c>
      <c r="J28" s="1" t="s">
        <v>72</v>
      </c>
      <c r="K28" s="1">
        <v>187</v>
      </c>
    </row>
    <row r="29" spans="1:11" x14ac:dyDescent="0.3">
      <c r="A29" s="1" t="s">
        <v>14</v>
      </c>
      <c r="B29" s="4">
        <v>43620</v>
      </c>
      <c r="C29" s="1">
        <v>1</v>
      </c>
      <c r="D29" s="1">
        <v>3</v>
      </c>
      <c r="E29" s="1">
        <v>60</v>
      </c>
      <c r="F29" s="1">
        <v>40</v>
      </c>
      <c r="G29" s="1" t="s">
        <v>15</v>
      </c>
      <c r="H29" s="1">
        <v>4</v>
      </c>
      <c r="I29" s="1" t="s">
        <v>16</v>
      </c>
      <c r="J29" s="6" t="s">
        <v>72</v>
      </c>
      <c r="K29" s="1">
        <v>86</v>
      </c>
    </row>
    <row r="30" spans="1:11" x14ac:dyDescent="0.3">
      <c r="A30" s="1" t="s">
        <v>14</v>
      </c>
      <c r="B30" s="4">
        <v>43620</v>
      </c>
      <c r="C30" s="1">
        <v>1</v>
      </c>
      <c r="D30" s="1">
        <v>4</v>
      </c>
      <c r="E30" s="1">
        <v>40</v>
      </c>
      <c r="F30" s="1">
        <v>60</v>
      </c>
      <c r="G30" s="1" t="s">
        <v>15</v>
      </c>
      <c r="H30" s="1">
        <v>2</v>
      </c>
      <c r="I30" s="1" t="s">
        <v>16</v>
      </c>
      <c r="J30" s="6" t="s">
        <v>72</v>
      </c>
      <c r="K30" s="1">
        <v>50</v>
      </c>
    </row>
    <row r="31" spans="1:11" x14ac:dyDescent="0.3">
      <c r="A31" s="1" t="s">
        <v>14</v>
      </c>
      <c r="B31" s="4">
        <v>43620</v>
      </c>
      <c r="C31" s="1">
        <v>1</v>
      </c>
      <c r="D31" s="6">
        <v>4</v>
      </c>
      <c r="E31" s="1">
        <v>40</v>
      </c>
      <c r="F31" s="1">
        <v>60</v>
      </c>
      <c r="G31" s="1" t="s">
        <v>15</v>
      </c>
      <c r="H31" s="1">
        <v>1</v>
      </c>
      <c r="I31" s="1" t="s">
        <v>17</v>
      </c>
      <c r="J31" s="6" t="s">
        <v>89</v>
      </c>
      <c r="K31" s="1">
        <v>3</v>
      </c>
    </row>
    <row r="32" spans="1:11" x14ac:dyDescent="0.3">
      <c r="A32" s="1" t="s">
        <v>14</v>
      </c>
      <c r="B32" s="4">
        <v>43620</v>
      </c>
      <c r="C32" s="1">
        <v>1</v>
      </c>
      <c r="D32" s="1">
        <v>5</v>
      </c>
      <c r="E32" s="1">
        <v>0</v>
      </c>
      <c r="F32" s="1">
        <v>100</v>
      </c>
      <c r="G32" s="1" t="s">
        <v>15</v>
      </c>
      <c r="H32" s="1">
        <v>2</v>
      </c>
      <c r="I32" s="1" t="s">
        <v>16</v>
      </c>
      <c r="J32" s="6" t="s">
        <v>72</v>
      </c>
      <c r="K32" s="1">
        <v>53</v>
      </c>
    </row>
    <row r="33" spans="1:11" x14ac:dyDescent="0.3">
      <c r="A33" s="1" t="s">
        <v>14</v>
      </c>
      <c r="B33" s="4">
        <v>43620</v>
      </c>
      <c r="C33" s="1">
        <v>1</v>
      </c>
      <c r="D33" s="6">
        <v>5</v>
      </c>
      <c r="E33" s="1">
        <v>0</v>
      </c>
      <c r="F33" s="1">
        <v>100</v>
      </c>
      <c r="G33" s="1" t="s">
        <v>15</v>
      </c>
      <c r="H33" s="1">
        <v>1</v>
      </c>
      <c r="I33" s="1" t="s">
        <v>12</v>
      </c>
      <c r="J33" s="6" t="s">
        <v>88</v>
      </c>
      <c r="K33" s="1">
        <v>140</v>
      </c>
    </row>
    <row r="34" spans="1:11" x14ac:dyDescent="0.3">
      <c r="A34" s="1" t="s">
        <v>14</v>
      </c>
      <c r="B34" s="4">
        <v>43620</v>
      </c>
      <c r="C34" s="1">
        <v>2</v>
      </c>
      <c r="D34" s="1">
        <v>1</v>
      </c>
      <c r="E34" s="1">
        <v>40</v>
      </c>
      <c r="F34" s="1">
        <v>60</v>
      </c>
      <c r="G34" s="1" t="s">
        <v>15</v>
      </c>
      <c r="H34" s="1">
        <v>7</v>
      </c>
      <c r="I34" s="1" t="s">
        <v>16</v>
      </c>
      <c r="J34" s="6" t="s">
        <v>72</v>
      </c>
      <c r="K34" s="1">
        <v>71</v>
      </c>
    </row>
    <row r="35" spans="1:11" x14ac:dyDescent="0.3">
      <c r="A35" s="1" t="s">
        <v>14</v>
      </c>
      <c r="B35" s="4">
        <v>43620</v>
      </c>
      <c r="C35" s="1">
        <v>2</v>
      </c>
      <c r="D35" s="6">
        <v>1</v>
      </c>
      <c r="E35" s="1">
        <v>40</v>
      </c>
      <c r="F35" s="1">
        <v>60</v>
      </c>
      <c r="G35" s="1" t="s">
        <v>15</v>
      </c>
      <c r="H35" s="1">
        <v>1</v>
      </c>
      <c r="I35" s="1" t="s">
        <v>17</v>
      </c>
      <c r="J35" s="6" t="s">
        <v>89</v>
      </c>
      <c r="K35" s="1">
        <v>1</v>
      </c>
    </row>
    <row r="36" spans="1:11" x14ac:dyDescent="0.3">
      <c r="A36" s="1" t="s">
        <v>14</v>
      </c>
      <c r="B36" s="4">
        <v>43620</v>
      </c>
      <c r="C36" s="1">
        <v>2</v>
      </c>
      <c r="D36" s="1">
        <v>2</v>
      </c>
      <c r="E36" s="1">
        <v>20</v>
      </c>
      <c r="F36" s="1">
        <v>80</v>
      </c>
      <c r="G36" s="1" t="s">
        <v>15</v>
      </c>
      <c r="H36" s="1">
        <v>4</v>
      </c>
      <c r="I36" s="1" t="s">
        <v>16</v>
      </c>
      <c r="J36" s="6" t="s">
        <v>72</v>
      </c>
      <c r="K36" s="1">
        <v>256</v>
      </c>
    </row>
    <row r="37" spans="1:11" x14ac:dyDescent="0.3">
      <c r="A37" s="1" t="s">
        <v>14</v>
      </c>
      <c r="B37" s="4">
        <v>43620</v>
      </c>
      <c r="C37" s="1">
        <v>2</v>
      </c>
      <c r="D37" s="6">
        <v>2</v>
      </c>
      <c r="E37" s="1">
        <v>20</v>
      </c>
      <c r="F37" s="1">
        <v>80</v>
      </c>
      <c r="G37" s="1" t="s">
        <v>15</v>
      </c>
      <c r="H37" s="1">
        <v>1</v>
      </c>
      <c r="I37" s="1" t="s">
        <v>17</v>
      </c>
      <c r="J37" s="6" t="s">
        <v>89</v>
      </c>
      <c r="K37" s="1">
        <v>7</v>
      </c>
    </row>
    <row r="38" spans="1:11" x14ac:dyDescent="0.3">
      <c r="A38" s="1" t="s">
        <v>14</v>
      </c>
      <c r="B38" s="4">
        <v>43620</v>
      </c>
      <c r="C38" s="1">
        <v>2</v>
      </c>
      <c r="D38" s="1">
        <v>3</v>
      </c>
      <c r="E38" s="1">
        <v>60</v>
      </c>
      <c r="F38" s="1">
        <v>40</v>
      </c>
      <c r="G38" s="1" t="s">
        <v>15</v>
      </c>
      <c r="H38" s="1">
        <v>3</v>
      </c>
      <c r="I38" s="1" t="s">
        <v>16</v>
      </c>
      <c r="J38" s="6" t="s">
        <v>72</v>
      </c>
      <c r="K38" s="1">
        <v>101</v>
      </c>
    </row>
    <row r="39" spans="1:11" x14ac:dyDescent="0.3">
      <c r="A39" s="1" t="s">
        <v>14</v>
      </c>
      <c r="B39" s="4">
        <v>43620</v>
      </c>
      <c r="C39" s="1">
        <v>2</v>
      </c>
      <c r="D39" s="6">
        <v>3</v>
      </c>
      <c r="E39" s="1">
        <v>60</v>
      </c>
      <c r="F39" s="1">
        <v>40</v>
      </c>
      <c r="G39" s="1" t="s">
        <v>15</v>
      </c>
      <c r="H39" s="1">
        <v>2</v>
      </c>
      <c r="I39" s="1" t="s">
        <v>17</v>
      </c>
      <c r="J39" s="6" t="s">
        <v>89</v>
      </c>
      <c r="K39" s="1">
        <v>7</v>
      </c>
    </row>
    <row r="40" spans="1:11" x14ac:dyDescent="0.3">
      <c r="A40" s="1" t="s">
        <v>14</v>
      </c>
      <c r="B40" s="4">
        <v>43620</v>
      </c>
      <c r="C40" s="1">
        <v>2</v>
      </c>
      <c r="D40" s="1">
        <v>4</v>
      </c>
      <c r="E40" s="1">
        <v>20</v>
      </c>
      <c r="F40" s="1">
        <v>80</v>
      </c>
      <c r="G40" s="1" t="s">
        <v>15</v>
      </c>
      <c r="H40" s="1">
        <v>3</v>
      </c>
      <c r="I40" s="1" t="s">
        <v>16</v>
      </c>
      <c r="J40" s="6" t="s">
        <v>72</v>
      </c>
      <c r="K40" s="1">
        <v>87</v>
      </c>
    </row>
    <row r="41" spans="1:11" x14ac:dyDescent="0.3">
      <c r="A41" s="1" t="s">
        <v>14</v>
      </c>
      <c r="B41" s="4">
        <v>43620</v>
      </c>
      <c r="C41" s="1">
        <v>2</v>
      </c>
      <c r="D41" s="1">
        <v>5</v>
      </c>
      <c r="E41" s="1">
        <v>20</v>
      </c>
      <c r="F41" s="1">
        <v>80</v>
      </c>
      <c r="G41" s="1" t="s">
        <v>15</v>
      </c>
      <c r="H41" s="1">
        <v>4</v>
      </c>
      <c r="I41" s="1" t="s">
        <v>16</v>
      </c>
      <c r="J41" s="6" t="s">
        <v>72</v>
      </c>
      <c r="K41" s="1">
        <v>157</v>
      </c>
    </row>
    <row r="42" spans="1:11" x14ac:dyDescent="0.3">
      <c r="A42" s="1" t="s">
        <v>14</v>
      </c>
      <c r="B42" s="4">
        <v>43620</v>
      </c>
      <c r="C42" s="1">
        <v>3</v>
      </c>
      <c r="D42" s="1">
        <v>1</v>
      </c>
      <c r="E42" s="1">
        <v>20</v>
      </c>
      <c r="F42" s="1">
        <v>80</v>
      </c>
      <c r="G42" s="1" t="s">
        <v>7</v>
      </c>
      <c r="H42" s="1">
        <v>5</v>
      </c>
      <c r="I42" s="1" t="s">
        <v>16</v>
      </c>
      <c r="J42" s="6" t="s">
        <v>72</v>
      </c>
      <c r="K42" s="1">
        <v>174</v>
      </c>
    </row>
    <row r="43" spans="1:11" x14ac:dyDescent="0.3">
      <c r="A43" s="1" t="s">
        <v>14</v>
      </c>
      <c r="B43" s="4">
        <v>43620</v>
      </c>
      <c r="C43" s="1">
        <v>3</v>
      </c>
      <c r="D43" s="6">
        <v>1</v>
      </c>
      <c r="E43" s="1">
        <v>20</v>
      </c>
      <c r="F43" s="1">
        <v>80</v>
      </c>
      <c r="G43" s="1" t="s">
        <v>7</v>
      </c>
      <c r="H43" s="1">
        <v>2</v>
      </c>
      <c r="I43" s="1" t="s">
        <v>18</v>
      </c>
      <c r="J43" s="6" t="s">
        <v>63</v>
      </c>
      <c r="K43" s="1">
        <v>8</v>
      </c>
    </row>
    <row r="44" spans="1:11" x14ac:dyDescent="0.3">
      <c r="A44" s="1" t="s">
        <v>14</v>
      </c>
      <c r="B44" s="4">
        <v>43620</v>
      </c>
      <c r="C44" s="1">
        <v>3</v>
      </c>
      <c r="D44" s="1">
        <v>2</v>
      </c>
      <c r="E44" s="6">
        <v>20</v>
      </c>
      <c r="F44" s="1">
        <v>80</v>
      </c>
      <c r="G44" s="1" t="s">
        <v>7</v>
      </c>
      <c r="H44" s="1">
        <v>3</v>
      </c>
      <c r="I44" s="1" t="s">
        <v>16</v>
      </c>
      <c r="J44" s="6" t="s">
        <v>72</v>
      </c>
      <c r="K44" s="1">
        <v>131</v>
      </c>
    </row>
    <row r="45" spans="1:11" x14ac:dyDescent="0.3">
      <c r="A45" s="1" t="s">
        <v>14</v>
      </c>
      <c r="B45" s="4">
        <v>43620</v>
      </c>
      <c r="C45" s="1">
        <v>3</v>
      </c>
      <c r="D45" s="1">
        <v>3</v>
      </c>
      <c r="E45" s="1">
        <v>80</v>
      </c>
      <c r="F45" s="1">
        <v>20</v>
      </c>
      <c r="G45" s="1" t="s">
        <v>7</v>
      </c>
      <c r="H45" s="1">
        <v>5</v>
      </c>
      <c r="I45" s="1" t="s">
        <v>16</v>
      </c>
      <c r="J45" s="6" t="s">
        <v>72</v>
      </c>
      <c r="K45" s="1">
        <v>280</v>
      </c>
    </row>
    <row r="46" spans="1:11" x14ac:dyDescent="0.3">
      <c r="A46" s="1" t="s">
        <v>14</v>
      </c>
      <c r="B46" s="4">
        <v>43620</v>
      </c>
      <c r="C46" s="1">
        <v>3</v>
      </c>
      <c r="D46" s="1">
        <v>4</v>
      </c>
      <c r="E46" s="1">
        <v>40</v>
      </c>
      <c r="F46" s="1">
        <v>60</v>
      </c>
      <c r="G46" s="1" t="s">
        <v>7</v>
      </c>
      <c r="H46" s="1">
        <v>4</v>
      </c>
      <c r="I46" s="1" t="s">
        <v>16</v>
      </c>
      <c r="J46" s="6" t="s">
        <v>72</v>
      </c>
      <c r="K46" s="1">
        <v>272</v>
      </c>
    </row>
    <row r="47" spans="1:11" x14ac:dyDescent="0.3">
      <c r="A47" s="1" t="s">
        <v>14</v>
      </c>
      <c r="B47" s="4">
        <v>43620</v>
      </c>
      <c r="C47" s="1">
        <v>3</v>
      </c>
      <c r="D47" s="6">
        <v>4</v>
      </c>
      <c r="E47" s="1">
        <v>40</v>
      </c>
      <c r="F47" s="1">
        <v>60</v>
      </c>
      <c r="G47" s="1" t="s">
        <v>7</v>
      </c>
      <c r="H47" s="1">
        <v>2</v>
      </c>
      <c r="I47" s="1" t="s">
        <v>12</v>
      </c>
      <c r="J47" s="6" t="s">
        <v>88</v>
      </c>
      <c r="K47" s="1">
        <v>5000</v>
      </c>
    </row>
    <row r="48" spans="1:11" x14ac:dyDescent="0.3">
      <c r="A48" s="1" t="s">
        <v>14</v>
      </c>
      <c r="B48" s="4">
        <v>43620</v>
      </c>
      <c r="C48" s="1">
        <v>3</v>
      </c>
      <c r="D48" s="1">
        <v>5</v>
      </c>
      <c r="E48" s="1">
        <v>20</v>
      </c>
      <c r="F48" s="1">
        <v>80</v>
      </c>
      <c r="G48" s="1" t="s">
        <v>7</v>
      </c>
      <c r="H48" s="1">
        <v>3</v>
      </c>
      <c r="I48" s="1" t="s">
        <v>16</v>
      </c>
      <c r="J48" s="6" t="s">
        <v>72</v>
      </c>
      <c r="K48" s="1">
        <v>244</v>
      </c>
    </row>
    <row r="49" spans="1:11" x14ac:dyDescent="0.3">
      <c r="A49" s="1" t="s">
        <v>14</v>
      </c>
      <c r="B49" s="4">
        <v>43620</v>
      </c>
      <c r="C49" s="1">
        <v>3</v>
      </c>
      <c r="D49" s="6">
        <v>5</v>
      </c>
      <c r="E49" s="1">
        <v>20</v>
      </c>
      <c r="F49" s="1">
        <v>80</v>
      </c>
      <c r="G49" s="1" t="s">
        <v>7</v>
      </c>
      <c r="H49" s="1">
        <v>1</v>
      </c>
      <c r="I49" s="1" t="s">
        <v>12</v>
      </c>
      <c r="J49" s="6" t="s">
        <v>88</v>
      </c>
      <c r="K49" s="1">
        <v>800</v>
      </c>
    </row>
    <row r="50" spans="1:11" x14ac:dyDescent="0.3">
      <c r="A50" s="1" t="s">
        <v>14</v>
      </c>
      <c r="B50" s="4">
        <v>43620</v>
      </c>
      <c r="C50" s="1">
        <v>4</v>
      </c>
      <c r="D50" s="1">
        <v>1</v>
      </c>
      <c r="E50" s="1">
        <v>20</v>
      </c>
      <c r="F50" s="1">
        <v>80</v>
      </c>
      <c r="G50" s="1" t="s">
        <v>7</v>
      </c>
      <c r="H50" s="1">
        <v>3</v>
      </c>
      <c r="I50" s="1" t="s">
        <v>16</v>
      </c>
      <c r="J50" s="6" t="s">
        <v>72</v>
      </c>
      <c r="K50" s="1">
        <v>128</v>
      </c>
    </row>
    <row r="51" spans="1:11" x14ac:dyDescent="0.3">
      <c r="A51" s="1" t="s">
        <v>14</v>
      </c>
      <c r="B51" s="4">
        <v>43620</v>
      </c>
      <c r="C51" s="1">
        <v>4</v>
      </c>
      <c r="D51" s="6">
        <v>1</v>
      </c>
      <c r="E51" s="1">
        <v>20</v>
      </c>
      <c r="F51" s="1">
        <v>80</v>
      </c>
      <c r="G51" s="1" t="s">
        <v>7</v>
      </c>
      <c r="H51" s="1">
        <v>2</v>
      </c>
      <c r="I51" s="1" t="s">
        <v>12</v>
      </c>
      <c r="J51" s="6" t="s">
        <v>88</v>
      </c>
      <c r="K51" s="1">
        <v>100</v>
      </c>
    </row>
    <row r="52" spans="1:11" x14ac:dyDescent="0.3">
      <c r="A52" s="1" t="s">
        <v>14</v>
      </c>
      <c r="B52" s="4">
        <v>43620</v>
      </c>
      <c r="C52" s="1">
        <v>4</v>
      </c>
      <c r="D52" s="1">
        <v>2</v>
      </c>
      <c r="E52" s="1">
        <v>10</v>
      </c>
      <c r="F52" s="1">
        <v>90</v>
      </c>
      <c r="G52" s="1" t="s">
        <v>7</v>
      </c>
      <c r="H52" s="1">
        <v>2</v>
      </c>
      <c r="I52" s="1" t="s">
        <v>16</v>
      </c>
      <c r="J52" s="6" t="s">
        <v>72</v>
      </c>
      <c r="K52" s="1">
        <v>228</v>
      </c>
    </row>
    <row r="53" spans="1:11" x14ac:dyDescent="0.3">
      <c r="A53" s="1" t="s">
        <v>14</v>
      </c>
      <c r="B53" s="4">
        <v>43620</v>
      </c>
      <c r="C53" s="1">
        <v>4</v>
      </c>
      <c r="D53" s="1">
        <v>2</v>
      </c>
      <c r="E53" s="1">
        <v>10</v>
      </c>
      <c r="F53" s="1">
        <v>90</v>
      </c>
      <c r="G53" s="1" t="s">
        <v>7</v>
      </c>
      <c r="H53" s="1">
        <v>2</v>
      </c>
      <c r="I53" s="1" t="s">
        <v>19</v>
      </c>
      <c r="J53" s="6" t="s">
        <v>78</v>
      </c>
      <c r="K53" s="1">
        <v>90</v>
      </c>
    </row>
    <row r="54" spans="1:11" x14ac:dyDescent="0.3">
      <c r="A54" s="1" t="s">
        <v>14</v>
      </c>
      <c r="B54" s="4">
        <v>43620</v>
      </c>
      <c r="C54" s="1">
        <v>4</v>
      </c>
      <c r="D54" s="1">
        <v>3</v>
      </c>
      <c r="E54" s="1">
        <v>20</v>
      </c>
      <c r="F54" s="1">
        <v>80</v>
      </c>
      <c r="G54" s="1" t="s">
        <v>7</v>
      </c>
      <c r="H54" s="1">
        <v>4</v>
      </c>
      <c r="I54" s="1" t="s">
        <v>16</v>
      </c>
      <c r="J54" s="6" t="s">
        <v>72</v>
      </c>
      <c r="K54" s="1">
        <v>320</v>
      </c>
    </row>
    <row r="55" spans="1:11" x14ac:dyDescent="0.3">
      <c r="A55" s="1" t="s">
        <v>14</v>
      </c>
      <c r="B55" s="4">
        <v>43620</v>
      </c>
      <c r="C55" s="1">
        <v>4</v>
      </c>
      <c r="D55" s="1">
        <v>3</v>
      </c>
      <c r="E55" s="1">
        <v>20</v>
      </c>
      <c r="F55" s="1">
        <v>80</v>
      </c>
      <c r="G55" s="1" t="s">
        <v>7</v>
      </c>
      <c r="H55" s="1">
        <v>2</v>
      </c>
      <c r="I55" s="1" t="s">
        <v>12</v>
      </c>
      <c r="J55" s="6" t="s">
        <v>88</v>
      </c>
      <c r="K55" s="1">
        <v>1200</v>
      </c>
    </row>
    <row r="56" spans="1:11" x14ac:dyDescent="0.3">
      <c r="A56" s="1" t="s">
        <v>14</v>
      </c>
      <c r="B56" s="4">
        <v>43620</v>
      </c>
      <c r="C56" s="1">
        <v>4</v>
      </c>
      <c r="D56" s="1">
        <v>4</v>
      </c>
      <c r="E56" s="1">
        <v>10</v>
      </c>
      <c r="F56" s="1">
        <v>90</v>
      </c>
      <c r="G56" s="1" t="s">
        <v>7</v>
      </c>
      <c r="H56" s="1">
        <v>4</v>
      </c>
      <c r="I56" s="1" t="s">
        <v>16</v>
      </c>
      <c r="J56" s="6" t="s">
        <v>72</v>
      </c>
      <c r="K56" s="1">
        <v>272</v>
      </c>
    </row>
    <row r="57" spans="1:11" x14ac:dyDescent="0.3">
      <c r="A57" s="1" t="s">
        <v>14</v>
      </c>
      <c r="B57" s="4">
        <v>43620</v>
      </c>
      <c r="C57" s="1">
        <v>4</v>
      </c>
      <c r="D57" s="1">
        <v>5</v>
      </c>
      <c r="E57" s="1">
        <v>10</v>
      </c>
      <c r="F57" s="1">
        <v>90</v>
      </c>
      <c r="G57" s="1" t="s">
        <v>7</v>
      </c>
      <c r="H57" s="1">
        <v>4</v>
      </c>
      <c r="I57" s="1" t="s">
        <v>16</v>
      </c>
      <c r="J57" s="6" t="s">
        <v>72</v>
      </c>
      <c r="K57" s="1">
        <v>230</v>
      </c>
    </row>
    <row r="58" spans="1:11" x14ac:dyDescent="0.3">
      <c r="A58" s="1" t="s">
        <v>14</v>
      </c>
      <c r="B58" s="4">
        <v>43620</v>
      </c>
      <c r="C58" s="1">
        <v>5</v>
      </c>
      <c r="D58" s="1">
        <v>1</v>
      </c>
      <c r="E58" s="1">
        <v>20</v>
      </c>
      <c r="F58" s="1">
        <v>80</v>
      </c>
      <c r="G58" s="1" t="s">
        <v>7</v>
      </c>
      <c r="H58" s="1">
        <v>3</v>
      </c>
      <c r="I58" s="1" t="s">
        <v>16</v>
      </c>
      <c r="J58" s="6" t="s">
        <v>72</v>
      </c>
      <c r="K58" s="1">
        <v>200</v>
      </c>
    </row>
    <row r="59" spans="1:11" x14ac:dyDescent="0.3">
      <c r="A59" s="1" t="s">
        <v>14</v>
      </c>
      <c r="B59" s="4">
        <v>43620</v>
      </c>
      <c r="C59" s="1">
        <v>5</v>
      </c>
      <c r="D59" s="1">
        <v>2</v>
      </c>
      <c r="E59" s="1">
        <v>40</v>
      </c>
      <c r="F59" s="1">
        <v>60</v>
      </c>
      <c r="G59" s="1" t="s">
        <v>7</v>
      </c>
      <c r="H59" s="1">
        <v>3</v>
      </c>
      <c r="I59" s="1" t="s">
        <v>16</v>
      </c>
      <c r="J59" s="6" t="s">
        <v>72</v>
      </c>
      <c r="K59" s="1">
        <v>91</v>
      </c>
    </row>
    <row r="60" spans="1:11" x14ac:dyDescent="0.3">
      <c r="A60" s="1" t="s">
        <v>14</v>
      </c>
      <c r="B60" s="4">
        <v>43620</v>
      </c>
      <c r="C60" s="1">
        <v>5</v>
      </c>
      <c r="D60" s="1">
        <v>3</v>
      </c>
      <c r="E60" s="1">
        <v>10</v>
      </c>
      <c r="F60" s="1">
        <v>90</v>
      </c>
      <c r="G60" s="1" t="s">
        <v>7</v>
      </c>
      <c r="H60" s="1">
        <v>6</v>
      </c>
      <c r="I60" s="1" t="s">
        <v>16</v>
      </c>
      <c r="J60" s="6" t="s">
        <v>72</v>
      </c>
      <c r="K60" s="1">
        <v>256</v>
      </c>
    </row>
    <row r="61" spans="1:11" x14ac:dyDescent="0.3">
      <c r="A61" s="1" t="s">
        <v>14</v>
      </c>
      <c r="B61" s="4">
        <v>43620</v>
      </c>
      <c r="C61" s="1">
        <v>5</v>
      </c>
      <c r="D61" s="1">
        <v>4</v>
      </c>
      <c r="E61" s="1">
        <v>20</v>
      </c>
      <c r="F61" s="1">
        <v>80</v>
      </c>
      <c r="G61" s="1" t="s">
        <v>7</v>
      </c>
      <c r="H61" s="1">
        <v>3</v>
      </c>
      <c r="I61" s="1" t="s">
        <v>16</v>
      </c>
      <c r="J61" s="6" t="s">
        <v>72</v>
      </c>
      <c r="K61" s="1">
        <v>180</v>
      </c>
    </row>
    <row r="62" spans="1:11" x14ac:dyDescent="0.3">
      <c r="A62" s="1" t="s">
        <v>14</v>
      </c>
      <c r="B62" s="4">
        <v>43620</v>
      </c>
      <c r="C62" s="1">
        <v>5</v>
      </c>
      <c r="D62" s="1">
        <v>5</v>
      </c>
      <c r="E62" s="1">
        <v>40</v>
      </c>
      <c r="F62" s="1">
        <v>60</v>
      </c>
      <c r="G62" s="1" t="s">
        <v>7</v>
      </c>
      <c r="H62" s="1">
        <v>2</v>
      </c>
      <c r="I62" s="1" t="s">
        <v>16</v>
      </c>
      <c r="J62" s="6" t="s">
        <v>72</v>
      </c>
      <c r="K62" s="1">
        <v>79</v>
      </c>
    </row>
    <row r="63" spans="1:11" x14ac:dyDescent="0.3">
      <c r="A63" s="1" t="s">
        <v>14</v>
      </c>
      <c r="B63" s="4">
        <v>43620</v>
      </c>
      <c r="C63" s="1">
        <v>5</v>
      </c>
      <c r="D63" s="1">
        <v>5</v>
      </c>
      <c r="E63" s="1">
        <v>40</v>
      </c>
      <c r="F63" s="1">
        <v>60</v>
      </c>
      <c r="G63" s="1" t="s">
        <v>7</v>
      </c>
      <c r="H63" s="1">
        <v>2</v>
      </c>
      <c r="I63" s="1" t="s">
        <v>12</v>
      </c>
      <c r="J63" s="6" t="s">
        <v>88</v>
      </c>
      <c r="K63" s="1">
        <v>1000</v>
      </c>
    </row>
    <row r="64" spans="1:11" x14ac:dyDescent="0.3">
      <c r="A64" s="1" t="s">
        <v>14</v>
      </c>
      <c r="B64" s="4">
        <v>43620</v>
      </c>
      <c r="C64" s="1">
        <v>5</v>
      </c>
      <c r="D64" s="1">
        <v>5</v>
      </c>
      <c r="E64" s="1">
        <v>40</v>
      </c>
      <c r="F64" s="1">
        <v>60</v>
      </c>
      <c r="G64" s="1" t="s">
        <v>7</v>
      </c>
      <c r="H64" s="1">
        <v>1</v>
      </c>
      <c r="I64" s="1" t="s">
        <v>17</v>
      </c>
      <c r="J64" s="6" t="s">
        <v>89</v>
      </c>
      <c r="K64" s="1">
        <v>1</v>
      </c>
    </row>
    <row r="65" spans="1:11" x14ac:dyDescent="0.3">
      <c r="A65" s="1" t="s">
        <v>20</v>
      </c>
      <c r="B65" s="4">
        <v>43619</v>
      </c>
      <c r="C65" s="1">
        <v>1</v>
      </c>
      <c r="D65" s="1">
        <v>1</v>
      </c>
      <c r="E65" s="1">
        <v>30</v>
      </c>
      <c r="F65" s="1">
        <v>30</v>
      </c>
      <c r="G65" s="1" t="s">
        <v>7</v>
      </c>
    </row>
    <row r="66" spans="1:11" x14ac:dyDescent="0.3">
      <c r="A66" s="1" t="s">
        <v>20</v>
      </c>
      <c r="B66" s="4">
        <v>43619</v>
      </c>
      <c r="C66" s="1">
        <v>1</v>
      </c>
      <c r="D66" s="1">
        <v>2</v>
      </c>
      <c r="E66" s="1">
        <v>30</v>
      </c>
      <c r="F66" s="1">
        <v>30</v>
      </c>
      <c r="G66" s="1" t="s">
        <v>7</v>
      </c>
    </row>
    <row r="67" spans="1:11" x14ac:dyDescent="0.3">
      <c r="A67" s="1" t="s">
        <v>20</v>
      </c>
      <c r="B67" s="4">
        <v>43619</v>
      </c>
      <c r="C67" s="1">
        <v>1</v>
      </c>
      <c r="D67" s="1">
        <v>3</v>
      </c>
      <c r="E67" s="1">
        <v>5</v>
      </c>
      <c r="F67" s="1">
        <v>20</v>
      </c>
      <c r="G67" s="1" t="s">
        <v>7</v>
      </c>
      <c r="H67" s="1">
        <v>1</v>
      </c>
      <c r="I67" s="1" t="s">
        <v>12</v>
      </c>
      <c r="J67" s="6" t="s">
        <v>88</v>
      </c>
      <c r="K67" s="1">
        <v>300</v>
      </c>
    </row>
    <row r="68" spans="1:11" x14ac:dyDescent="0.3">
      <c r="A68" s="1" t="s">
        <v>20</v>
      </c>
      <c r="B68" s="4">
        <v>43619</v>
      </c>
      <c r="C68" s="1">
        <v>1</v>
      </c>
      <c r="D68" s="1">
        <v>4</v>
      </c>
      <c r="E68" s="1">
        <v>5</v>
      </c>
      <c r="F68" s="1">
        <v>15</v>
      </c>
      <c r="G68" s="1" t="s">
        <v>7</v>
      </c>
      <c r="H68" s="1">
        <v>1</v>
      </c>
      <c r="I68" s="1" t="s">
        <v>37</v>
      </c>
      <c r="J68" s="6" t="s">
        <v>75</v>
      </c>
      <c r="K68" s="1">
        <v>2</v>
      </c>
    </row>
    <row r="69" spans="1:11" x14ac:dyDescent="0.3">
      <c r="A69" s="1" t="s">
        <v>20</v>
      </c>
      <c r="B69" s="4">
        <v>43619</v>
      </c>
      <c r="C69" s="1">
        <v>1</v>
      </c>
      <c r="D69" s="1">
        <v>5</v>
      </c>
      <c r="E69" s="1">
        <v>5</v>
      </c>
      <c r="F69" s="1">
        <v>40</v>
      </c>
      <c r="G69" s="1" t="s">
        <v>7</v>
      </c>
      <c r="H69" s="1">
        <v>2</v>
      </c>
      <c r="I69" s="1" t="s">
        <v>12</v>
      </c>
      <c r="J69" s="6" t="s">
        <v>88</v>
      </c>
      <c r="K69" s="1" t="s">
        <v>22</v>
      </c>
    </row>
    <row r="70" spans="1:11" x14ac:dyDescent="0.3">
      <c r="A70" s="1" t="s">
        <v>20</v>
      </c>
      <c r="B70" s="4">
        <v>43619</v>
      </c>
      <c r="C70" s="1">
        <v>2</v>
      </c>
      <c r="D70" s="1">
        <v>1</v>
      </c>
      <c r="E70" s="1">
        <v>50</v>
      </c>
      <c r="F70" s="1">
        <v>20</v>
      </c>
      <c r="G70" s="1" t="s">
        <v>7</v>
      </c>
      <c r="H70" s="1">
        <v>2</v>
      </c>
      <c r="I70" s="1" t="s">
        <v>12</v>
      </c>
      <c r="J70" s="6" t="s">
        <v>88</v>
      </c>
      <c r="K70" s="1" t="s">
        <v>22</v>
      </c>
    </row>
    <row r="71" spans="1:11" x14ac:dyDescent="0.3">
      <c r="A71" s="1" t="s">
        <v>20</v>
      </c>
      <c r="B71" s="4">
        <v>43619</v>
      </c>
      <c r="C71" s="1">
        <v>2</v>
      </c>
      <c r="D71" s="1">
        <v>2</v>
      </c>
      <c r="E71" s="1">
        <v>10</v>
      </c>
      <c r="F71" s="1">
        <v>10</v>
      </c>
      <c r="G71" s="1" t="s">
        <v>7</v>
      </c>
      <c r="H71" s="1">
        <v>1</v>
      </c>
      <c r="I71" s="1" t="s">
        <v>37</v>
      </c>
      <c r="J71" s="6" t="s">
        <v>75</v>
      </c>
      <c r="K71" s="1">
        <v>1</v>
      </c>
    </row>
    <row r="72" spans="1:11" x14ac:dyDescent="0.3">
      <c r="A72" s="1" t="s">
        <v>20</v>
      </c>
      <c r="B72" s="4">
        <v>43619</v>
      </c>
      <c r="C72" s="1">
        <v>2</v>
      </c>
      <c r="D72" s="1">
        <v>2</v>
      </c>
      <c r="E72" s="1">
        <v>10</v>
      </c>
      <c r="F72" s="1">
        <v>10</v>
      </c>
      <c r="G72" s="1" t="s">
        <v>7</v>
      </c>
      <c r="H72" s="1">
        <v>1</v>
      </c>
      <c r="I72" s="1" t="s">
        <v>23</v>
      </c>
      <c r="J72" s="6" t="s">
        <v>90</v>
      </c>
      <c r="K72" s="1">
        <v>1</v>
      </c>
    </row>
    <row r="73" spans="1:11" x14ac:dyDescent="0.3">
      <c r="A73" s="1" t="s">
        <v>20</v>
      </c>
      <c r="B73" s="4">
        <v>43619</v>
      </c>
      <c r="C73" s="1">
        <v>2</v>
      </c>
      <c r="D73" s="1">
        <v>3</v>
      </c>
      <c r="E73" s="1">
        <v>10</v>
      </c>
      <c r="F73" s="1">
        <v>20</v>
      </c>
      <c r="G73" s="1" t="s">
        <v>7</v>
      </c>
      <c r="H73" s="1">
        <v>2</v>
      </c>
      <c r="I73" s="1" t="s">
        <v>37</v>
      </c>
      <c r="J73" s="6" t="s">
        <v>75</v>
      </c>
      <c r="K73" s="1">
        <v>2</v>
      </c>
    </row>
    <row r="74" spans="1:11" x14ac:dyDescent="0.3">
      <c r="A74" s="1" t="s">
        <v>20</v>
      </c>
      <c r="B74" s="4">
        <v>43619</v>
      </c>
      <c r="C74" s="1">
        <v>2</v>
      </c>
      <c r="D74" s="1">
        <v>3</v>
      </c>
      <c r="E74" s="1">
        <v>10</v>
      </c>
      <c r="F74" s="1">
        <v>20</v>
      </c>
      <c r="G74" s="1" t="s">
        <v>7</v>
      </c>
      <c r="H74" s="1">
        <v>2</v>
      </c>
      <c r="I74" s="1" t="s">
        <v>23</v>
      </c>
      <c r="J74" s="6" t="s">
        <v>90</v>
      </c>
      <c r="K74" s="1">
        <v>2</v>
      </c>
    </row>
    <row r="75" spans="1:11" x14ac:dyDescent="0.3">
      <c r="A75" s="1" t="s">
        <v>20</v>
      </c>
      <c r="B75" s="4">
        <v>43619</v>
      </c>
      <c r="C75" s="1">
        <v>2</v>
      </c>
      <c r="D75" s="1">
        <v>4</v>
      </c>
      <c r="E75" s="1">
        <v>15</v>
      </c>
      <c r="F75" s="1">
        <v>25</v>
      </c>
      <c r="G75" s="1" t="s">
        <v>7</v>
      </c>
    </row>
    <row r="76" spans="1:11" x14ac:dyDescent="0.3">
      <c r="A76" s="1" t="s">
        <v>20</v>
      </c>
      <c r="B76" s="4">
        <v>43619</v>
      </c>
      <c r="C76" s="1">
        <v>2</v>
      </c>
      <c r="D76" s="1">
        <v>5</v>
      </c>
      <c r="E76" s="1">
        <v>10</v>
      </c>
      <c r="F76" s="1">
        <v>25</v>
      </c>
      <c r="G76" s="1" t="s">
        <v>7</v>
      </c>
      <c r="H76" s="1">
        <v>1</v>
      </c>
      <c r="I76" s="1" t="s">
        <v>24</v>
      </c>
      <c r="J76" s="6" t="s">
        <v>81</v>
      </c>
      <c r="K76" s="1">
        <v>1</v>
      </c>
    </row>
    <row r="77" spans="1:11" x14ac:dyDescent="0.3">
      <c r="A77" s="1" t="s">
        <v>20</v>
      </c>
      <c r="B77" s="4">
        <v>43619</v>
      </c>
      <c r="C77" s="1">
        <v>3</v>
      </c>
      <c r="D77" s="1">
        <v>1</v>
      </c>
      <c r="E77" s="1">
        <v>25</v>
      </c>
      <c r="F77" s="1">
        <v>30</v>
      </c>
      <c r="G77" s="1" t="s">
        <v>7</v>
      </c>
      <c r="H77" s="1">
        <v>1</v>
      </c>
      <c r="I77" s="1" t="s">
        <v>16</v>
      </c>
      <c r="J77" s="6" t="s">
        <v>72</v>
      </c>
      <c r="K77" s="1">
        <v>39</v>
      </c>
    </row>
    <row r="78" spans="1:11" x14ac:dyDescent="0.3">
      <c r="A78" s="1" t="s">
        <v>20</v>
      </c>
      <c r="B78" s="4">
        <v>43619</v>
      </c>
      <c r="C78" s="1">
        <v>3</v>
      </c>
      <c r="D78" s="1">
        <v>2</v>
      </c>
      <c r="E78" s="1">
        <v>20</v>
      </c>
      <c r="F78" s="1">
        <v>20</v>
      </c>
      <c r="G78" s="1" t="s">
        <v>7</v>
      </c>
      <c r="H78" s="1">
        <v>1</v>
      </c>
      <c r="I78" s="1" t="s">
        <v>19</v>
      </c>
      <c r="J78" s="6" t="s">
        <v>78</v>
      </c>
      <c r="K78" s="1">
        <v>40</v>
      </c>
    </row>
    <row r="79" spans="1:11" x14ac:dyDescent="0.3">
      <c r="A79" s="1" t="s">
        <v>20</v>
      </c>
      <c r="B79" s="4">
        <v>43619</v>
      </c>
      <c r="C79" s="1">
        <v>3</v>
      </c>
      <c r="D79" s="1">
        <v>3</v>
      </c>
      <c r="E79" s="1">
        <v>40</v>
      </c>
      <c r="F79" s="1">
        <v>15</v>
      </c>
      <c r="G79" s="1" t="s">
        <v>7</v>
      </c>
    </row>
    <row r="80" spans="1:11" x14ac:dyDescent="0.3">
      <c r="A80" s="1" t="s">
        <v>20</v>
      </c>
      <c r="B80" s="4">
        <v>43619</v>
      </c>
      <c r="C80" s="1">
        <v>3</v>
      </c>
      <c r="D80" s="1">
        <v>4</v>
      </c>
      <c r="E80" s="1">
        <v>15</v>
      </c>
      <c r="F80" s="1">
        <v>15</v>
      </c>
      <c r="G80" s="1" t="s">
        <v>7</v>
      </c>
    </row>
    <row r="81" spans="1:11" x14ac:dyDescent="0.3">
      <c r="A81" s="1" t="s">
        <v>20</v>
      </c>
      <c r="B81" s="4">
        <v>43619</v>
      </c>
      <c r="C81" s="1">
        <v>3</v>
      </c>
      <c r="D81" s="1">
        <v>5</v>
      </c>
      <c r="E81" s="1">
        <v>20</v>
      </c>
      <c r="F81" s="1">
        <v>20</v>
      </c>
      <c r="G81" s="1" t="s">
        <v>7</v>
      </c>
      <c r="H81" s="1">
        <v>4</v>
      </c>
      <c r="I81" s="1" t="s">
        <v>23</v>
      </c>
      <c r="J81" s="6" t="s">
        <v>90</v>
      </c>
      <c r="K81" s="1">
        <v>16</v>
      </c>
    </row>
    <row r="82" spans="1:11" x14ac:dyDescent="0.3">
      <c r="A82" s="1" t="s">
        <v>20</v>
      </c>
      <c r="B82" s="4">
        <v>43619</v>
      </c>
      <c r="C82" s="1">
        <v>4</v>
      </c>
      <c r="D82" s="1">
        <v>1</v>
      </c>
      <c r="E82" s="1">
        <v>5</v>
      </c>
      <c r="F82" s="1">
        <v>15</v>
      </c>
      <c r="G82" s="1" t="s">
        <v>7</v>
      </c>
      <c r="H82" s="1">
        <v>4</v>
      </c>
      <c r="I82" s="1" t="s">
        <v>23</v>
      </c>
      <c r="J82" s="6" t="s">
        <v>90</v>
      </c>
      <c r="K82" s="1">
        <v>8</v>
      </c>
    </row>
    <row r="83" spans="1:11" x14ac:dyDescent="0.3">
      <c r="A83" s="1" t="s">
        <v>20</v>
      </c>
      <c r="B83" s="4">
        <v>43619</v>
      </c>
      <c r="C83" s="1">
        <v>4</v>
      </c>
      <c r="D83" s="1">
        <v>2</v>
      </c>
      <c r="E83" s="1">
        <v>20</v>
      </c>
      <c r="F83" s="1">
        <v>30</v>
      </c>
      <c r="G83" s="1" t="s">
        <v>7</v>
      </c>
      <c r="H83" s="1">
        <v>1</v>
      </c>
      <c r="I83" s="1" t="s">
        <v>16</v>
      </c>
      <c r="J83" s="6" t="s">
        <v>72</v>
      </c>
      <c r="K83" s="1">
        <v>30</v>
      </c>
    </row>
    <row r="84" spans="1:11" x14ac:dyDescent="0.3">
      <c r="A84" s="1" t="s">
        <v>20</v>
      </c>
      <c r="B84" s="4">
        <v>43619</v>
      </c>
      <c r="C84" s="1">
        <v>4</v>
      </c>
      <c r="D84" s="1">
        <v>3</v>
      </c>
      <c r="E84" s="1">
        <v>20</v>
      </c>
      <c r="F84" s="1">
        <v>20</v>
      </c>
      <c r="G84" s="1" t="s">
        <v>7</v>
      </c>
    </row>
    <row r="85" spans="1:11" x14ac:dyDescent="0.3">
      <c r="A85" s="1" t="s">
        <v>20</v>
      </c>
      <c r="B85" s="4">
        <v>43619</v>
      </c>
      <c r="C85" s="1">
        <v>4</v>
      </c>
      <c r="D85" s="1">
        <v>4</v>
      </c>
      <c r="E85" s="1">
        <v>20</v>
      </c>
      <c r="F85" s="1">
        <v>20</v>
      </c>
      <c r="G85" s="1" t="s">
        <v>7</v>
      </c>
    </row>
    <row r="86" spans="1:11" x14ac:dyDescent="0.3">
      <c r="A86" s="1" t="s">
        <v>20</v>
      </c>
      <c r="B86" s="4">
        <v>43619</v>
      </c>
      <c r="C86" s="1">
        <v>4</v>
      </c>
      <c r="D86" s="1">
        <v>5</v>
      </c>
      <c r="E86" s="1">
        <v>20</v>
      </c>
      <c r="F86" s="1">
        <v>15</v>
      </c>
      <c r="G86" s="1" t="s">
        <v>7</v>
      </c>
      <c r="H86" s="1">
        <v>1</v>
      </c>
      <c r="I86" s="1" t="s">
        <v>23</v>
      </c>
      <c r="J86" s="6" t="s">
        <v>90</v>
      </c>
      <c r="K86" s="1">
        <v>1</v>
      </c>
    </row>
    <row r="87" spans="1:11" x14ac:dyDescent="0.3">
      <c r="A87" s="1" t="s">
        <v>20</v>
      </c>
      <c r="B87" s="4">
        <v>43619</v>
      </c>
      <c r="C87" s="1">
        <v>5</v>
      </c>
      <c r="D87" s="1">
        <v>1</v>
      </c>
      <c r="E87" s="1">
        <v>40</v>
      </c>
      <c r="F87" s="1">
        <v>25</v>
      </c>
      <c r="G87" s="1" t="s">
        <v>7</v>
      </c>
      <c r="H87" s="1">
        <v>1</v>
      </c>
      <c r="I87" s="1" t="s">
        <v>16</v>
      </c>
      <c r="J87" s="6" t="s">
        <v>72</v>
      </c>
      <c r="K87" s="1">
        <v>100</v>
      </c>
    </row>
    <row r="88" spans="1:11" x14ac:dyDescent="0.3">
      <c r="A88" s="1" t="s">
        <v>20</v>
      </c>
      <c r="B88" s="4">
        <v>43619</v>
      </c>
      <c r="C88" s="1">
        <v>5</v>
      </c>
      <c r="D88" s="1">
        <v>2</v>
      </c>
      <c r="E88" s="1">
        <v>60</v>
      </c>
      <c r="F88" s="1">
        <v>20</v>
      </c>
      <c r="G88" s="1" t="s">
        <v>7</v>
      </c>
      <c r="H88" s="1">
        <v>2</v>
      </c>
      <c r="I88" s="1" t="s">
        <v>12</v>
      </c>
      <c r="J88" s="6" t="s">
        <v>88</v>
      </c>
      <c r="K88" s="1">
        <v>1000</v>
      </c>
    </row>
    <row r="89" spans="1:11" x14ac:dyDescent="0.3">
      <c r="A89" s="1" t="s">
        <v>20</v>
      </c>
      <c r="B89" s="4">
        <v>43619</v>
      </c>
      <c r="C89" s="1">
        <v>5</v>
      </c>
      <c r="D89" s="1">
        <v>3</v>
      </c>
      <c r="E89" s="1">
        <v>40</v>
      </c>
      <c r="F89" s="1">
        <v>30</v>
      </c>
      <c r="G89" s="1" t="s">
        <v>7</v>
      </c>
      <c r="H89" s="1">
        <v>1</v>
      </c>
      <c r="I89" s="1" t="s">
        <v>21</v>
      </c>
      <c r="J89" s="6" t="s">
        <v>91</v>
      </c>
      <c r="K89" s="1">
        <v>1</v>
      </c>
    </row>
    <row r="90" spans="1:11" x14ac:dyDescent="0.3">
      <c r="A90" s="1" t="s">
        <v>20</v>
      </c>
      <c r="B90" s="4">
        <v>43619</v>
      </c>
      <c r="C90" s="1">
        <v>5</v>
      </c>
      <c r="D90" s="1">
        <v>3</v>
      </c>
      <c r="E90" s="1">
        <v>40</v>
      </c>
      <c r="F90" s="1">
        <v>30</v>
      </c>
      <c r="G90" s="1" t="s">
        <v>7</v>
      </c>
      <c r="H90" s="1">
        <v>1</v>
      </c>
      <c r="I90" s="1" t="s">
        <v>23</v>
      </c>
      <c r="J90" s="6" t="s">
        <v>90</v>
      </c>
      <c r="K90" s="1">
        <v>1</v>
      </c>
    </row>
    <row r="91" spans="1:11" x14ac:dyDescent="0.3">
      <c r="A91" s="1" t="s">
        <v>20</v>
      </c>
      <c r="B91" s="4">
        <v>43619</v>
      </c>
      <c r="C91" s="1">
        <v>5</v>
      </c>
      <c r="D91" s="1">
        <v>3</v>
      </c>
      <c r="E91" s="1">
        <v>40</v>
      </c>
      <c r="F91" s="1">
        <v>30</v>
      </c>
      <c r="G91" s="1" t="s">
        <v>7</v>
      </c>
      <c r="H91" s="1">
        <v>1</v>
      </c>
      <c r="I91" s="1" t="s">
        <v>12</v>
      </c>
      <c r="J91" s="6" t="s">
        <v>88</v>
      </c>
      <c r="K91" s="1">
        <v>1000</v>
      </c>
    </row>
    <row r="92" spans="1:11" x14ac:dyDescent="0.3">
      <c r="A92" s="1" t="s">
        <v>20</v>
      </c>
      <c r="B92" s="4">
        <v>43619</v>
      </c>
      <c r="C92" s="1">
        <v>5</v>
      </c>
      <c r="D92" s="1">
        <v>4</v>
      </c>
      <c r="E92" s="1">
        <v>25</v>
      </c>
      <c r="F92" s="1">
        <v>30</v>
      </c>
      <c r="G92" s="1" t="s">
        <v>7</v>
      </c>
    </row>
    <row r="93" spans="1:11" x14ac:dyDescent="0.3">
      <c r="A93" s="1" t="s">
        <v>20</v>
      </c>
      <c r="B93" s="4">
        <v>43619</v>
      </c>
      <c r="C93" s="1">
        <v>5</v>
      </c>
      <c r="D93" s="1">
        <v>5</v>
      </c>
      <c r="E93" s="1">
        <v>20</v>
      </c>
      <c r="F93" s="1">
        <v>40</v>
      </c>
      <c r="G93" s="1" t="s">
        <v>7</v>
      </c>
    </row>
    <row r="94" spans="1:11" x14ac:dyDescent="0.3">
      <c r="A94" s="1" t="s">
        <v>25</v>
      </c>
      <c r="B94" s="4">
        <v>43622</v>
      </c>
      <c r="C94" s="1">
        <v>1</v>
      </c>
      <c r="D94" s="1">
        <v>1</v>
      </c>
      <c r="E94" s="1">
        <v>1</v>
      </c>
      <c r="F94" s="1">
        <v>80</v>
      </c>
      <c r="G94" s="1" t="s">
        <v>7</v>
      </c>
    </row>
    <row r="95" spans="1:11" x14ac:dyDescent="0.3">
      <c r="A95" s="6" t="s">
        <v>25</v>
      </c>
      <c r="B95" s="4">
        <v>43622</v>
      </c>
      <c r="C95" s="1">
        <v>1</v>
      </c>
      <c r="D95" s="1">
        <v>2</v>
      </c>
      <c r="E95" s="1">
        <v>3</v>
      </c>
      <c r="F95" s="1">
        <v>95</v>
      </c>
      <c r="G95" s="1" t="s">
        <v>7</v>
      </c>
    </row>
    <row r="96" spans="1:11" x14ac:dyDescent="0.3">
      <c r="A96" s="1" t="s">
        <v>25</v>
      </c>
      <c r="B96" s="4">
        <v>43622</v>
      </c>
      <c r="C96" s="1">
        <v>1</v>
      </c>
      <c r="D96" s="1">
        <v>3</v>
      </c>
      <c r="E96" s="1">
        <v>0</v>
      </c>
      <c r="F96" s="1">
        <v>70</v>
      </c>
      <c r="G96" s="1" t="s">
        <v>15</v>
      </c>
    </row>
    <row r="97" spans="1:11" x14ac:dyDescent="0.3">
      <c r="A97" s="6" t="s">
        <v>25</v>
      </c>
      <c r="B97" s="4">
        <v>43622</v>
      </c>
      <c r="C97" s="1">
        <v>1</v>
      </c>
      <c r="D97" s="1">
        <v>4</v>
      </c>
      <c r="E97" s="1">
        <v>5</v>
      </c>
      <c r="F97" s="1">
        <v>90</v>
      </c>
      <c r="G97" s="1" t="s">
        <v>15</v>
      </c>
    </row>
    <row r="98" spans="1:11" x14ac:dyDescent="0.3">
      <c r="A98" s="1" t="s">
        <v>25</v>
      </c>
      <c r="B98" s="4">
        <v>43622</v>
      </c>
      <c r="C98" s="1">
        <v>1</v>
      </c>
      <c r="D98" s="1">
        <v>5</v>
      </c>
      <c r="E98" s="1">
        <v>15</v>
      </c>
      <c r="F98" s="1">
        <v>65</v>
      </c>
      <c r="G98" s="1" t="s">
        <v>7</v>
      </c>
    </row>
    <row r="99" spans="1:11" x14ac:dyDescent="0.3">
      <c r="A99" s="6" t="s">
        <v>25</v>
      </c>
      <c r="B99" s="4">
        <v>43622</v>
      </c>
      <c r="C99" s="1">
        <v>2</v>
      </c>
      <c r="D99" s="1">
        <v>1</v>
      </c>
      <c r="E99" s="1">
        <v>3</v>
      </c>
      <c r="F99" s="1">
        <v>75</v>
      </c>
      <c r="G99" s="1" t="s">
        <v>7</v>
      </c>
      <c r="H99" s="1">
        <v>1</v>
      </c>
      <c r="I99" s="1" t="s">
        <v>26</v>
      </c>
      <c r="J99" s="6" t="s">
        <v>83</v>
      </c>
      <c r="K99" s="1">
        <v>2</v>
      </c>
    </row>
    <row r="100" spans="1:11" x14ac:dyDescent="0.3">
      <c r="A100" s="1" t="s">
        <v>25</v>
      </c>
      <c r="B100" s="4">
        <v>43622</v>
      </c>
      <c r="C100" s="1">
        <v>2</v>
      </c>
      <c r="D100" s="1">
        <v>2</v>
      </c>
      <c r="E100" s="1">
        <v>0</v>
      </c>
      <c r="F100" s="1">
        <v>75</v>
      </c>
      <c r="G100" s="1" t="s">
        <v>15</v>
      </c>
    </row>
    <row r="101" spans="1:11" x14ac:dyDescent="0.3">
      <c r="A101" s="6" t="s">
        <v>25</v>
      </c>
      <c r="B101" s="4">
        <v>43622</v>
      </c>
      <c r="C101" s="1">
        <v>2</v>
      </c>
      <c r="D101" s="1">
        <v>3</v>
      </c>
      <c r="E101" s="1">
        <v>5</v>
      </c>
      <c r="F101" s="1">
        <v>75</v>
      </c>
      <c r="G101" s="1" t="s">
        <v>15</v>
      </c>
    </row>
    <row r="102" spans="1:11" x14ac:dyDescent="0.3">
      <c r="A102" s="1" t="s">
        <v>25</v>
      </c>
      <c r="B102" s="4">
        <v>43622</v>
      </c>
      <c r="C102" s="1">
        <v>2</v>
      </c>
      <c r="D102" s="1">
        <v>4</v>
      </c>
      <c r="E102" s="1">
        <v>5</v>
      </c>
      <c r="F102" s="1">
        <v>70</v>
      </c>
      <c r="G102" s="1" t="s">
        <v>15</v>
      </c>
    </row>
    <row r="103" spans="1:11" x14ac:dyDescent="0.3">
      <c r="A103" s="6" t="s">
        <v>25</v>
      </c>
      <c r="B103" s="4">
        <v>43622</v>
      </c>
      <c r="C103" s="1">
        <v>2</v>
      </c>
      <c r="D103" s="1">
        <v>5</v>
      </c>
      <c r="E103" s="1">
        <v>0</v>
      </c>
      <c r="F103" s="1">
        <v>90</v>
      </c>
      <c r="G103" s="1" t="s">
        <v>15</v>
      </c>
    </row>
    <row r="104" spans="1:11" x14ac:dyDescent="0.3">
      <c r="A104" s="1" t="s">
        <v>25</v>
      </c>
      <c r="B104" s="4">
        <v>43622</v>
      </c>
      <c r="C104" s="1">
        <v>3</v>
      </c>
      <c r="D104" s="1">
        <v>1</v>
      </c>
      <c r="E104" s="1">
        <v>0</v>
      </c>
      <c r="F104" s="1">
        <v>80</v>
      </c>
      <c r="G104" s="1" t="s">
        <v>7</v>
      </c>
    </row>
    <row r="105" spans="1:11" x14ac:dyDescent="0.3">
      <c r="A105" s="6" t="s">
        <v>25</v>
      </c>
      <c r="B105" s="4">
        <v>43622</v>
      </c>
      <c r="C105" s="1">
        <v>3</v>
      </c>
      <c r="D105" s="1">
        <v>2</v>
      </c>
      <c r="E105" s="1">
        <v>3</v>
      </c>
      <c r="F105" s="1">
        <v>70</v>
      </c>
      <c r="G105" s="1" t="s">
        <v>15</v>
      </c>
    </row>
    <row r="106" spans="1:11" x14ac:dyDescent="0.3">
      <c r="A106" s="1" t="s">
        <v>25</v>
      </c>
      <c r="B106" s="4">
        <v>43622</v>
      </c>
      <c r="C106" s="1">
        <v>3</v>
      </c>
      <c r="D106" s="1">
        <v>3</v>
      </c>
      <c r="E106" s="1">
        <v>10</v>
      </c>
      <c r="F106" s="1">
        <v>65</v>
      </c>
      <c r="G106" s="1" t="s">
        <v>15</v>
      </c>
    </row>
    <row r="107" spans="1:11" x14ac:dyDescent="0.3">
      <c r="A107" s="6" t="s">
        <v>25</v>
      </c>
      <c r="B107" s="4">
        <v>43622</v>
      </c>
      <c r="C107" s="1">
        <v>3</v>
      </c>
      <c r="D107" s="1">
        <v>4</v>
      </c>
      <c r="E107" s="1">
        <v>0</v>
      </c>
      <c r="F107" s="1">
        <v>75</v>
      </c>
      <c r="G107" s="1" t="s">
        <v>15</v>
      </c>
      <c r="H107" s="1">
        <v>1</v>
      </c>
      <c r="I107" s="1" t="s">
        <v>27</v>
      </c>
      <c r="J107" s="6" t="s">
        <v>92</v>
      </c>
      <c r="K107" s="1">
        <v>4</v>
      </c>
    </row>
    <row r="108" spans="1:11" x14ac:dyDescent="0.3">
      <c r="A108" s="1" t="s">
        <v>25</v>
      </c>
      <c r="B108" s="4">
        <v>43622</v>
      </c>
      <c r="C108" s="1">
        <v>3</v>
      </c>
      <c r="D108" s="1">
        <v>5</v>
      </c>
      <c r="E108" s="1">
        <v>3</v>
      </c>
      <c r="F108" s="1">
        <v>80</v>
      </c>
      <c r="G108" s="1" t="s">
        <v>7</v>
      </c>
    </row>
    <row r="109" spans="1:11" x14ac:dyDescent="0.3">
      <c r="A109" s="6" t="s">
        <v>25</v>
      </c>
      <c r="B109" s="4">
        <v>43622</v>
      </c>
      <c r="C109" s="1">
        <v>4</v>
      </c>
      <c r="D109" s="1">
        <v>1</v>
      </c>
      <c r="E109" s="1">
        <v>5</v>
      </c>
      <c r="F109" s="1">
        <v>80</v>
      </c>
      <c r="G109" s="1" t="s">
        <v>15</v>
      </c>
    </row>
    <row r="110" spans="1:11" x14ac:dyDescent="0.3">
      <c r="A110" s="1" t="s">
        <v>25</v>
      </c>
      <c r="B110" s="4">
        <v>43622</v>
      </c>
      <c r="C110" s="1">
        <v>4</v>
      </c>
      <c r="D110" s="1">
        <v>2</v>
      </c>
      <c r="E110" s="1">
        <v>15</v>
      </c>
      <c r="F110" s="1">
        <v>40</v>
      </c>
      <c r="G110" s="1" t="s">
        <v>15</v>
      </c>
    </row>
    <row r="111" spans="1:11" x14ac:dyDescent="0.3">
      <c r="A111" s="6" t="s">
        <v>25</v>
      </c>
      <c r="B111" s="4">
        <v>43622</v>
      </c>
      <c r="C111" s="1">
        <v>4</v>
      </c>
      <c r="D111" s="1">
        <v>3</v>
      </c>
      <c r="E111" s="1">
        <v>0</v>
      </c>
      <c r="F111" s="1">
        <v>85</v>
      </c>
      <c r="G111" s="1" t="s">
        <v>7</v>
      </c>
    </row>
    <row r="112" spans="1:11" x14ac:dyDescent="0.3">
      <c r="A112" s="1" t="s">
        <v>25</v>
      </c>
      <c r="B112" s="4">
        <v>43622</v>
      </c>
      <c r="C112" s="1">
        <v>4</v>
      </c>
      <c r="D112" s="1">
        <v>4</v>
      </c>
      <c r="E112" s="1">
        <v>0</v>
      </c>
      <c r="F112" s="1">
        <v>75</v>
      </c>
      <c r="G112" s="1" t="s">
        <v>15</v>
      </c>
    </row>
    <row r="113" spans="1:11" x14ac:dyDescent="0.3">
      <c r="A113" s="6" t="s">
        <v>25</v>
      </c>
      <c r="B113" s="4">
        <v>43622</v>
      </c>
      <c r="C113" s="1">
        <v>4</v>
      </c>
      <c r="D113" s="1">
        <v>5</v>
      </c>
      <c r="E113" s="1">
        <v>0</v>
      </c>
      <c r="F113" s="1">
        <v>70</v>
      </c>
      <c r="G113" s="1" t="s">
        <v>15</v>
      </c>
    </row>
    <row r="114" spans="1:11" x14ac:dyDescent="0.3">
      <c r="A114" s="1" t="s">
        <v>25</v>
      </c>
      <c r="B114" s="4">
        <v>43622</v>
      </c>
      <c r="C114" s="1">
        <v>5</v>
      </c>
      <c r="D114" s="1">
        <v>1</v>
      </c>
      <c r="E114" s="1">
        <v>3</v>
      </c>
      <c r="F114" s="1">
        <v>80</v>
      </c>
      <c r="G114" s="1" t="s">
        <v>15</v>
      </c>
    </row>
    <row r="115" spans="1:11" x14ac:dyDescent="0.3">
      <c r="A115" s="6" t="s">
        <v>25</v>
      </c>
      <c r="B115" s="4">
        <v>43622</v>
      </c>
      <c r="C115" s="1">
        <v>5</v>
      </c>
      <c r="D115" s="1">
        <v>2</v>
      </c>
      <c r="E115" s="1">
        <v>3</v>
      </c>
      <c r="F115" s="1">
        <v>90</v>
      </c>
      <c r="G115" s="1" t="s">
        <v>15</v>
      </c>
    </row>
    <row r="116" spans="1:11" x14ac:dyDescent="0.3">
      <c r="A116" s="1" t="s">
        <v>25</v>
      </c>
      <c r="B116" s="4">
        <v>43622</v>
      </c>
      <c r="C116" s="1">
        <v>5</v>
      </c>
      <c r="D116" s="1">
        <v>3</v>
      </c>
      <c r="E116" s="1">
        <v>5</v>
      </c>
      <c r="F116" s="1">
        <v>75</v>
      </c>
      <c r="G116" s="1" t="s">
        <v>7</v>
      </c>
    </row>
    <row r="117" spans="1:11" x14ac:dyDescent="0.3">
      <c r="A117" s="6" t="s">
        <v>25</v>
      </c>
      <c r="B117" s="4">
        <v>43622</v>
      </c>
      <c r="C117" s="1">
        <v>5</v>
      </c>
      <c r="D117" s="1">
        <v>4</v>
      </c>
      <c r="E117" s="1">
        <v>10</v>
      </c>
      <c r="F117" s="1">
        <v>70</v>
      </c>
      <c r="G117" s="1" t="s">
        <v>15</v>
      </c>
    </row>
    <row r="118" spans="1:11" x14ac:dyDescent="0.3">
      <c r="A118" s="1" t="s">
        <v>25</v>
      </c>
      <c r="B118" s="4">
        <v>43622</v>
      </c>
      <c r="C118" s="1">
        <v>5</v>
      </c>
      <c r="D118" s="1">
        <v>5</v>
      </c>
      <c r="E118" s="1">
        <v>3</v>
      </c>
      <c r="F118" s="1">
        <v>85</v>
      </c>
      <c r="G118" s="1" t="s">
        <v>15</v>
      </c>
    </row>
    <row r="119" spans="1:11" x14ac:dyDescent="0.3">
      <c r="A119" s="1" t="s">
        <v>28</v>
      </c>
      <c r="B119" s="4">
        <v>43621</v>
      </c>
      <c r="C119" s="1">
        <v>1</v>
      </c>
      <c r="D119" s="1">
        <v>1</v>
      </c>
      <c r="E119" s="1">
        <v>25</v>
      </c>
      <c r="F119" s="1">
        <v>60</v>
      </c>
      <c r="G119" s="1" t="s">
        <v>15</v>
      </c>
    </row>
    <row r="120" spans="1:11" x14ac:dyDescent="0.3">
      <c r="A120" s="6" t="s">
        <v>28</v>
      </c>
      <c r="B120" s="4">
        <v>43621</v>
      </c>
      <c r="C120" s="1">
        <v>1</v>
      </c>
      <c r="D120" s="1">
        <v>2</v>
      </c>
      <c r="E120" s="1">
        <v>35</v>
      </c>
      <c r="F120" s="1">
        <v>50</v>
      </c>
      <c r="G120" s="1" t="s">
        <v>15</v>
      </c>
    </row>
    <row r="121" spans="1:11" x14ac:dyDescent="0.3">
      <c r="A121" s="1" t="s">
        <v>28</v>
      </c>
      <c r="B121" s="4">
        <v>43621</v>
      </c>
      <c r="C121" s="1">
        <v>1</v>
      </c>
      <c r="D121" s="1">
        <v>3</v>
      </c>
      <c r="E121" s="1">
        <v>5</v>
      </c>
      <c r="F121" s="1">
        <v>85</v>
      </c>
      <c r="G121" s="1" t="s">
        <v>15</v>
      </c>
    </row>
    <row r="122" spans="1:11" x14ac:dyDescent="0.3">
      <c r="A122" s="6" t="s">
        <v>28</v>
      </c>
      <c r="B122" s="4">
        <v>43621</v>
      </c>
      <c r="C122" s="1">
        <v>1</v>
      </c>
      <c r="D122" s="1">
        <v>4</v>
      </c>
      <c r="E122" s="1">
        <v>30</v>
      </c>
      <c r="F122" s="1">
        <v>40</v>
      </c>
      <c r="G122" s="1" t="s">
        <v>15</v>
      </c>
    </row>
    <row r="123" spans="1:11" x14ac:dyDescent="0.3">
      <c r="A123" s="1" t="s">
        <v>28</v>
      </c>
      <c r="B123" s="4">
        <v>43621</v>
      </c>
      <c r="C123" s="1">
        <v>1</v>
      </c>
      <c r="D123" s="1">
        <v>5</v>
      </c>
      <c r="E123" s="1">
        <v>15</v>
      </c>
      <c r="F123" s="1">
        <v>60</v>
      </c>
      <c r="G123" s="1" t="s">
        <v>15</v>
      </c>
    </row>
    <row r="124" spans="1:11" x14ac:dyDescent="0.3">
      <c r="A124" s="6" t="s">
        <v>28</v>
      </c>
      <c r="B124" s="4">
        <v>43621</v>
      </c>
      <c r="C124" s="1">
        <v>2</v>
      </c>
      <c r="D124" s="1">
        <v>1</v>
      </c>
      <c r="E124" s="1">
        <v>40</v>
      </c>
      <c r="F124" s="1">
        <v>40</v>
      </c>
      <c r="G124" s="1" t="s">
        <v>15</v>
      </c>
    </row>
    <row r="125" spans="1:11" x14ac:dyDescent="0.3">
      <c r="A125" s="1" t="s">
        <v>28</v>
      </c>
      <c r="B125" s="4">
        <v>43621</v>
      </c>
      <c r="C125" s="1">
        <v>2</v>
      </c>
      <c r="D125" s="1">
        <v>2</v>
      </c>
      <c r="E125" s="1">
        <v>40</v>
      </c>
      <c r="F125" s="1">
        <v>50</v>
      </c>
      <c r="G125" s="1" t="s">
        <v>15</v>
      </c>
    </row>
    <row r="126" spans="1:11" x14ac:dyDescent="0.3">
      <c r="A126" s="6" t="s">
        <v>28</v>
      </c>
      <c r="B126" s="4">
        <v>43621</v>
      </c>
      <c r="C126" s="1">
        <v>2</v>
      </c>
      <c r="D126" s="1">
        <v>3</v>
      </c>
      <c r="E126" s="1">
        <v>15</v>
      </c>
      <c r="F126" s="1">
        <v>55</v>
      </c>
      <c r="G126" s="1" t="s">
        <v>15</v>
      </c>
      <c r="H126" s="1">
        <v>3</v>
      </c>
      <c r="I126" s="1" t="s">
        <v>29</v>
      </c>
      <c r="J126" s="6" t="s">
        <v>93</v>
      </c>
      <c r="K126" s="1">
        <v>100</v>
      </c>
    </row>
    <row r="127" spans="1:11" x14ac:dyDescent="0.3">
      <c r="A127" s="1" t="s">
        <v>28</v>
      </c>
      <c r="B127" s="4">
        <v>43621</v>
      </c>
      <c r="C127" s="1">
        <v>2</v>
      </c>
      <c r="D127" s="1">
        <v>4</v>
      </c>
      <c r="E127" s="1">
        <v>30</v>
      </c>
      <c r="F127" s="1">
        <v>50</v>
      </c>
      <c r="G127" s="1" t="s">
        <v>15</v>
      </c>
    </row>
    <row r="128" spans="1:11" x14ac:dyDescent="0.3">
      <c r="A128" s="6" t="s">
        <v>28</v>
      </c>
      <c r="B128" s="4">
        <v>43621</v>
      </c>
      <c r="C128" s="1">
        <v>2</v>
      </c>
      <c r="D128" s="1">
        <v>5</v>
      </c>
      <c r="E128" s="1">
        <v>50</v>
      </c>
      <c r="F128" s="1">
        <v>40</v>
      </c>
      <c r="G128" s="1" t="s">
        <v>15</v>
      </c>
      <c r="H128" s="1">
        <v>3</v>
      </c>
      <c r="I128" s="1" t="s">
        <v>16</v>
      </c>
      <c r="J128" s="6" t="s">
        <v>72</v>
      </c>
      <c r="K128" s="1">
        <v>12</v>
      </c>
    </row>
    <row r="129" spans="1:11" x14ac:dyDescent="0.3">
      <c r="A129" s="1" t="s">
        <v>28</v>
      </c>
      <c r="B129" s="4">
        <v>43621</v>
      </c>
      <c r="C129" s="1">
        <v>3</v>
      </c>
      <c r="D129" s="1">
        <v>1</v>
      </c>
      <c r="E129" s="1">
        <v>5</v>
      </c>
      <c r="F129" s="1">
        <v>90</v>
      </c>
      <c r="G129" s="1" t="s">
        <v>15</v>
      </c>
      <c r="H129" s="1">
        <v>2</v>
      </c>
      <c r="I129" s="1" t="s">
        <v>16</v>
      </c>
      <c r="J129" s="6" t="s">
        <v>72</v>
      </c>
      <c r="K129" s="1">
        <v>11</v>
      </c>
    </row>
    <row r="130" spans="1:11" x14ac:dyDescent="0.3">
      <c r="A130" s="6" t="s">
        <v>28</v>
      </c>
      <c r="B130" s="4">
        <v>43621</v>
      </c>
      <c r="C130" s="1">
        <v>3</v>
      </c>
      <c r="D130" s="1">
        <v>2</v>
      </c>
      <c r="E130" s="1">
        <v>60</v>
      </c>
      <c r="F130" s="1">
        <v>40</v>
      </c>
      <c r="G130" s="1" t="s">
        <v>15</v>
      </c>
    </row>
    <row r="131" spans="1:11" x14ac:dyDescent="0.3">
      <c r="A131" s="1" t="s">
        <v>28</v>
      </c>
      <c r="B131" s="4">
        <v>43621</v>
      </c>
      <c r="C131" s="1">
        <v>3</v>
      </c>
      <c r="D131" s="1">
        <v>3</v>
      </c>
      <c r="E131" s="1">
        <v>70</v>
      </c>
      <c r="F131" s="1">
        <v>30</v>
      </c>
      <c r="G131" s="1" t="s">
        <v>15</v>
      </c>
    </row>
    <row r="132" spans="1:11" x14ac:dyDescent="0.3">
      <c r="A132" s="6" t="s">
        <v>28</v>
      </c>
      <c r="B132" s="4">
        <v>43621</v>
      </c>
      <c r="C132" s="1">
        <v>3</v>
      </c>
      <c r="D132" s="1">
        <v>4</v>
      </c>
      <c r="E132" s="1">
        <v>25</v>
      </c>
      <c r="F132" s="1">
        <v>55</v>
      </c>
      <c r="G132" s="1" t="s">
        <v>15</v>
      </c>
      <c r="H132" s="1">
        <v>1</v>
      </c>
      <c r="I132" s="1" t="s">
        <v>30</v>
      </c>
      <c r="J132" s="6" t="s">
        <v>94</v>
      </c>
      <c r="K132" s="1">
        <v>1</v>
      </c>
    </row>
    <row r="133" spans="1:11" x14ac:dyDescent="0.3">
      <c r="A133" s="1" t="s">
        <v>28</v>
      </c>
      <c r="B133" s="4">
        <v>43621</v>
      </c>
      <c r="C133" s="1">
        <v>3</v>
      </c>
      <c r="D133" s="1">
        <v>5</v>
      </c>
      <c r="E133" s="1">
        <v>20</v>
      </c>
      <c r="F133" s="1">
        <v>80</v>
      </c>
      <c r="G133" s="1" t="s">
        <v>15</v>
      </c>
      <c r="H133" s="1">
        <v>2</v>
      </c>
      <c r="I133" s="1" t="s">
        <v>16</v>
      </c>
      <c r="J133" s="6" t="s">
        <v>72</v>
      </c>
      <c r="K133" s="1">
        <v>4</v>
      </c>
    </row>
    <row r="134" spans="1:11" x14ac:dyDescent="0.3">
      <c r="A134" s="6" t="s">
        <v>28</v>
      </c>
      <c r="B134" s="4">
        <v>43621</v>
      </c>
      <c r="C134" s="1">
        <v>4</v>
      </c>
      <c r="D134" s="1">
        <v>1</v>
      </c>
      <c r="E134" s="1">
        <v>60</v>
      </c>
      <c r="F134" s="1">
        <v>40</v>
      </c>
      <c r="G134" s="1" t="s">
        <v>15</v>
      </c>
      <c r="H134" s="1">
        <v>1</v>
      </c>
      <c r="I134" s="1" t="s">
        <v>31</v>
      </c>
      <c r="J134" s="6" t="s">
        <v>80</v>
      </c>
      <c r="K134" s="1">
        <v>1</v>
      </c>
    </row>
    <row r="135" spans="1:11" x14ac:dyDescent="0.3">
      <c r="A135" s="1" t="s">
        <v>28</v>
      </c>
      <c r="B135" s="4">
        <v>43621</v>
      </c>
      <c r="C135" s="1">
        <v>4</v>
      </c>
      <c r="D135" s="1">
        <v>2</v>
      </c>
      <c r="E135" s="1">
        <v>50</v>
      </c>
      <c r="F135" s="1">
        <v>50</v>
      </c>
      <c r="G135" s="1" t="s">
        <v>15</v>
      </c>
    </row>
    <row r="136" spans="1:11" x14ac:dyDescent="0.3">
      <c r="A136" s="6" t="s">
        <v>28</v>
      </c>
      <c r="B136" s="4">
        <v>43621</v>
      </c>
      <c r="C136" s="1">
        <v>4</v>
      </c>
      <c r="D136" s="1">
        <v>3</v>
      </c>
      <c r="E136" s="1">
        <v>30</v>
      </c>
      <c r="F136" s="1">
        <v>65</v>
      </c>
      <c r="G136" s="1" t="s">
        <v>15</v>
      </c>
      <c r="H136" s="1">
        <v>5</v>
      </c>
      <c r="I136" s="1" t="s">
        <v>16</v>
      </c>
      <c r="J136" s="6" t="s">
        <v>72</v>
      </c>
      <c r="K136" s="1">
        <v>50</v>
      </c>
    </row>
    <row r="137" spans="1:11" x14ac:dyDescent="0.3">
      <c r="A137" s="1" t="s">
        <v>28</v>
      </c>
      <c r="B137" s="4">
        <v>43621</v>
      </c>
      <c r="C137" s="1">
        <v>4</v>
      </c>
      <c r="D137" s="1">
        <v>4</v>
      </c>
      <c r="E137" s="1">
        <v>15</v>
      </c>
      <c r="F137" s="1">
        <v>85</v>
      </c>
      <c r="G137" s="1" t="s">
        <v>15</v>
      </c>
      <c r="H137" s="1">
        <v>3</v>
      </c>
      <c r="I137" s="1" t="s">
        <v>16</v>
      </c>
      <c r="J137" s="6" t="s">
        <v>72</v>
      </c>
      <c r="K137" s="1">
        <v>11</v>
      </c>
    </row>
    <row r="138" spans="1:11" x14ac:dyDescent="0.3">
      <c r="A138" s="6" t="s">
        <v>28</v>
      </c>
      <c r="B138" s="4">
        <v>43621</v>
      </c>
      <c r="C138" s="1">
        <v>4</v>
      </c>
      <c r="D138" s="1">
        <v>5</v>
      </c>
      <c r="E138" s="1">
        <v>10</v>
      </c>
      <c r="F138" s="1">
        <v>90</v>
      </c>
      <c r="G138" s="1" t="s">
        <v>15</v>
      </c>
      <c r="H138" s="1">
        <v>7</v>
      </c>
      <c r="I138" s="1" t="s">
        <v>16</v>
      </c>
      <c r="J138" s="6" t="s">
        <v>72</v>
      </c>
      <c r="K138" s="1">
        <v>35</v>
      </c>
    </row>
    <row r="139" spans="1:11" x14ac:dyDescent="0.3">
      <c r="A139" s="1" t="s">
        <v>28</v>
      </c>
      <c r="B139" s="4">
        <v>43621</v>
      </c>
      <c r="C139" s="1">
        <v>5</v>
      </c>
      <c r="D139" s="1">
        <v>1</v>
      </c>
      <c r="E139" s="1">
        <v>15</v>
      </c>
      <c r="F139" s="1">
        <v>75</v>
      </c>
      <c r="G139" s="1" t="s">
        <v>15</v>
      </c>
      <c r="H139" s="1">
        <v>2</v>
      </c>
      <c r="I139" s="1" t="s">
        <v>30</v>
      </c>
      <c r="J139" s="6" t="s">
        <v>94</v>
      </c>
      <c r="K139" s="1">
        <v>2</v>
      </c>
    </row>
    <row r="140" spans="1:11" x14ac:dyDescent="0.3">
      <c r="A140" s="6" t="s">
        <v>28</v>
      </c>
      <c r="B140" s="4">
        <v>43621</v>
      </c>
      <c r="C140" s="1">
        <v>5</v>
      </c>
      <c r="D140" s="1">
        <v>2</v>
      </c>
      <c r="E140" s="1">
        <v>30</v>
      </c>
      <c r="F140" s="1">
        <v>70</v>
      </c>
      <c r="G140" s="1" t="s">
        <v>15</v>
      </c>
      <c r="H140" s="1">
        <v>1</v>
      </c>
      <c r="I140" s="1" t="s">
        <v>16</v>
      </c>
      <c r="J140" s="6" t="s">
        <v>72</v>
      </c>
      <c r="K140" s="1">
        <v>15</v>
      </c>
    </row>
    <row r="141" spans="1:11" x14ac:dyDescent="0.3">
      <c r="A141" s="1" t="s">
        <v>28</v>
      </c>
      <c r="B141" s="4">
        <v>43621</v>
      </c>
      <c r="C141" s="1">
        <v>5</v>
      </c>
      <c r="D141" s="1">
        <v>3</v>
      </c>
      <c r="E141" s="1">
        <v>40</v>
      </c>
      <c r="F141" s="1">
        <v>60</v>
      </c>
      <c r="G141" s="1" t="s">
        <v>15</v>
      </c>
      <c r="H141" s="1">
        <v>4</v>
      </c>
      <c r="I141" s="1" t="s">
        <v>16</v>
      </c>
      <c r="J141" s="6" t="s">
        <v>72</v>
      </c>
      <c r="K141" s="1">
        <v>53</v>
      </c>
    </row>
    <row r="142" spans="1:11" x14ac:dyDescent="0.3">
      <c r="A142" s="6" t="s">
        <v>28</v>
      </c>
      <c r="B142" s="4">
        <v>43621</v>
      </c>
      <c r="C142" s="1">
        <v>5</v>
      </c>
      <c r="D142" s="1">
        <v>4</v>
      </c>
      <c r="E142" s="1">
        <v>70</v>
      </c>
      <c r="F142" s="1">
        <v>30</v>
      </c>
      <c r="G142" s="1" t="s">
        <v>15</v>
      </c>
      <c r="H142" s="1">
        <v>1</v>
      </c>
      <c r="I142" s="1" t="s">
        <v>16</v>
      </c>
      <c r="J142" s="6" t="s">
        <v>72</v>
      </c>
      <c r="K142" s="1">
        <v>3</v>
      </c>
    </row>
    <row r="143" spans="1:11" x14ac:dyDescent="0.3">
      <c r="A143" s="6" t="s">
        <v>28</v>
      </c>
      <c r="B143" s="4">
        <v>43621</v>
      </c>
      <c r="C143" s="1">
        <v>5</v>
      </c>
      <c r="D143" s="1">
        <v>4</v>
      </c>
      <c r="E143" s="1">
        <v>70</v>
      </c>
      <c r="F143" s="1">
        <v>30</v>
      </c>
      <c r="G143" s="1" t="s">
        <v>15</v>
      </c>
      <c r="H143" s="1">
        <v>3</v>
      </c>
      <c r="I143" s="1" t="s">
        <v>30</v>
      </c>
      <c r="J143" s="6" t="s">
        <v>94</v>
      </c>
      <c r="K143" s="1">
        <v>6</v>
      </c>
    </row>
    <row r="144" spans="1:11" x14ac:dyDescent="0.3">
      <c r="A144" s="1" t="s">
        <v>28</v>
      </c>
      <c r="B144" s="4">
        <v>43621</v>
      </c>
      <c r="C144" s="1">
        <v>5</v>
      </c>
      <c r="D144" s="1">
        <v>5</v>
      </c>
      <c r="E144" s="1">
        <v>40</v>
      </c>
      <c r="F144" s="1">
        <v>30</v>
      </c>
      <c r="G144" s="1" t="s">
        <v>15</v>
      </c>
      <c r="H144" s="1">
        <v>2</v>
      </c>
      <c r="I144" s="1" t="s">
        <v>16</v>
      </c>
      <c r="J144" s="6" t="s">
        <v>72</v>
      </c>
      <c r="K144" s="1">
        <v>12</v>
      </c>
    </row>
    <row r="145" spans="1:11" x14ac:dyDescent="0.3">
      <c r="A145" s="1" t="s">
        <v>32</v>
      </c>
      <c r="B145" s="4">
        <v>43620</v>
      </c>
      <c r="C145" s="1">
        <v>1</v>
      </c>
      <c r="D145" s="1">
        <v>1</v>
      </c>
      <c r="E145" s="1">
        <v>5</v>
      </c>
      <c r="F145" s="1">
        <v>25</v>
      </c>
      <c r="G145" s="1" t="s">
        <v>7</v>
      </c>
      <c r="H145" s="1">
        <v>1</v>
      </c>
      <c r="I145" s="1" t="s">
        <v>16</v>
      </c>
      <c r="J145" s="6" t="s">
        <v>72</v>
      </c>
      <c r="K145" s="1">
        <v>9</v>
      </c>
    </row>
    <row r="146" spans="1:11" x14ac:dyDescent="0.3">
      <c r="A146" s="1" t="s">
        <v>32</v>
      </c>
      <c r="B146" s="4">
        <v>43620</v>
      </c>
      <c r="C146" s="1">
        <v>1</v>
      </c>
      <c r="D146" s="1">
        <v>2</v>
      </c>
      <c r="E146" s="1">
        <v>10</v>
      </c>
      <c r="F146" s="1">
        <v>30</v>
      </c>
      <c r="G146" s="1" t="s">
        <v>7</v>
      </c>
      <c r="H146" s="1">
        <v>9</v>
      </c>
      <c r="I146" s="1" t="s">
        <v>16</v>
      </c>
      <c r="J146" s="6" t="s">
        <v>72</v>
      </c>
      <c r="K146" s="1">
        <v>42</v>
      </c>
    </row>
    <row r="147" spans="1:11" x14ac:dyDescent="0.3">
      <c r="A147" s="1" t="s">
        <v>32</v>
      </c>
      <c r="B147" s="4">
        <v>43620</v>
      </c>
      <c r="C147" s="1">
        <v>1</v>
      </c>
      <c r="D147" s="1">
        <v>3</v>
      </c>
      <c r="E147" s="1">
        <v>15</v>
      </c>
      <c r="F147" s="1">
        <v>75</v>
      </c>
      <c r="G147" s="1" t="s">
        <v>7</v>
      </c>
      <c r="H147" s="1">
        <v>3</v>
      </c>
      <c r="I147" s="1" t="s">
        <v>16</v>
      </c>
      <c r="J147" s="6" t="s">
        <v>72</v>
      </c>
      <c r="K147" s="1">
        <v>21</v>
      </c>
    </row>
    <row r="148" spans="1:11" x14ac:dyDescent="0.3">
      <c r="A148" s="1" t="s">
        <v>32</v>
      </c>
      <c r="B148" s="4">
        <v>43620</v>
      </c>
      <c r="C148" s="1">
        <v>1</v>
      </c>
      <c r="D148" s="1">
        <v>4</v>
      </c>
      <c r="E148" s="1">
        <v>3</v>
      </c>
      <c r="F148" s="1">
        <v>85</v>
      </c>
      <c r="G148" s="1" t="s">
        <v>7</v>
      </c>
      <c r="H148" s="1">
        <v>6</v>
      </c>
      <c r="I148" s="1" t="s">
        <v>16</v>
      </c>
      <c r="J148" s="6" t="s">
        <v>72</v>
      </c>
      <c r="K148" s="1">
        <v>27</v>
      </c>
    </row>
    <row r="149" spans="1:11" x14ac:dyDescent="0.3">
      <c r="A149" s="1" t="s">
        <v>32</v>
      </c>
      <c r="B149" s="4">
        <v>43620</v>
      </c>
      <c r="C149" s="1">
        <v>1</v>
      </c>
      <c r="D149" s="1">
        <v>4</v>
      </c>
      <c r="E149" s="1">
        <v>3</v>
      </c>
      <c r="F149" s="1">
        <v>85</v>
      </c>
      <c r="G149" s="1" t="s">
        <v>7</v>
      </c>
      <c r="H149" s="1">
        <v>2</v>
      </c>
      <c r="I149" s="1" t="s">
        <v>19</v>
      </c>
      <c r="J149" s="6" t="s">
        <v>78</v>
      </c>
      <c r="K149" s="1">
        <v>100</v>
      </c>
    </row>
    <row r="150" spans="1:11" x14ac:dyDescent="0.3">
      <c r="A150" s="1" t="s">
        <v>32</v>
      </c>
      <c r="B150" s="4">
        <v>43620</v>
      </c>
      <c r="C150" s="1">
        <v>1</v>
      </c>
      <c r="D150" s="1">
        <v>5</v>
      </c>
      <c r="E150" s="1">
        <v>25</v>
      </c>
      <c r="F150" s="1">
        <v>35</v>
      </c>
      <c r="G150" s="1" t="s">
        <v>15</v>
      </c>
      <c r="H150" s="1">
        <v>1</v>
      </c>
      <c r="I150" s="1" t="s">
        <v>17</v>
      </c>
      <c r="J150" s="6" t="s">
        <v>89</v>
      </c>
      <c r="K150" s="1">
        <v>1</v>
      </c>
    </row>
    <row r="151" spans="1:11" x14ac:dyDescent="0.3">
      <c r="A151" s="1" t="s">
        <v>32</v>
      </c>
      <c r="B151" s="4">
        <v>43620</v>
      </c>
      <c r="C151" s="1">
        <v>1</v>
      </c>
      <c r="D151" s="1">
        <v>5</v>
      </c>
      <c r="E151" s="1">
        <v>25</v>
      </c>
      <c r="F151" s="1">
        <v>35</v>
      </c>
      <c r="G151" s="1" t="s">
        <v>15</v>
      </c>
      <c r="H151" s="1">
        <v>2</v>
      </c>
      <c r="I151" s="1" t="s">
        <v>19</v>
      </c>
      <c r="J151" s="6" t="s">
        <v>78</v>
      </c>
      <c r="K151" s="1">
        <v>80</v>
      </c>
    </row>
    <row r="152" spans="1:11" x14ac:dyDescent="0.3">
      <c r="A152" s="1" t="s">
        <v>32</v>
      </c>
      <c r="B152" s="4">
        <v>43620</v>
      </c>
      <c r="C152" s="1">
        <v>2</v>
      </c>
      <c r="D152" s="1">
        <v>1</v>
      </c>
      <c r="E152" s="1">
        <v>1</v>
      </c>
      <c r="F152" s="1">
        <v>95</v>
      </c>
      <c r="G152" s="1" t="s">
        <v>7</v>
      </c>
      <c r="H152" s="1">
        <v>16</v>
      </c>
      <c r="I152" s="1" t="s">
        <v>16</v>
      </c>
      <c r="J152" s="6" t="s">
        <v>72</v>
      </c>
      <c r="K152" s="1">
        <v>55</v>
      </c>
    </row>
    <row r="153" spans="1:11" x14ac:dyDescent="0.3">
      <c r="A153" s="1" t="s">
        <v>32</v>
      </c>
      <c r="B153" s="4">
        <v>43620</v>
      </c>
      <c r="C153" s="1">
        <v>2</v>
      </c>
      <c r="D153" s="1">
        <v>2</v>
      </c>
      <c r="E153" s="1">
        <v>5</v>
      </c>
      <c r="F153" s="1">
        <v>70</v>
      </c>
      <c r="G153" s="1" t="s">
        <v>7</v>
      </c>
      <c r="H153" s="1">
        <v>8</v>
      </c>
      <c r="I153" s="1" t="s">
        <v>16</v>
      </c>
      <c r="J153" s="6" t="s">
        <v>72</v>
      </c>
      <c r="K153" s="1">
        <v>80</v>
      </c>
    </row>
    <row r="154" spans="1:11" x14ac:dyDescent="0.3">
      <c r="A154" s="1" t="s">
        <v>32</v>
      </c>
      <c r="B154" s="4">
        <v>43620</v>
      </c>
      <c r="C154" s="1">
        <v>2</v>
      </c>
      <c r="D154" s="1">
        <v>2</v>
      </c>
      <c r="E154" s="1">
        <v>5</v>
      </c>
      <c r="F154" s="1">
        <v>70</v>
      </c>
      <c r="G154" s="1" t="s">
        <v>7</v>
      </c>
      <c r="H154" s="1">
        <v>1</v>
      </c>
      <c r="I154" s="1" t="s">
        <v>17</v>
      </c>
      <c r="J154" s="6" t="s">
        <v>89</v>
      </c>
      <c r="K154" s="1">
        <v>1</v>
      </c>
    </row>
    <row r="155" spans="1:11" x14ac:dyDescent="0.3">
      <c r="A155" s="1" t="s">
        <v>32</v>
      </c>
      <c r="B155" s="4">
        <v>43620</v>
      </c>
      <c r="C155" s="1">
        <v>2</v>
      </c>
      <c r="D155" s="1">
        <v>3</v>
      </c>
      <c r="E155" s="1">
        <v>25</v>
      </c>
      <c r="F155" s="1">
        <v>70</v>
      </c>
      <c r="G155" s="1" t="s">
        <v>7</v>
      </c>
      <c r="H155" s="1">
        <v>10</v>
      </c>
      <c r="I155" s="1" t="s">
        <v>16</v>
      </c>
      <c r="J155" s="6" t="s">
        <v>72</v>
      </c>
      <c r="K155" s="1">
        <v>80</v>
      </c>
    </row>
    <row r="156" spans="1:11" x14ac:dyDescent="0.3">
      <c r="A156" s="1" t="s">
        <v>32</v>
      </c>
      <c r="B156" s="4">
        <v>43620</v>
      </c>
      <c r="C156" s="1">
        <v>2</v>
      </c>
      <c r="D156" s="1">
        <v>4</v>
      </c>
      <c r="E156" s="1">
        <v>15</v>
      </c>
      <c r="F156" s="1">
        <v>80</v>
      </c>
      <c r="G156" s="1" t="s">
        <v>15</v>
      </c>
      <c r="H156" s="1">
        <v>19</v>
      </c>
      <c r="I156" s="1" t="s">
        <v>16</v>
      </c>
      <c r="J156" s="6" t="s">
        <v>72</v>
      </c>
      <c r="K156" s="1">
        <v>125</v>
      </c>
    </row>
    <row r="157" spans="1:11" x14ac:dyDescent="0.3">
      <c r="A157" s="1" t="s">
        <v>32</v>
      </c>
      <c r="B157" s="4">
        <v>43620</v>
      </c>
      <c r="C157" s="1">
        <v>2</v>
      </c>
      <c r="D157" s="1">
        <v>5</v>
      </c>
      <c r="E157" s="1">
        <v>15</v>
      </c>
      <c r="F157" s="1">
        <v>80</v>
      </c>
      <c r="G157" s="1" t="s">
        <v>7</v>
      </c>
      <c r="H157" s="1">
        <v>4</v>
      </c>
      <c r="I157" s="1" t="s">
        <v>16</v>
      </c>
      <c r="J157" s="6" t="s">
        <v>72</v>
      </c>
      <c r="K157" s="1">
        <v>38</v>
      </c>
    </row>
    <row r="158" spans="1:11" x14ac:dyDescent="0.3">
      <c r="A158" s="1" t="s">
        <v>32</v>
      </c>
      <c r="B158" s="4">
        <v>43620</v>
      </c>
      <c r="C158" s="1">
        <v>3</v>
      </c>
      <c r="D158" s="1">
        <v>1</v>
      </c>
      <c r="E158" s="1">
        <v>10</v>
      </c>
      <c r="F158" s="1">
        <v>60</v>
      </c>
      <c r="G158" s="1" t="s">
        <v>15</v>
      </c>
      <c r="H158" s="1">
        <v>11</v>
      </c>
      <c r="I158" s="1" t="s">
        <v>16</v>
      </c>
      <c r="J158" s="6" t="s">
        <v>72</v>
      </c>
      <c r="K158" s="1">
        <v>50</v>
      </c>
    </row>
    <row r="159" spans="1:11" x14ac:dyDescent="0.3">
      <c r="A159" s="1" t="s">
        <v>32</v>
      </c>
      <c r="B159" s="4">
        <v>43620</v>
      </c>
      <c r="C159" s="1">
        <v>3</v>
      </c>
      <c r="D159" s="1">
        <v>1</v>
      </c>
      <c r="E159" s="1">
        <v>10</v>
      </c>
      <c r="F159" s="1">
        <v>60</v>
      </c>
      <c r="G159" s="1" t="s">
        <v>15</v>
      </c>
      <c r="H159" s="1">
        <v>3</v>
      </c>
      <c r="I159" s="1" t="s">
        <v>19</v>
      </c>
      <c r="J159" s="6" t="s">
        <v>78</v>
      </c>
      <c r="K159" s="1">
        <v>60</v>
      </c>
    </row>
    <row r="160" spans="1:11" x14ac:dyDescent="0.3">
      <c r="A160" s="1" t="s">
        <v>32</v>
      </c>
      <c r="B160" s="4">
        <v>43620</v>
      </c>
      <c r="C160" s="1">
        <v>3</v>
      </c>
      <c r="D160" s="1">
        <v>2</v>
      </c>
      <c r="E160" s="1">
        <v>20</v>
      </c>
      <c r="F160" s="1">
        <v>80</v>
      </c>
      <c r="G160" s="1" t="s">
        <v>7</v>
      </c>
      <c r="H160" s="1">
        <v>22</v>
      </c>
      <c r="I160" s="1" t="s">
        <v>16</v>
      </c>
      <c r="J160" s="6" t="s">
        <v>72</v>
      </c>
      <c r="K160" s="1">
        <v>185</v>
      </c>
    </row>
    <row r="161" spans="1:11" x14ac:dyDescent="0.3">
      <c r="A161" s="1" t="s">
        <v>32</v>
      </c>
      <c r="B161" s="4">
        <v>43620</v>
      </c>
      <c r="C161" s="1">
        <v>3</v>
      </c>
      <c r="D161" s="1">
        <v>3</v>
      </c>
      <c r="E161" s="1">
        <v>45</v>
      </c>
      <c r="F161" s="1">
        <v>40</v>
      </c>
      <c r="G161" s="1" t="s">
        <v>15</v>
      </c>
      <c r="H161" s="1">
        <v>4</v>
      </c>
      <c r="I161" s="1" t="s">
        <v>19</v>
      </c>
      <c r="J161" s="6" t="s">
        <v>78</v>
      </c>
      <c r="K161" s="1">
        <v>100</v>
      </c>
    </row>
    <row r="162" spans="1:11" x14ac:dyDescent="0.3">
      <c r="A162" s="1" t="s">
        <v>32</v>
      </c>
      <c r="B162" s="4">
        <v>43620</v>
      </c>
      <c r="C162" s="1">
        <v>3</v>
      </c>
      <c r="D162" s="1">
        <v>4</v>
      </c>
      <c r="E162" s="1">
        <v>1</v>
      </c>
      <c r="F162" s="1">
        <v>60</v>
      </c>
      <c r="G162" s="1" t="s">
        <v>15</v>
      </c>
      <c r="H162" s="1">
        <v>13</v>
      </c>
      <c r="I162" s="1" t="s">
        <v>16</v>
      </c>
      <c r="J162" s="6" t="s">
        <v>72</v>
      </c>
      <c r="K162" s="1">
        <v>150</v>
      </c>
    </row>
    <row r="163" spans="1:11" x14ac:dyDescent="0.3">
      <c r="A163" s="1" t="s">
        <v>32</v>
      </c>
      <c r="B163" s="4">
        <v>43620</v>
      </c>
      <c r="C163" s="1">
        <v>3</v>
      </c>
      <c r="D163" s="1">
        <v>5</v>
      </c>
      <c r="E163" s="1">
        <v>15</v>
      </c>
      <c r="F163" s="1">
        <v>70</v>
      </c>
      <c r="G163" s="1" t="s">
        <v>7</v>
      </c>
      <c r="H163" s="1">
        <v>9</v>
      </c>
      <c r="I163" s="1" t="s">
        <v>16</v>
      </c>
      <c r="J163" s="6" t="s">
        <v>72</v>
      </c>
      <c r="K163" s="1">
        <v>105</v>
      </c>
    </row>
    <row r="164" spans="1:11" x14ac:dyDescent="0.3">
      <c r="A164" s="1" t="s">
        <v>32</v>
      </c>
      <c r="B164" s="4">
        <v>43620</v>
      </c>
      <c r="C164" s="1">
        <v>3</v>
      </c>
      <c r="D164" s="1">
        <v>5</v>
      </c>
      <c r="E164" s="1">
        <v>15</v>
      </c>
      <c r="F164" s="1">
        <v>70</v>
      </c>
      <c r="G164" s="1" t="s">
        <v>7</v>
      </c>
      <c r="H164" s="1">
        <v>1</v>
      </c>
      <c r="I164" s="1" t="s">
        <v>19</v>
      </c>
      <c r="J164" s="6" t="s">
        <v>78</v>
      </c>
      <c r="K164" s="1">
        <v>20</v>
      </c>
    </row>
    <row r="165" spans="1:11" x14ac:dyDescent="0.3">
      <c r="A165" s="1" t="s">
        <v>32</v>
      </c>
      <c r="B165" s="4">
        <v>43620</v>
      </c>
      <c r="C165" s="1">
        <v>4</v>
      </c>
      <c r="D165" s="1">
        <v>1</v>
      </c>
      <c r="E165" s="1">
        <v>25</v>
      </c>
      <c r="F165" s="1">
        <v>65</v>
      </c>
      <c r="G165" s="1" t="s">
        <v>7</v>
      </c>
      <c r="H165" s="1">
        <v>6</v>
      </c>
      <c r="I165" s="1" t="s">
        <v>16</v>
      </c>
      <c r="J165" s="6" t="s">
        <v>72</v>
      </c>
      <c r="K165" s="1">
        <v>50</v>
      </c>
    </row>
    <row r="166" spans="1:11" x14ac:dyDescent="0.3">
      <c r="A166" s="1" t="s">
        <v>32</v>
      </c>
      <c r="B166" s="4">
        <v>43620</v>
      </c>
      <c r="C166" s="1">
        <v>4</v>
      </c>
      <c r="D166" s="1">
        <v>1</v>
      </c>
      <c r="E166" s="1">
        <v>25</v>
      </c>
      <c r="F166" s="1">
        <v>65</v>
      </c>
      <c r="G166" s="1" t="s">
        <v>7</v>
      </c>
      <c r="H166" s="1">
        <v>1</v>
      </c>
      <c r="I166" s="1" t="s">
        <v>19</v>
      </c>
      <c r="J166" s="6" t="s">
        <v>78</v>
      </c>
      <c r="K166" s="1">
        <v>40</v>
      </c>
    </row>
    <row r="167" spans="1:11" x14ac:dyDescent="0.3">
      <c r="A167" s="1" t="s">
        <v>32</v>
      </c>
      <c r="B167" s="4">
        <v>43620</v>
      </c>
      <c r="C167" s="1">
        <v>4</v>
      </c>
      <c r="D167" s="1">
        <v>2</v>
      </c>
      <c r="E167" s="1">
        <v>55</v>
      </c>
      <c r="F167" s="1">
        <v>35</v>
      </c>
      <c r="G167" s="1" t="s">
        <v>33</v>
      </c>
      <c r="H167" s="1">
        <v>3</v>
      </c>
      <c r="I167" s="1" t="s">
        <v>16</v>
      </c>
      <c r="J167" s="6" t="s">
        <v>72</v>
      </c>
      <c r="K167" s="1">
        <v>6</v>
      </c>
    </row>
    <row r="168" spans="1:11" x14ac:dyDescent="0.3">
      <c r="A168" s="1" t="s">
        <v>32</v>
      </c>
      <c r="B168" s="4">
        <v>43620</v>
      </c>
      <c r="C168" s="1">
        <v>4</v>
      </c>
      <c r="D168" s="1">
        <v>3</v>
      </c>
      <c r="E168" s="1">
        <v>50</v>
      </c>
      <c r="F168" s="1">
        <v>45</v>
      </c>
      <c r="G168" s="1" t="s">
        <v>15</v>
      </c>
      <c r="H168" s="1">
        <v>4</v>
      </c>
      <c r="I168" s="1" t="s">
        <v>16</v>
      </c>
      <c r="J168" s="6" t="s">
        <v>72</v>
      </c>
      <c r="K168" s="1">
        <v>36</v>
      </c>
    </row>
    <row r="169" spans="1:11" x14ac:dyDescent="0.3">
      <c r="A169" s="1" t="s">
        <v>32</v>
      </c>
      <c r="B169" s="4">
        <v>43620</v>
      </c>
      <c r="C169" s="1">
        <v>4</v>
      </c>
      <c r="D169" s="1">
        <v>3</v>
      </c>
      <c r="E169" s="1">
        <v>50</v>
      </c>
      <c r="F169" s="1">
        <v>45</v>
      </c>
      <c r="G169" s="1" t="s">
        <v>15</v>
      </c>
      <c r="H169" s="1">
        <v>2</v>
      </c>
      <c r="I169" s="1" t="s">
        <v>19</v>
      </c>
      <c r="J169" s="6" t="s">
        <v>78</v>
      </c>
      <c r="K169" s="1">
        <v>60</v>
      </c>
    </row>
    <row r="170" spans="1:11" x14ac:dyDescent="0.3">
      <c r="A170" s="1" t="s">
        <v>32</v>
      </c>
      <c r="B170" s="4">
        <v>43620</v>
      </c>
      <c r="C170" s="1">
        <v>4</v>
      </c>
      <c r="D170" s="1">
        <v>4</v>
      </c>
      <c r="E170" s="1">
        <v>30</v>
      </c>
      <c r="F170" s="1">
        <v>40</v>
      </c>
      <c r="G170" s="1" t="s">
        <v>7</v>
      </c>
      <c r="H170" s="1">
        <v>6</v>
      </c>
      <c r="I170" s="1" t="s">
        <v>16</v>
      </c>
      <c r="J170" s="6" t="s">
        <v>72</v>
      </c>
      <c r="K170" s="1">
        <v>45</v>
      </c>
    </row>
    <row r="171" spans="1:11" x14ac:dyDescent="0.3">
      <c r="A171" s="1" t="s">
        <v>32</v>
      </c>
      <c r="B171" s="4">
        <v>43620</v>
      </c>
      <c r="C171" s="1">
        <v>4</v>
      </c>
      <c r="D171" s="1">
        <v>5</v>
      </c>
      <c r="E171" s="1">
        <v>5</v>
      </c>
      <c r="F171" s="1">
        <v>50</v>
      </c>
      <c r="G171" s="1" t="s">
        <v>7</v>
      </c>
      <c r="H171" s="1">
        <v>7</v>
      </c>
      <c r="I171" s="1" t="s">
        <v>16</v>
      </c>
      <c r="J171" s="6" t="s">
        <v>72</v>
      </c>
      <c r="K171" s="1">
        <v>60</v>
      </c>
    </row>
    <row r="172" spans="1:11" x14ac:dyDescent="0.3">
      <c r="A172" s="1" t="s">
        <v>32</v>
      </c>
      <c r="B172" s="4">
        <v>43620</v>
      </c>
      <c r="C172" s="1">
        <v>5</v>
      </c>
      <c r="D172" s="1">
        <v>1</v>
      </c>
      <c r="E172" s="1">
        <v>20</v>
      </c>
      <c r="F172" s="1">
        <v>55</v>
      </c>
      <c r="G172" s="1" t="s">
        <v>15</v>
      </c>
      <c r="H172" s="1">
        <v>10</v>
      </c>
      <c r="I172" s="1" t="s">
        <v>16</v>
      </c>
      <c r="J172" s="6" t="s">
        <v>72</v>
      </c>
      <c r="K172" s="1">
        <v>70</v>
      </c>
    </row>
    <row r="173" spans="1:11" x14ac:dyDescent="0.3">
      <c r="A173" s="1" t="s">
        <v>32</v>
      </c>
      <c r="B173" s="4">
        <v>43620</v>
      </c>
      <c r="C173" s="1">
        <v>5</v>
      </c>
      <c r="D173" s="1">
        <v>1</v>
      </c>
      <c r="E173" s="1">
        <v>20</v>
      </c>
      <c r="F173" s="1">
        <v>55</v>
      </c>
      <c r="G173" s="1" t="s">
        <v>15</v>
      </c>
      <c r="H173" s="1">
        <v>4</v>
      </c>
      <c r="I173" s="1" t="s">
        <v>19</v>
      </c>
      <c r="J173" s="6" t="s">
        <v>78</v>
      </c>
      <c r="K173" s="1">
        <v>120</v>
      </c>
    </row>
    <row r="174" spans="1:11" x14ac:dyDescent="0.3">
      <c r="A174" s="1" t="s">
        <v>32</v>
      </c>
      <c r="B174" s="4">
        <v>43620</v>
      </c>
      <c r="C174" s="1">
        <v>5</v>
      </c>
      <c r="D174" s="1">
        <v>2</v>
      </c>
      <c r="E174" s="1">
        <v>50</v>
      </c>
      <c r="F174" s="1">
        <v>50</v>
      </c>
      <c r="G174" s="1" t="s">
        <v>15</v>
      </c>
      <c r="H174" s="1">
        <v>8</v>
      </c>
      <c r="I174" s="1" t="s">
        <v>16</v>
      </c>
      <c r="J174" s="6" t="s">
        <v>72</v>
      </c>
      <c r="K174" s="1">
        <v>55</v>
      </c>
    </row>
    <row r="175" spans="1:11" x14ac:dyDescent="0.3">
      <c r="A175" s="1" t="s">
        <v>32</v>
      </c>
      <c r="B175" s="4">
        <v>43620</v>
      </c>
      <c r="C175" s="1">
        <v>5</v>
      </c>
      <c r="D175" s="1">
        <v>3</v>
      </c>
      <c r="E175" s="1">
        <v>30</v>
      </c>
      <c r="F175" s="1">
        <v>65</v>
      </c>
      <c r="G175" s="1" t="s">
        <v>7</v>
      </c>
    </row>
    <row r="176" spans="1:11" x14ac:dyDescent="0.3">
      <c r="A176" s="1" t="s">
        <v>32</v>
      </c>
      <c r="B176" s="4">
        <v>43620</v>
      </c>
      <c r="C176" s="1">
        <v>5</v>
      </c>
      <c r="D176" s="1">
        <v>4</v>
      </c>
      <c r="E176" s="1">
        <v>15</v>
      </c>
      <c r="F176" s="1">
        <v>70</v>
      </c>
      <c r="G176" s="1" t="s">
        <v>7</v>
      </c>
      <c r="H176" s="1">
        <v>8</v>
      </c>
      <c r="I176" s="1" t="s">
        <v>16</v>
      </c>
      <c r="J176" s="6" t="s">
        <v>72</v>
      </c>
      <c r="K176" s="1">
        <v>85</v>
      </c>
    </row>
    <row r="177" spans="1:11" x14ac:dyDescent="0.3">
      <c r="A177" s="1" t="s">
        <v>32</v>
      </c>
      <c r="B177" s="4">
        <v>43620</v>
      </c>
      <c r="C177" s="1">
        <v>5</v>
      </c>
      <c r="D177" s="1">
        <v>5</v>
      </c>
      <c r="E177" s="1">
        <v>20</v>
      </c>
      <c r="F177" s="1">
        <v>40</v>
      </c>
      <c r="G177" s="1" t="s">
        <v>7</v>
      </c>
      <c r="H177" s="1">
        <v>6</v>
      </c>
      <c r="I177" s="1" t="s">
        <v>16</v>
      </c>
      <c r="J177" s="6" t="s">
        <v>72</v>
      </c>
      <c r="K177" s="1">
        <v>40</v>
      </c>
    </row>
    <row r="178" spans="1:11" x14ac:dyDescent="0.3">
      <c r="A178" s="1" t="s">
        <v>34</v>
      </c>
      <c r="B178" s="4">
        <v>43619</v>
      </c>
      <c r="C178" s="1">
        <v>1</v>
      </c>
      <c r="D178" s="1">
        <v>1</v>
      </c>
      <c r="E178" s="1">
        <v>60</v>
      </c>
      <c r="F178" s="1">
        <v>25</v>
      </c>
      <c r="G178" s="1" t="s">
        <v>15</v>
      </c>
    </row>
    <row r="179" spans="1:11" x14ac:dyDescent="0.3">
      <c r="A179" s="1" t="s">
        <v>34</v>
      </c>
      <c r="B179" s="4">
        <v>43619</v>
      </c>
      <c r="C179" s="1">
        <v>1</v>
      </c>
      <c r="D179" s="1">
        <v>2</v>
      </c>
      <c r="E179" s="1">
        <v>55</v>
      </c>
      <c r="F179" s="1">
        <v>30</v>
      </c>
      <c r="G179" s="1" t="s">
        <v>15</v>
      </c>
    </row>
    <row r="180" spans="1:11" x14ac:dyDescent="0.3">
      <c r="A180" s="1" t="s">
        <v>34</v>
      </c>
      <c r="B180" s="4">
        <v>43619</v>
      </c>
      <c r="C180" s="1">
        <v>1</v>
      </c>
      <c r="D180" s="1">
        <v>3</v>
      </c>
      <c r="E180" s="1">
        <v>15</v>
      </c>
      <c r="F180" s="1">
        <v>35</v>
      </c>
      <c r="G180" s="1" t="s">
        <v>15</v>
      </c>
    </row>
    <row r="181" spans="1:11" x14ac:dyDescent="0.3">
      <c r="A181" s="1" t="s">
        <v>34</v>
      </c>
      <c r="B181" s="4">
        <v>43619</v>
      </c>
      <c r="C181" s="1">
        <v>1</v>
      </c>
      <c r="D181" s="1">
        <v>4</v>
      </c>
      <c r="E181" s="1">
        <v>15</v>
      </c>
      <c r="F181" s="1">
        <v>15</v>
      </c>
      <c r="G181" s="1" t="s">
        <v>15</v>
      </c>
    </row>
    <row r="182" spans="1:11" x14ac:dyDescent="0.3">
      <c r="A182" s="1" t="s">
        <v>34</v>
      </c>
      <c r="B182" s="4">
        <v>43619</v>
      </c>
      <c r="C182" s="1">
        <v>1</v>
      </c>
      <c r="D182" s="1">
        <v>5</v>
      </c>
      <c r="E182" s="1">
        <v>15</v>
      </c>
      <c r="F182" s="1">
        <v>10</v>
      </c>
      <c r="G182" s="1" t="s">
        <v>15</v>
      </c>
    </row>
    <row r="183" spans="1:11" x14ac:dyDescent="0.3">
      <c r="A183" s="1" t="s">
        <v>34</v>
      </c>
      <c r="B183" s="4">
        <v>43619</v>
      </c>
      <c r="C183" s="1">
        <v>2</v>
      </c>
      <c r="D183" s="1">
        <v>1</v>
      </c>
      <c r="E183" s="1">
        <v>99</v>
      </c>
      <c r="F183" s="1">
        <v>1</v>
      </c>
      <c r="G183" s="1" t="s">
        <v>15</v>
      </c>
    </row>
    <row r="184" spans="1:11" x14ac:dyDescent="0.3">
      <c r="A184" s="1" t="s">
        <v>34</v>
      </c>
      <c r="B184" s="4">
        <v>43619</v>
      </c>
      <c r="C184" s="1">
        <v>2</v>
      </c>
      <c r="D184" s="1">
        <v>2</v>
      </c>
      <c r="E184" s="1">
        <v>15</v>
      </c>
      <c r="F184" s="1">
        <v>20</v>
      </c>
      <c r="G184" s="1" t="s">
        <v>15</v>
      </c>
    </row>
    <row r="185" spans="1:11" x14ac:dyDescent="0.3">
      <c r="A185" s="1" t="s">
        <v>34</v>
      </c>
      <c r="B185" s="4">
        <v>43619</v>
      </c>
      <c r="C185" s="1">
        <v>2</v>
      </c>
      <c r="D185" s="1">
        <v>3</v>
      </c>
      <c r="E185" s="1">
        <v>10</v>
      </c>
      <c r="F185" s="1">
        <v>5</v>
      </c>
      <c r="G185" s="1" t="s">
        <v>15</v>
      </c>
    </row>
    <row r="186" spans="1:11" x14ac:dyDescent="0.3">
      <c r="A186" s="1" t="s">
        <v>34</v>
      </c>
      <c r="B186" s="4">
        <v>43619</v>
      </c>
      <c r="C186" s="1">
        <v>2</v>
      </c>
      <c r="D186" s="1">
        <v>4</v>
      </c>
      <c r="E186" s="1">
        <v>20</v>
      </c>
      <c r="F186" s="1">
        <v>25</v>
      </c>
      <c r="G186" s="1" t="s">
        <v>15</v>
      </c>
    </row>
    <row r="187" spans="1:11" x14ac:dyDescent="0.3">
      <c r="A187" s="1" t="s">
        <v>34</v>
      </c>
      <c r="B187" s="4">
        <v>43619</v>
      </c>
      <c r="C187" s="1">
        <v>2</v>
      </c>
      <c r="D187" s="1">
        <v>5</v>
      </c>
      <c r="E187" s="1">
        <v>30</v>
      </c>
      <c r="F187" s="1">
        <v>20</v>
      </c>
      <c r="G187" s="1" t="s">
        <v>15</v>
      </c>
    </row>
    <row r="188" spans="1:11" x14ac:dyDescent="0.3">
      <c r="A188" s="1" t="s">
        <v>34</v>
      </c>
      <c r="B188" s="4">
        <v>43619</v>
      </c>
      <c r="C188" s="1">
        <v>3</v>
      </c>
      <c r="D188" s="1">
        <v>1</v>
      </c>
      <c r="E188" s="1">
        <v>30</v>
      </c>
      <c r="F188" s="1">
        <v>5</v>
      </c>
      <c r="G188" s="1" t="s">
        <v>15</v>
      </c>
    </row>
    <row r="189" spans="1:11" x14ac:dyDescent="0.3">
      <c r="A189" s="1" t="s">
        <v>34</v>
      </c>
      <c r="B189" s="4">
        <v>43619</v>
      </c>
      <c r="C189" s="1">
        <v>3</v>
      </c>
      <c r="D189" s="1">
        <v>2</v>
      </c>
      <c r="E189" s="1">
        <v>20</v>
      </c>
      <c r="F189" s="1">
        <v>30</v>
      </c>
      <c r="G189" s="1" t="s">
        <v>15</v>
      </c>
    </row>
    <row r="190" spans="1:11" x14ac:dyDescent="0.3">
      <c r="A190" s="1" t="s">
        <v>34</v>
      </c>
      <c r="B190" s="4">
        <v>43619</v>
      </c>
      <c r="C190" s="1">
        <v>3</v>
      </c>
      <c r="D190" s="1">
        <v>3</v>
      </c>
      <c r="E190" s="1">
        <v>10</v>
      </c>
      <c r="F190" s="1">
        <v>40</v>
      </c>
      <c r="G190" s="1" t="s">
        <v>15</v>
      </c>
    </row>
    <row r="191" spans="1:11" x14ac:dyDescent="0.3">
      <c r="A191" s="1" t="s">
        <v>34</v>
      </c>
      <c r="B191" s="4">
        <v>43619</v>
      </c>
      <c r="C191" s="1">
        <v>3</v>
      </c>
      <c r="D191" s="1">
        <v>4</v>
      </c>
      <c r="E191" s="1">
        <v>50</v>
      </c>
      <c r="F191" s="1">
        <v>30</v>
      </c>
      <c r="G191" s="1" t="s">
        <v>15</v>
      </c>
    </row>
    <row r="192" spans="1:11" x14ac:dyDescent="0.3">
      <c r="A192" s="1" t="s">
        <v>34</v>
      </c>
      <c r="B192" s="4">
        <v>43619</v>
      </c>
      <c r="C192" s="1">
        <v>3</v>
      </c>
      <c r="D192" s="1">
        <v>5</v>
      </c>
      <c r="E192" s="1">
        <v>60</v>
      </c>
      <c r="F192" s="1">
        <v>30</v>
      </c>
      <c r="G192" s="1" t="s">
        <v>15</v>
      </c>
    </row>
    <row r="193" spans="1:11" x14ac:dyDescent="0.3">
      <c r="A193" s="1" t="s">
        <v>34</v>
      </c>
      <c r="B193" s="4">
        <v>43619</v>
      </c>
      <c r="C193" s="1">
        <v>4</v>
      </c>
      <c r="D193" s="1">
        <v>1</v>
      </c>
      <c r="E193" s="1">
        <v>99</v>
      </c>
      <c r="F193" s="1">
        <v>1</v>
      </c>
      <c r="G193" s="1" t="s">
        <v>15</v>
      </c>
    </row>
    <row r="194" spans="1:11" x14ac:dyDescent="0.3">
      <c r="A194" s="1" t="s">
        <v>34</v>
      </c>
      <c r="B194" s="4">
        <v>43619</v>
      </c>
      <c r="C194" s="1">
        <v>4</v>
      </c>
      <c r="D194" s="1">
        <v>2</v>
      </c>
      <c r="E194" s="1">
        <v>25</v>
      </c>
      <c r="F194" s="1">
        <v>0</v>
      </c>
      <c r="G194" s="1" t="s">
        <v>15</v>
      </c>
    </row>
    <row r="195" spans="1:11" x14ac:dyDescent="0.3">
      <c r="A195" s="1" t="s">
        <v>34</v>
      </c>
      <c r="B195" s="4">
        <v>43619</v>
      </c>
      <c r="C195" s="1">
        <v>4</v>
      </c>
      <c r="D195" s="1">
        <v>3</v>
      </c>
      <c r="E195" s="1">
        <v>50</v>
      </c>
      <c r="F195" s="1">
        <v>1</v>
      </c>
      <c r="G195" s="1" t="s">
        <v>15</v>
      </c>
    </row>
    <row r="196" spans="1:11" x14ac:dyDescent="0.3">
      <c r="A196" s="1" t="s">
        <v>34</v>
      </c>
      <c r="B196" s="4">
        <v>43619</v>
      </c>
      <c r="C196" s="1">
        <v>4</v>
      </c>
      <c r="D196" s="1">
        <v>4</v>
      </c>
      <c r="E196" s="1">
        <v>20</v>
      </c>
      <c r="F196" s="1">
        <v>10</v>
      </c>
      <c r="G196" s="1" t="s">
        <v>15</v>
      </c>
    </row>
    <row r="197" spans="1:11" x14ac:dyDescent="0.3">
      <c r="A197" s="1" t="s">
        <v>34</v>
      </c>
      <c r="B197" s="4">
        <v>43619</v>
      </c>
      <c r="C197" s="1">
        <v>4</v>
      </c>
      <c r="D197" s="1">
        <v>5</v>
      </c>
      <c r="E197" s="1">
        <v>65</v>
      </c>
      <c r="F197" s="1">
        <v>5</v>
      </c>
      <c r="G197" s="1" t="s">
        <v>15</v>
      </c>
    </row>
    <row r="198" spans="1:11" x14ac:dyDescent="0.3">
      <c r="A198" s="1" t="s">
        <v>34</v>
      </c>
      <c r="B198" s="4">
        <v>43619</v>
      </c>
      <c r="C198" s="1">
        <v>5</v>
      </c>
      <c r="D198" s="1">
        <v>1</v>
      </c>
      <c r="E198" s="1">
        <v>75</v>
      </c>
      <c r="F198" s="1">
        <v>3</v>
      </c>
      <c r="G198" s="1" t="s">
        <v>15</v>
      </c>
    </row>
    <row r="199" spans="1:11" x14ac:dyDescent="0.3">
      <c r="A199" s="1" t="s">
        <v>34</v>
      </c>
      <c r="B199" s="4">
        <v>43619</v>
      </c>
      <c r="C199" s="1">
        <v>5</v>
      </c>
      <c r="D199" s="1">
        <v>2</v>
      </c>
      <c r="E199" s="1">
        <v>85</v>
      </c>
      <c r="F199" s="1">
        <v>0</v>
      </c>
      <c r="G199" s="1" t="s">
        <v>15</v>
      </c>
    </row>
    <row r="200" spans="1:11" x14ac:dyDescent="0.3">
      <c r="A200" s="1" t="s">
        <v>34</v>
      </c>
      <c r="B200" s="4">
        <v>43619</v>
      </c>
      <c r="C200" s="1">
        <v>5</v>
      </c>
      <c r="D200" s="1">
        <v>3</v>
      </c>
      <c r="E200" s="1">
        <v>95</v>
      </c>
      <c r="F200" s="1">
        <v>1</v>
      </c>
      <c r="G200" s="1" t="s">
        <v>15</v>
      </c>
    </row>
    <row r="201" spans="1:11" x14ac:dyDescent="0.3">
      <c r="A201" s="1" t="s">
        <v>34</v>
      </c>
      <c r="B201" s="4">
        <v>43619</v>
      </c>
      <c r="C201" s="1">
        <v>5</v>
      </c>
      <c r="D201" s="1">
        <v>4</v>
      </c>
      <c r="E201" s="1">
        <v>75</v>
      </c>
      <c r="F201" s="1">
        <v>3</v>
      </c>
      <c r="G201" s="1" t="s">
        <v>15</v>
      </c>
    </row>
    <row r="202" spans="1:11" x14ac:dyDescent="0.3">
      <c r="A202" s="1" t="s">
        <v>34</v>
      </c>
      <c r="B202" s="4">
        <v>43619</v>
      </c>
      <c r="C202" s="1">
        <v>5</v>
      </c>
      <c r="D202" s="1">
        <v>5</v>
      </c>
      <c r="E202" s="1">
        <v>25</v>
      </c>
      <c r="F202" s="1">
        <v>5</v>
      </c>
      <c r="G202" s="1" t="s">
        <v>15</v>
      </c>
    </row>
    <row r="203" spans="1:11" x14ac:dyDescent="0.3">
      <c r="A203" s="1" t="s">
        <v>36</v>
      </c>
      <c r="B203" s="4">
        <v>43621</v>
      </c>
      <c r="C203" s="1">
        <v>1</v>
      </c>
      <c r="D203" s="1">
        <v>1</v>
      </c>
      <c r="E203" s="1">
        <v>20</v>
      </c>
      <c r="F203" s="1">
        <v>80</v>
      </c>
      <c r="G203" s="1" t="s">
        <v>7</v>
      </c>
      <c r="H203" s="1">
        <v>4</v>
      </c>
      <c r="I203" s="1" t="s">
        <v>19</v>
      </c>
      <c r="J203" s="6" t="s">
        <v>78</v>
      </c>
      <c r="K203" s="1">
        <v>260</v>
      </c>
    </row>
    <row r="204" spans="1:11" x14ac:dyDescent="0.3">
      <c r="A204" s="1" t="s">
        <v>36</v>
      </c>
      <c r="B204" s="4">
        <v>43621</v>
      </c>
      <c r="C204" s="1">
        <v>1</v>
      </c>
      <c r="D204" s="1">
        <v>2</v>
      </c>
      <c r="E204" s="1">
        <v>40</v>
      </c>
      <c r="F204" s="1">
        <v>60</v>
      </c>
      <c r="G204" s="1" t="s">
        <v>7</v>
      </c>
      <c r="H204" s="1">
        <v>1</v>
      </c>
      <c r="I204" s="1" t="s">
        <v>19</v>
      </c>
      <c r="J204" s="6" t="s">
        <v>78</v>
      </c>
      <c r="K204" s="1">
        <v>20</v>
      </c>
    </row>
    <row r="205" spans="1:11" x14ac:dyDescent="0.3">
      <c r="A205" s="1" t="s">
        <v>36</v>
      </c>
      <c r="B205" s="4">
        <v>43621</v>
      </c>
      <c r="C205" s="1">
        <v>1</v>
      </c>
      <c r="D205" s="1">
        <v>3</v>
      </c>
      <c r="E205" s="1">
        <v>20</v>
      </c>
      <c r="F205" s="1">
        <v>80</v>
      </c>
      <c r="G205" s="1" t="s">
        <v>7</v>
      </c>
      <c r="H205" s="1">
        <v>9</v>
      </c>
      <c r="I205" s="1" t="s">
        <v>19</v>
      </c>
      <c r="J205" s="6" t="s">
        <v>78</v>
      </c>
      <c r="K205" s="1">
        <v>2100</v>
      </c>
    </row>
    <row r="206" spans="1:11" x14ac:dyDescent="0.3">
      <c r="A206" s="1" t="s">
        <v>36</v>
      </c>
      <c r="B206" s="4">
        <v>43621</v>
      </c>
      <c r="C206" s="1">
        <v>1</v>
      </c>
      <c r="D206" s="1">
        <v>4</v>
      </c>
      <c r="E206" s="1">
        <v>40</v>
      </c>
      <c r="F206" s="1">
        <v>60</v>
      </c>
      <c r="G206" s="1" t="s">
        <v>7</v>
      </c>
      <c r="H206" s="1">
        <v>6</v>
      </c>
      <c r="I206" s="1" t="s">
        <v>19</v>
      </c>
      <c r="J206" s="6" t="s">
        <v>78</v>
      </c>
      <c r="K206" s="1">
        <v>500</v>
      </c>
    </row>
    <row r="207" spans="1:11" x14ac:dyDescent="0.3">
      <c r="A207" s="1" t="s">
        <v>36</v>
      </c>
      <c r="B207" s="4">
        <v>43621</v>
      </c>
      <c r="C207" s="1">
        <v>1</v>
      </c>
      <c r="D207" s="1">
        <v>4</v>
      </c>
      <c r="E207" s="1">
        <v>40</v>
      </c>
      <c r="F207" s="1">
        <v>60</v>
      </c>
      <c r="G207" s="1" t="s">
        <v>7</v>
      </c>
      <c r="H207" s="1">
        <v>1</v>
      </c>
      <c r="I207" s="1" t="s">
        <v>29</v>
      </c>
      <c r="J207" s="6" t="s">
        <v>93</v>
      </c>
      <c r="K207" s="1">
        <v>20</v>
      </c>
    </row>
    <row r="208" spans="1:11" x14ac:dyDescent="0.3">
      <c r="A208" s="1" t="s">
        <v>36</v>
      </c>
      <c r="B208" s="4">
        <v>43621</v>
      </c>
      <c r="C208" s="1">
        <v>1</v>
      </c>
      <c r="D208" s="1">
        <v>5</v>
      </c>
      <c r="E208" s="1">
        <v>40</v>
      </c>
      <c r="F208" s="1">
        <v>60</v>
      </c>
      <c r="G208" s="1" t="s">
        <v>7</v>
      </c>
      <c r="H208" s="1">
        <v>5</v>
      </c>
      <c r="I208" s="1" t="s">
        <v>19</v>
      </c>
      <c r="J208" s="6" t="s">
        <v>78</v>
      </c>
      <c r="K208" s="1">
        <v>420</v>
      </c>
    </row>
    <row r="209" spans="1:11" x14ac:dyDescent="0.3">
      <c r="A209" s="1" t="s">
        <v>36</v>
      </c>
      <c r="B209" s="4">
        <v>43621</v>
      </c>
      <c r="C209" s="1">
        <v>2</v>
      </c>
      <c r="D209" s="1">
        <v>1</v>
      </c>
      <c r="E209" s="1">
        <v>40</v>
      </c>
      <c r="F209" s="1">
        <v>60</v>
      </c>
      <c r="G209" s="1" t="s">
        <v>7</v>
      </c>
      <c r="H209" s="1">
        <v>2</v>
      </c>
      <c r="I209" s="1" t="s">
        <v>19</v>
      </c>
      <c r="J209" s="6" t="s">
        <v>78</v>
      </c>
      <c r="K209" s="1">
        <v>40</v>
      </c>
    </row>
    <row r="210" spans="1:11" x14ac:dyDescent="0.3">
      <c r="A210" s="1" t="s">
        <v>36</v>
      </c>
      <c r="B210" s="4">
        <v>43621</v>
      </c>
      <c r="C210" s="1">
        <v>2</v>
      </c>
      <c r="D210" s="1">
        <v>1</v>
      </c>
      <c r="E210" s="1">
        <v>40</v>
      </c>
      <c r="F210" s="1">
        <v>60</v>
      </c>
      <c r="G210" s="1" t="s">
        <v>7</v>
      </c>
      <c r="H210" s="1">
        <v>1</v>
      </c>
      <c r="I210" s="1" t="s">
        <v>27</v>
      </c>
      <c r="J210" s="6" t="s">
        <v>92</v>
      </c>
      <c r="K210" s="1">
        <v>170</v>
      </c>
    </row>
    <row r="211" spans="1:11" x14ac:dyDescent="0.3">
      <c r="A211" s="1" t="s">
        <v>36</v>
      </c>
      <c r="B211" s="4">
        <v>43621</v>
      </c>
      <c r="C211" s="1">
        <v>2</v>
      </c>
      <c r="D211" s="1">
        <v>2</v>
      </c>
      <c r="E211" s="1">
        <v>10</v>
      </c>
      <c r="F211" s="1">
        <v>90</v>
      </c>
      <c r="G211" s="1" t="s">
        <v>7</v>
      </c>
      <c r="H211" s="1">
        <v>2</v>
      </c>
      <c r="I211" s="1" t="s">
        <v>19</v>
      </c>
      <c r="J211" s="6" t="s">
        <v>78</v>
      </c>
      <c r="K211" s="1">
        <v>280</v>
      </c>
    </row>
    <row r="212" spans="1:11" x14ac:dyDescent="0.3">
      <c r="A212" s="1" t="s">
        <v>36</v>
      </c>
      <c r="B212" s="4">
        <v>43621</v>
      </c>
      <c r="C212" s="1">
        <v>2</v>
      </c>
      <c r="D212" s="1">
        <v>2</v>
      </c>
      <c r="E212" s="1">
        <v>10</v>
      </c>
      <c r="F212" s="1">
        <v>90</v>
      </c>
      <c r="G212" s="1" t="s">
        <v>7</v>
      </c>
      <c r="H212" s="1">
        <v>3</v>
      </c>
      <c r="I212" s="1" t="s">
        <v>29</v>
      </c>
      <c r="J212" s="6" t="s">
        <v>93</v>
      </c>
      <c r="K212" s="1">
        <v>120</v>
      </c>
    </row>
    <row r="213" spans="1:11" x14ac:dyDescent="0.3">
      <c r="A213" s="1" t="s">
        <v>36</v>
      </c>
      <c r="B213" s="4">
        <v>43621</v>
      </c>
      <c r="C213" s="1">
        <v>2</v>
      </c>
      <c r="D213" s="1">
        <v>3</v>
      </c>
      <c r="E213" s="1">
        <v>40</v>
      </c>
      <c r="F213" s="1">
        <v>60</v>
      </c>
      <c r="G213" s="1" t="s">
        <v>7</v>
      </c>
    </row>
    <row r="214" spans="1:11" x14ac:dyDescent="0.3">
      <c r="A214" s="1" t="s">
        <v>36</v>
      </c>
      <c r="B214" s="4">
        <v>43621</v>
      </c>
      <c r="C214" s="1">
        <v>2</v>
      </c>
      <c r="D214" s="1">
        <v>4</v>
      </c>
      <c r="E214" s="1">
        <v>20</v>
      </c>
      <c r="F214" s="1">
        <v>80</v>
      </c>
      <c r="G214" s="1" t="s">
        <v>7</v>
      </c>
      <c r="H214" s="1">
        <v>3</v>
      </c>
      <c r="I214" s="1" t="s">
        <v>19</v>
      </c>
      <c r="J214" s="6" t="s">
        <v>78</v>
      </c>
      <c r="K214" s="1">
        <v>140</v>
      </c>
    </row>
    <row r="215" spans="1:11" x14ac:dyDescent="0.3">
      <c r="A215" s="1" t="s">
        <v>36</v>
      </c>
      <c r="B215" s="4">
        <v>43621</v>
      </c>
      <c r="C215" s="1">
        <v>2</v>
      </c>
      <c r="D215" s="1">
        <v>5</v>
      </c>
      <c r="E215" s="1">
        <v>40</v>
      </c>
      <c r="F215" s="1">
        <v>60</v>
      </c>
      <c r="G215" s="1" t="s">
        <v>7</v>
      </c>
      <c r="H215" s="1">
        <v>2</v>
      </c>
      <c r="I215" s="1" t="s">
        <v>19</v>
      </c>
      <c r="J215" s="6" t="s">
        <v>78</v>
      </c>
      <c r="K215" s="1">
        <v>120</v>
      </c>
    </row>
    <row r="216" spans="1:11" x14ac:dyDescent="0.3">
      <c r="A216" s="1" t="s">
        <v>36</v>
      </c>
      <c r="B216" s="4">
        <v>43621</v>
      </c>
      <c r="C216" s="1">
        <v>2</v>
      </c>
      <c r="D216" s="1">
        <v>5</v>
      </c>
      <c r="E216" s="1">
        <v>40</v>
      </c>
      <c r="F216" s="1">
        <v>60</v>
      </c>
      <c r="G216" s="1" t="s">
        <v>7</v>
      </c>
      <c r="H216" s="1">
        <v>1</v>
      </c>
      <c r="I216" s="1" t="s">
        <v>37</v>
      </c>
      <c r="J216" s="6" t="s">
        <v>75</v>
      </c>
      <c r="K216" s="1">
        <v>1</v>
      </c>
    </row>
    <row r="217" spans="1:11" x14ac:dyDescent="0.3">
      <c r="A217" s="1" t="s">
        <v>36</v>
      </c>
      <c r="B217" s="4">
        <v>43621</v>
      </c>
      <c r="C217" s="1">
        <v>3</v>
      </c>
      <c r="D217" s="1">
        <v>1</v>
      </c>
      <c r="E217" s="1">
        <v>40</v>
      </c>
      <c r="F217" s="1">
        <v>60</v>
      </c>
      <c r="G217" s="1" t="s">
        <v>7</v>
      </c>
      <c r="H217" s="1">
        <v>3</v>
      </c>
      <c r="I217" s="1" t="s">
        <v>19</v>
      </c>
      <c r="J217" s="6" t="s">
        <v>78</v>
      </c>
      <c r="K217" s="1">
        <v>140</v>
      </c>
    </row>
    <row r="218" spans="1:11" x14ac:dyDescent="0.3">
      <c r="A218" s="1" t="s">
        <v>36</v>
      </c>
      <c r="B218" s="4">
        <v>43621</v>
      </c>
      <c r="C218" s="1">
        <v>3</v>
      </c>
      <c r="D218" s="1">
        <v>2</v>
      </c>
      <c r="E218" s="1">
        <v>20</v>
      </c>
      <c r="F218" s="1">
        <v>80</v>
      </c>
      <c r="G218" s="1" t="s">
        <v>7</v>
      </c>
      <c r="H218" s="1">
        <v>2</v>
      </c>
      <c r="I218" s="1" t="s">
        <v>19</v>
      </c>
      <c r="J218" s="6" t="s">
        <v>78</v>
      </c>
      <c r="K218" s="1">
        <v>120</v>
      </c>
    </row>
    <row r="219" spans="1:11" x14ac:dyDescent="0.3">
      <c r="A219" s="1" t="s">
        <v>36</v>
      </c>
      <c r="B219" s="4">
        <v>43621</v>
      </c>
      <c r="C219" s="1">
        <v>3</v>
      </c>
      <c r="D219" s="1">
        <v>2</v>
      </c>
      <c r="E219" s="1">
        <v>20</v>
      </c>
      <c r="F219" s="1">
        <v>80</v>
      </c>
      <c r="G219" s="1" t="s">
        <v>7</v>
      </c>
      <c r="H219" s="1">
        <v>1</v>
      </c>
      <c r="I219" s="1" t="s">
        <v>37</v>
      </c>
      <c r="J219" s="6" t="s">
        <v>75</v>
      </c>
      <c r="K219" s="1">
        <v>1</v>
      </c>
    </row>
    <row r="220" spans="1:11" x14ac:dyDescent="0.3">
      <c r="A220" s="1" t="s">
        <v>36</v>
      </c>
      <c r="B220" s="4">
        <v>43621</v>
      </c>
      <c r="C220" s="1">
        <v>3</v>
      </c>
      <c r="D220" s="1">
        <v>3</v>
      </c>
      <c r="E220" s="1">
        <v>20</v>
      </c>
      <c r="F220" s="1">
        <v>80</v>
      </c>
      <c r="G220" s="1" t="s">
        <v>7</v>
      </c>
    </row>
    <row r="221" spans="1:11" x14ac:dyDescent="0.3">
      <c r="A221" s="1" t="s">
        <v>36</v>
      </c>
      <c r="B221" s="4">
        <v>43621</v>
      </c>
      <c r="C221" s="1">
        <v>3</v>
      </c>
      <c r="D221" s="1">
        <v>4</v>
      </c>
      <c r="E221" s="1">
        <v>20</v>
      </c>
      <c r="F221" s="1">
        <v>80</v>
      </c>
      <c r="G221" s="1" t="s">
        <v>7</v>
      </c>
      <c r="H221" s="1">
        <v>1</v>
      </c>
      <c r="I221" s="1" t="s">
        <v>19</v>
      </c>
      <c r="J221" s="6" t="s">
        <v>78</v>
      </c>
      <c r="K221" s="1">
        <v>20</v>
      </c>
    </row>
    <row r="222" spans="1:11" x14ac:dyDescent="0.3">
      <c r="A222" s="1" t="s">
        <v>36</v>
      </c>
      <c r="B222" s="4">
        <v>43621</v>
      </c>
      <c r="C222" s="1">
        <v>3</v>
      </c>
      <c r="D222" s="1">
        <v>5</v>
      </c>
      <c r="E222" s="1">
        <v>20</v>
      </c>
      <c r="F222" s="1">
        <v>80</v>
      </c>
      <c r="G222" s="1" t="s">
        <v>7</v>
      </c>
      <c r="H222" s="1">
        <v>5</v>
      </c>
      <c r="I222" s="1" t="s">
        <v>19</v>
      </c>
      <c r="J222" s="6" t="s">
        <v>78</v>
      </c>
      <c r="K222" s="1">
        <v>200</v>
      </c>
    </row>
    <row r="223" spans="1:11" x14ac:dyDescent="0.3">
      <c r="A223" s="1" t="s">
        <v>36</v>
      </c>
      <c r="B223" s="4">
        <v>43621</v>
      </c>
      <c r="C223" s="1">
        <v>4</v>
      </c>
      <c r="D223" s="1">
        <v>1</v>
      </c>
      <c r="E223" s="1">
        <v>20</v>
      </c>
      <c r="F223" s="1">
        <v>80</v>
      </c>
      <c r="G223" s="1" t="s">
        <v>7</v>
      </c>
      <c r="H223" s="1">
        <v>3</v>
      </c>
      <c r="I223" s="1" t="s">
        <v>19</v>
      </c>
      <c r="J223" s="6" t="s">
        <v>78</v>
      </c>
      <c r="K223" s="1">
        <v>500</v>
      </c>
    </row>
    <row r="224" spans="1:11" x14ac:dyDescent="0.3">
      <c r="A224" s="1" t="s">
        <v>36</v>
      </c>
      <c r="B224" s="4">
        <v>43621</v>
      </c>
      <c r="C224" s="1">
        <v>4</v>
      </c>
      <c r="D224" s="1">
        <v>2</v>
      </c>
      <c r="E224" s="1">
        <v>40</v>
      </c>
      <c r="F224" s="1">
        <v>60</v>
      </c>
      <c r="G224" s="1" t="s">
        <v>7</v>
      </c>
    </row>
    <row r="225" spans="1:11" x14ac:dyDescent="0.3">
      <c r="A225" s="1" t="s">
        <v>36</v>
      </c>
      <c r="B225" s="4">
        <v>43621</v>
      </c>
      <c r="C225" s="1">
        <v>4</v>
      </c>
      <c r="D225" s="1">
        <v>3</v>
      </c>
      <c r="E225" s="1">
        <v>20</v>
      </c>
      <c r="F225" s="1">
        <v>80</v>
      </c>
      <c r="G225" s="1" t="s">
        <v>7</v>
      </c>
      <c r="H225" s="1">
        <v>2</v>
      </c>
      <c r="I225" s="1" t="s">
        <v>38</v>
      </c>
      <c r="J225" s="6" t="s">
        <v>63</v>
      </c>
      <c r="K225" s="1">
        <v>2</v>
      </c>
    </row>
    <row r="226" spans="1:11" x14ac:dyDescent="0.3">
      <c r="A226" s="1" t="s">
        <v>36</v>
      </c>
      <c r="B226" s="4">
        <v>43621</v>
      </c>
      <c r="C226" s="1">
        <v>4</v>
      </c>
      <c r="D226" s="1">
        <v>4</v>
      </c>
      <c r="E226" s="1">
        <v>40</v>
      </c>
      <c r="F226" s="1">
        <v>60</v>
      </c>
      <c r="G226" s="1" t="s">
        <v>7</v>
      </c>
      <c r="H226" s="1">
        <v>1</v>
      </c>
      <c r="I226" s="1" t="s">
        <v>19</v>
      </c>
      <c r="J226" s="6" t="s">
        <v>78</v>
      </c>
      <c r="K226" s="1">
        <v>60</v>
      </c>
    </row>
    <row r="227" spans="1:11" x14ac:dyDescent="0.3">
      <c r="A227" s="1" t="s">
        <v>36</v>
      </c>
      <c r="B227" s="4">
        <v>43621</v>
      </c>
      <c r="C227" s="1">
        <v>4</v>
      </c>
      <c r="D227" s="1">
        <v>5</v>
      </c>
      <c r="E227" s="1">
        <v>40</v>
      </c>
      <c r="F227" s="1">
        <v>60</v>
      </c>
      <c r="G227" s="1" t="s">
        <v>7</v>
      </c>
      <c r="H227" s="1">
        <v>1</v>
      </c>
      <c r="I227" s="1" t="s">
        <v>19</v>
      </c>
      <c r="J227" s="6" t="s">
        <v>78</v>
      </c>
      <c r="K227" s="1">
        <v>140</v>
      </c>
    </row>
    <row r="228" spans="1:11" x14ac:dyDescent="0.3">
      <c r="A228" s="1" t="s">
        <v>36</v>
      </c>
      <c r="B228" s="4">
        <v>43621</v>
      </c>
      <c r="C228" s="1">
        <v>5</v>
      </c>
      <c r="D228" s="1">
        <v>1</v>
      </c>
      <c r="E228" s="1">
        <v>20</v>
      </c>
      <c r="F228" s="1">
        <v>80</v>
      </c>
      <c r="G228" s="1" t="s">
        <v>7</v>
      </c>
      <c r="H228" s="1">
        <v>3</v>
      </c>
      <c r="I228" s="1" t="s">
        <v>19</v>
      </c>
      <c r="J228" s="6" t="s">
        <v>78</v>
      </c>
      <c r="K228" s="1">
        <v>80</v>
      </c>
    </row>
    <row r="229" spans="1:11" x14ac:dyDescent="0.3">
      <c r="A229" s="1" t="s">
        <v>36</v>
      </c>
      <c r="B229" s="4">
        <v>43621</v>
      </c>
      <c r="C229" s="1">
        <v>5</v>
      </c>
      <c r="D229" s="1">
        <v>2</v>
      </c>
      <c r="E229" s="1">
        <v>80</v>
      </c>
      <c r="F229" s="1">
        <v>20</v>
      </c>
      <c r="G229" s="1" t="s">
        <v>7</v>
      </c>
      <c r="H229" s="1">
        <v>2</v>
      </c>
      <c r="I229" s="1" t="s">
        <v>19</v>
      </c>
      <c r="J229" s="6" t="s">
        <v>78</v>
      </c>
      <c r="K229" s="1">
        <v>100</v>
      </c>
    </row>
    <row r="230" spans="1:11" x14ac:dyDescent="0.3">
      <c r="A230" s="1" t="s">
        <v>36</v>
      </c>
      <c r="B230" s="4">
        <v>43621</v>
      </c>
      <c r="C230" s="1">
        <v>5</v>
      </c>
      <c r="D230" s="1">
        <v>3</v>
      </c>
      <c r="E230" s="1">
        <v>20</v>
      </c>
      <c r="F230" s="1">
        <v>80</v>
      </c>
      <c r="G230" s="1" t="s">
        <v>7</v>
      </c>
      <c r="H230" s="1">
        <v>3</v>
      </c>
      <c r="I230" s="1" t="s">
        <v>19</v>
      </c>
      <c r="J230" s="6" t="s">
        <v>78</v>
      </c>
      <c r="K230" s="1">
        <v>360</v>
      </c>
    </row>
    <row r="231" spans="1:11" x14ac:dyDescent="0.3">
      <c r="A231" s="1" t="s">
        <v>36</v>
      </c>
      <c r="B231" s="4">
        <v>43621</v>
      </c>
      <c r="C231" s="1">
        <v>5</v>
      </c>
      <c r="D231" s="1">
        <v>4</v>
      </c>
      <c r="E231" s="1">
        <v>80</v>
      </c>
      <c r="F231" s="1">
        <v>20</v>
      </c>
      <c r="G231" s="1" t="s">
        <v>7</v>
      </c>
      <c r="H231" s="1">
        <v>2</v>
      </c>
      <c r="I231" s="1" t="s">
        <v>19</v>
      </c>
      <c r="J231" s="6" t="s">
        <v>78</v>
      </c>
      <c r="K231" s="1">
        <v>40</v>
      </c>
    </row>
    <row r="232" spans="1:11" x14ac:dyDescent="0.3">
      <c r="A232" s="1" t="s">
        <v>36</v>
      </c>
      <c r="B232" s="4">
        <v>43621</v>
      </c>
      <c r="C232" s="1">
        <v>5</v>
      </c>
      <c r="D232" s="1">
        <v>5</v>
      </c>
      <c r="E232" s="1">
        <v>40</v>
      </c>
      <c r="F232" s="1">
        <v>60</v>
      </c>
      <c r="G232" s="1" t="s">
        <v>7</v>
      </c>
    </row>
    <row r="233" spans="1:11" x14ac:dyDescent="0.3">
      <c r="A233" s="1" t="s">
        <v>35</v>
      </c>
      <c r="B233" s="4">
        <v>43623</v>
      </c>
      <c r="C233" s="1">
        <v>1</v>
      </c>
      <c r="D233" s="1">
        <v>1</v>
      </c>
      <c r="E233" s="1">
        <v>0</v>
      </c>
      <c r="F233" s="1">
        <v>100</v>
      </c>
      <c r="G233" s="1" t="s">
        <v>7</v>
      </c>
    </row>
    <row r="234" spans="1:11" x14ac:dyDescent="0.3">
      <c r="A234" s="1" t="s">
        <v>35</v>
      </c>
      <c r="B234" s="4">
        <v>43623</v>
      </c>
      <c r="C234" s="1">
        <v>1</v>
      </c>
      <c r="D234" s="1">
        <v>2</v>
      </c>
      <c r="E234" s="1">
        <v>10</v>
      </c>
      <c r="F234" s="1">
        <v>90</v>
      </c>
      <c r="G234" s="1" t="s">
        <v>7</v>
      </c>
    </row>
    <row r="235" spans="1:11" x14ac:dyDescent="0.3">
      <c r="A235" s="1" t="s">
        <v>35</v>
      </c>
      <c r="B235" s="4">
        <v>43623</v>
      </c>
      <c r="C235" s="1">
        <v>1</v>
      </c>
      <c r="D235" s="1">
        <v>3</v>
      </c>
      <c r="E235" s="1">
        <v>80</v>
      </c>
      <c r="F235" s="1">
        <v>20</v>
      </c>
      <c r="G235" s="1" t="s">
        <v>7</v>
      </c>
    </row>
    <row r="236" spans="1:11" x14ac:dyDescent="0.3">
      <c r="A236" s="1" t="s">
        <v>35</v>
      </c>
      <c r="B236" s="4">
        <v>43623</v>
      </c>
      <c r="C236" s="1">
        <v>1</v>
      </c>
      <c r="D236" s="1">
        <v>4</v>
      </c>
      <c r="E236" s="1">
        <v>80</v>
      </c>
      <c r="F236" s="1">
        <v>20</v>
      </c>
      <c r="G236" s="1" t="s">
        <v>7</v>
      </c>
      <c r="H236" s="1">
        <v>1</v>
      </c>
      <c r="I236" s="1" t="s">
        <v>16</v>
      </c>
      <c r="J236" s="6" t="s">
        <v>72</v>
      </c>
      <c r="K236" s="1">
        <v>6</v>
      </c>
    </row>
    <row r="237" spans="1:11" x14ac:dyDescent="0.3">
      <c r="A237" s="1" t="s">
        <v>35</v>
      </c>
      <c r="B237" s="4">
        <v>43623</v>
      </c>
      <c r="C237" s="1">
        <v>1</v>
      </c>
      <c r="D237" s="1">
        <v>5</v>
      </c>
      <c r="E237" s="1">
        <v>80</v>
      </c>
      <c r="F237" s="1">
        <v>20</v>
      </c>
      <c r="G237" s="1" t="s">
        <v>7</v>
      </c>
    </row>
    <row r="238" spans="1:11" x14ac:dyDescent="0.3">
      <c r="A238" s="1" t="s">
        <v>35</v>
      </c>
      <c r="B238" s="4">
        <v>43623</v>
      </c>
      <c r="C238" s="1">
        <v>2</v>
      </c>
      <c r="D238" s="1">
        <v>1</v>
      </c>
      <c r="E238" s="1">
        <v>10</v>
      </c>
      <c r="F238" s="1">
        <v>90</v>
      </c>
      <c r="G238" s="1" t="s">
        <v>7</v>
      </c>
      <c r="H238" s="1">
        <v>1</v>
      </c>
      <c r="I238" s="1" t="s">
        <v>24</v>
      </c>
      <c r="J238" s="6" t="s">
        <v>81</v>
      </c>
      <c r="K238" s="1">
        <v>3</v>
      </c>
    </row>
    <row r="239" spans="1:11" x14ac:dyDescent="0.3">
      <c r="A239" s="1" t="s">
        <v>35</v>
      </c>
      <c r="B239" s="4">
        <v>43623</v>
      </c>
      <c r="C239" s="1">
        <v>2</v>
      </c>
      <c r="D239" s="1">
        <v>2</v>
      </c>
      <c r="E239" s="1">
        <v>80</v>
      </c>
      <c r="F239" s="1">
        <v>20</v>
      </c>
      <c r="G239" s="1" t="s">
        <v>7</v>
      </c>
    </row>
    <row r="240" spans="1:11" x14ac:dyDescent="0.3">
      <c r="A240" s="1" t="s">
        <v>35</v>
      </c>
      <c r="B240" s="4">
        <v>43623</v>
      </c>
      <c r="C240" s="1">
        <v>2</v>
      </c>
      <c r="D240" s="1">
        <v>3</v>
      </c>
      <c r="E240" s="1">
        <v>20</v>
      </c>
      <c r="F240" s="1">
        <v>80</v>
      </c>
      <c r="G240" s="1" t="s">
        <v>7</v>
      </c>
      <c r="H240" s="1">
        <v>4</v>
      </c>
      <c r="I240" s="1" t="s">
        <v>16</v>
      </c>
      <c r="J240" s="6" t="s">
        <v>72</v>
      </c>
      <c r="K240" s="1">
        <v>39</v>
      </c>
    </row>
    <row r="241" spans="1:11" x14ac:dyDescent="0.3">
      <c r="A241" s="1" t="s">
        <v>35</v>
      </c>
      <c r="B241" s="4">
        <v>43623</v>
      </c>
      <c r="C241" s="1">
        <v>2</v>
      </c>
      <c r="D241" s="1">
        <v>4</v>
      </c>
      <c r="E241" s="1">
        <v>20</v>
      </c>
      <c r="F241" s="1">
        <v>80</v>
      </c>
      <c r="G241" s="1" t="s">
        <v>7</v>
      </c>
    </row>
    <row r="242" spans="1:11" x14ac:dyDescent="0.3">
      <c r="A242" s="1" t="s">
        <v>35</v>
      </c>
      <c r="B242" s="4">
        <v>43623</v>
      </c>
      <c r="C242" s="1">
        <v>2</v>
      </c>
      <c r="D242" s="1">
        <v>5</v>
      </c>
      <c r="E242" s="1">
        <v>20</v>
      </c>
      <c r="F242" s="1">
        <v>80</v>
      </c>
      <c r="G242" s="1" t="s">
        <v>7</v>
      </c>
      <c r="H242" s="1">
        <v>2</v>
      </c>
      <c r="I242" s="1" t="s">
        <v>16</v>
      </c>
      <c r="J242" s="6" t="s">
        <v>72</v>
      </c>
      <c r="K242" s="1">
        <v>86</v>
      </c>
    </row>
    <row r="243" spans="1:11" x14ac:dyDescent="0.3">
      <c r="A243" s="1" t="s">
        <v>35</v>
      </c>
      <c r="B243" s="4">
        <v>43623</v>
      </c>
      <c r="C243" s="1">
        <v>3</v>
      </c>
      <c r="D243" s="1">
        <v>1</v>
      </c>
      <c r="E243" s="1">
        <v>10</v>
      </c>
      <c r="F243" s="1">
        <v>90</v>
      </c>
      <c r="G243" s="1" t="s">
        <v>7</v>
      </c>
    </row>
    <row r="244" spans="1:11" x14ac:dyDescent="0.3">
      <c r="A244" s="1" t="s">
        <v>35</v>
      </c>
      <c r="B244" s="4">
        <v>43623</v>
      </c>
      <c r="C244" s="1">
        <v>3</v>
      </c>
      <c r="D244" s="1">
        <v>2</v>
      </c>
      <c r="E244" s="1">
        <v>20</v>
      </c>
      <c r="F244" s="1">
        <v>80</v>
      </c>
      <c r="G244" s="1" t="s">
        <v>7</v>
      </c>
      <c r="H244" s="1">
        <v>1</v>
      </c>
      <c r="I244" s="1" t="s">
        <v>16</v>
      </c>
      <c r="J244" s="6" t="s">
        <v>72</v>
      </c>
      <c r="K244" s="1">
        <v>15</v>
      </c>
    </row>
    <row r="245" spans="1:11" x14ac:dyDescent="0.3">
      <c r="A245" s="1" t="s">
        <v>35</v>
      </c>
      <c r="B245" s="4">
        <v>43623</v>
      </c>
      <c r="C245" s="1">
        <v>3</v>
      </c>
      <c r="D245" s="1">
        <v>3</v>
      </c>
      <c r="E245" s="1">
        <v>80</v>
      </c>
      <c r="F245" s="1">
        <v>20</v>
      </c>
      <c r="G245" s="1" t="s">
        <v>7</v>
      </c>
    </row>
    <row r="246" spans="1:11" x14ac:dyDescent="0.3">
      <c r="A246" s="1" t="s">
        <v>35</v>
      </c>
      <c r="B246" s="4">
        <v>43623</v>
      </c>
      <c r="C246" s="1">
        <v>3</v>
      </c>
      <c r="D246" s="1">
        <v>4</v>
      </c>
      <c r="E246" s="1">
        <v>40</v>
      </c>
      <c r="F246" s="1">
        <v>40</v>
      </c>
      <c r="G246" s="1" t="s">
        <v>7</v>
      </c>
      <c r="H246" s="1">
        <v>1</v>
      </c>
      <c r="I246" s="1" t="s">
        <v>16</v>
      </c>
      <c r="J246" s="6" t="s">
        <v>72</v>
      </c>
      <c r="K246" s="1">
        <v>13</v>
      </c>
    </row>
    <row r="247" spans="1:11" x14ac:dyDescent="0.3">
      <c r="A247" s="1" t="s">
        <v>35</v>
      </c>
      <c r="B247" s="4">
        <v>43623</v>
      </c>
      <c r="C247" s="1">
        <v>3</v>
      </c>
      <c r="D247" s="1">
        <v>5</v>
      </c>
      <c r="E247" s="1">
        <v>80</v>
      </c>
      <c r="F247" s="1">
        <v>20</v>
      </c>
      <c r="G247" s="1" t="s">
        <v>7</v>
      </c>
    </row>
    <row r="248" spans="1:11" x14ac:dyDescent="0.3">
      <c r="A248" s="1" t="s">
        <v>35</v>
      </c>
      <c r="B248" s="4">
        <v>43623</v>
      </c>
      <c r="C248" s="1">
        <v>4</v>
      </c>
      <c r="D248" s="1">
        <v>1</v>
      </c>
      <c r="E248" s="1">
        <v>10</v>
      </c>
      <c r="F248" s="1">
        <v>90</v>
      </c>
      <c r="G248" s="1" t="s">
        <v>7</v>
      </c>
    </row>
    <row r="249" spans="1:11" x14ac:dyDescent="0.3">
      <c r="A249" s="1" t="s">
        <v>35</v>
      </c>
      <c r="B249" s="4">
        <v>43623</v>
      </c>
      <c r="C249" s="1">
        <v>4</v>
      </c>
      <c r="D249" s="1">
        <v>2</v>
      </c>
      <c r="E249" s="1">
        <v>80</v>
      </c>
      <c r="F249" s="1">
        <v>20</v>
      </c>
      <c r="G249" s="1" t="s">
        <v>7</v>
      </c>
    </row>
    <row r="250" spans="1:11" x14ac:dyDescent="0.3">
      <c r="A250" s="1" t="s">
        <v>35</v>
      </c>
      <c r="B250" s="4">
        <v>43623</v>
      </c>
      <c r="C250" s="1">
        <v>4</v>
      </c>
      <c r="D250" s="1">
        <v>3</v>
      </c>
      <c r="E250" s="1">
        <v>80</v>
      </c>
      <c r="F250" s="1">
        <v>20</v>
      </c>
      <c r="G250" s="1" t="s">
        <v>7</v>
      </c>
    </row>
    <row r="251" spans="1:11" x14ac:dyDescent="0.3">
      <c r="A251" s="1" t="s">
        <v>35</v>
      </c>
      <c r="B251" s="4">
        <v>43623</v>
      </c>
      <c r="C251" s="1">
        <v>4</v>
      </c>
      <c r="D251" s="1">
        <v>4</v>
      </c>
      <c r="E251" s="1">
        <v>80</v>
      </c>
      <c r="F251" s="1">
        <v>20</v>
      </c>
      <c r="G251" s="1" t="s">
        <v>7</v>
      </c>
    </row>
    <row r="252" spans="1:11" x14ac:dyDescent="0.3">
      <c r="A252" s="1" t="s">
        <v>35</v>
      </c>
      <c r="B252" s="4">
        <v>43623</v>
      </c>
      <c r="C252" s="1">
        <v>4</v>
      </c>
      <c r="D252" s="1">
        <v>5</v>
      </c>
      <c r="E252" s="1">
        <v>0</v>
      </c>
      <c r="F252" s="1">
        <v>100</v>
      </c>
      <c r="G252" s="1" t="s">
        <v>7</v>
      </c>
      <c r="H252" s="1">
        <v>1</v>
      </c>
      <c r="I252" s="1" t="s">
        <v>16</v>
      </c>
      <c r="J252" s="6" t="s">
        <v>72</v>
      </c>
      <c r="K252" s="1">
        <v>9</v>
      </c>
    </row>
    <row r="253" spans="1:11" x14ac:dyDescent="0.3">
      <c r="A253" s="1" t="s">
        <v>35</v>
      </c>
      <c r="B253" s="4">
        <v>43623</v>
      </c>
      <c r="C253" s="1">
        <v>5</v>
      </c>
      <c r="D253" s="1">
        <v>1</v>
      </c>
      <c r="E253" s="1">
        <v>10</v>
      </c>
      <c r="F253" s="1">
        <v>90</v>
      </c>
      <c r="G253" s="1" t="s">
        <v>7</v>
      </c>
    </row>
    <row r="254" spans="1:11" x14ac:dyDescent="0.3">
      <c r="A254" s="1" t="s">
        <v>35</v>
      </c>
      <c r="B254" s="4">
        <v>43623</v>
      </c>
      <c r="C254" s="1">
        <v>5</v>
      </c>
      <c r="D254" s="1">
        <v>2</v>
      </c>
      <c r="E254" s="1">
        <v>10</v>
      </c>
      <c r="F254" s="1">
        <v>90</v>
      </c>
      <c r="G254" s="1" t="s">
        <v>7</v>
      </c>
    </row>
    <row r="255" spans="1:11" x14ac:dyDescent="0.3">
      <c r="A255" s="1" t="s">
        <v>35</v>
      </c>
      <c r="B255" s="4">
        <v>43623</v>
      </c>
      <c r="C255" s="1">
        <v>5</v>
      </c>
      <c r="D255" s="1">
        <v>3</v>
      </c>
      <c r="E255" s="1">
        <v>0</v>
      </c>
      <c r="F255" s="1">
        <v>100</v>
      </c>
      <c r="G255" s="1" t="s">
        <v>7</v>
      </c>
      <c r="H255" s="1">
        <v>1</v>
      </c>
      <c r="I255" s="1" t="s">
        <v>16</v>
      </c>
      <c r="J255" s="6" t="s">
        <v>72</v>
      </c>
      <c r="K255" s="1">
        <v>9</v>
      </c>
    </row>
    <row r="256" spans="1:11" x14ac:dyDescent="0.3">
      <c r="A256" s="1" t="s">
        <v>35</v>
      </c>
      <c r="B256" s="4">
        <v>43623</v>
      </c>
      <c r="C256" s="1">
        <v>5</v>
      </c>
      <c r="D256" s="1">
        <v>4</v>
      </c>
      <c r="E256" s="1">
        <v>10</v>
      </c>
      <c r="F256" s="1">
        <v>90</v>
      </c>
      <c r="G256" s="1" t="s">
        <v>7</v>
      </c>
    </row>
    <row r="257" spans="1:11" x14ac:dyDescent="0.3">
      <c r="A257" s="1" t="s">
        <v>35</v>
      </c>
      <c r="B257" s="4">
        <v>43623</v>
      </c>
      <c r="C257" s="1">
        <v>5</v>
      </c>
      <c r="D257" s="1">
        <v>5</v>
      </c>
      <c r="E257" s="1">
        <v>90</v>
      </c>
      <c r="F257" s="1">
        <v>10</v>
      </c>
      <c r="G257" s="1" t="s">
        <v>7</v>
      </c>
      <c r="H257" s="1">
        <v>1</v>
      </c>
      <c r="I257" s="1" t="s">
        <v>37</v>
      </c>
      <c r="J257" s="6" t="s">
        <v>75</v>
      </c>
      <c r="K257" s="1">
        <v>1</v>
      </c>
    </row>
  </sheetData>
  <phoneticPr fontId="2" type="noConversion"/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0A0B8-D3B9-42EB-B702-0828B5D8233B}">
  <dimension ref="A1:S343"/>
  <sheetViews>
    <sheetView workbookViewId="0">
      <selection activeCell="N22" sqref="N22"/>
    </sheetView>
  </sheetViews>
  <sheetFormatPr defaultRowHeight="14.4" x14ac:dyDescent="0.3"/>
  <cols>
    <col min="1" max="1" width="9.21875" style="1"/>
    <col min="2" max="2" width="9.77734375" style="1" bestFit="1" customWidth="1"/>
    <col min="3" max="8" width="9.21875" style="1"/>
    <col min="9" max="9" width="26.44140625" style="1" bestFit="1" customWidth="1"/>
    <col min="10" max="14" width="9.21875" style="1"/>
    <col min="15" max="15" width="13.21875" bestFit="1" customWidth="1"/>
    <col min="16" max="16" width="27.77734375" bestFit="1" customWidth="1"/>
    <col min="17" max="17" width="24.21875" bestFit="1" customWidth="1"/>
    <col min="18" max="18" width="22.44140625" bestFit="1" customWidth="1"/>
    <col min="19" max="19" width="24.77734375" bestFit="1" customWidth="1"/>
  </cols>
  <sheetData>
    <row r="1" spans="1:19" x14ac:dyDescent="0.3">
      <c r="A1" s="1" t="s">
        <v>4</v>
      </c>
      <c r="B1" s="1" t="s">
        <v>13</v>
      </c>
      <c r="C1" s="1" t="s">
        <v>0</v>
      </c>
      <c r="D1" s="1" t="s">
        <v>1</v>
      </c>
      <c r="E1" s="1" t="s">
        <v>6</v>
      </c>
      <c r="F1" s="1" t="s">
        <v>2</v>
      </c>
      <c r="G1" s="1" t="s">
        <v>3</v>
      </c>
      <c r="H1" s="1" t="s">
        <v>10</v>
      </c>
      <c r="I1" s="1" t="s">
        <v>8</v>
      </c>
      <c r="J1" s="1" t="s">
        <v>61</v>
      </c>
      <c r="K1" s="1" t="s">
        <v>9</v>
      </c>
      <c r="O1" t="s">
        <v>162</v>
      </c>
    </row>
    <row r="2" spans="1:19" x14ac:dyDescent="0.3">
      <c r="A2" s="1" t="s">
        <v>5</v>
      </c>
      <c r="B2" s="5">
        <v>43649</v>
      </c>
      <c r="C2" s="1">
        <v>1</v>
      </c>
      <c r="D2" s="1">
        <v>1</v>
      </c>
      <c r="E2" s="1">
        <v>0</v>
      </c>
      <c r="F2" s="1">
        <v>100</v>
      </c>
      <c r="G2" s="1" t="s">
        <v>7</v>
      </c>
      <c r="H2" s="1">
        <v>5</v>
      </c>
      <c r="I2" s="1" t="s">
        <v>43</v>
      </c>
      <c r="J2" s="2" t="s">
        <v>62</v>
      </c>
      <c r="K2" s="1">
        <v>20</v>
      </c>
      <c r="O2" s="12" t="s">
        <v>154</v>
      </c>
      <c r="P2" t="s">
        <v>163</v>
      </c>
      <c r="Q2" t="s">
        <v>157</v>
      </c>
      <c r="R2" t="s">
        <v>161</v>
      </c>
      <c r="S2" t="s">
        <v>159</v>
      </c>
    </row>
    <row r="3" spans="1:19" x14ac:dyDescent="0.3">
      <c r="A3" s="1" t="s">
        <v>5</v>
      </c>
      <c r="B3" s="5">
        <v>43649</v>
      </c>
      <c r="C3" s="1">
        <v>1</v>
      </c>
      <c r="D3" s="1">
        <v>1</v>
      </c>
      <c r="E3" s="1">
        <v>0</v>
      </c>
      <c r="F3" s="1">
        <v>100</v>
      </c>
      <c r="G3" s="1" t="s">
        <v>7</v>
      </c>
      <c r="H3" s="1">
        <v>2</v>
      </c>
      <c r="I3" s="1" t="s">
        <v>18</v>
      </c>
      <c r="J3" s="2" t="s">
        <v>63</v>
      </c>
      <c r="K3" s="1">
        <v>18</v>
      </c>
      <c r="O3" s="13" t="s">
        <v>36</v>
      </c>
      <c r="P3" s="14">
        <v>3.1355932203389831</v>
      </c>
      <c r="Q3" s="14">
        <v>2.2666666666666666</v>
      </c>
      <c r="R3" s="14">
        <v>5214</v>
      </c>
      <c r="S3" s="14">
        <v>16111</v>
      </c>
    </row>
    <row r="4" spans="1:19" x14ac:dyDescent="0.3">
      <c r="A4" s="1" t="s">
        <v>5</v>
      </c>
      <c r="B4" s="5">
        <v>43649</v>
      </c>
      <c r="C4" s="1">
        <v>1</v>
      </c>
      <c r="D4" s="1">
        <v>1</v>
      </c>
      <c r="E4" s="1">
        <v>0</v>
      </c>
      <c r="F4" s="1">
        <v>100</v>
      </c>
      <c r="G4" s="1" t="s">
        <v>7</v>
      </c>
      <c r="H4" s="1">
        <v>1</v>
      </c>
      <c r="I4" s="1" t="s">
        <v>49</v>
      </c>
      <c r="J4" s="2" t="s">
        <v>64</v>
      </c>
      <c r="K4" s="1">
        <f>2</f>
        <v>2</v>
      </c>
      <c r="O4" s="13" t="s">
        <v>35</v>
      </c>
      <c r="P4" s="14">
        <v>2.7727272727272729</v>
      </c>
      <c r="Q4" s="14">
        <v>0.125</v>
      </c>
      <c r="R4" s="14">
        <v>2453</v>
      </c>
      <c r="S4" s="14">
        <v>1235</v>
      </c>
    </row>
    <row r="5" spans="1:19" x14ac:dyDescent="0.3">
      <c r="A5" s="1" t="s">
        <v>5</v>
      </c>
      <c r="B5" s="5">
        <v>43649</v>
      </c>
      <c r="C5" s="1">
        <v>1</v>
      </c>
      <c r="D5" s="1">
        <v>2</v>
      </c>
      <c r="E5" s="1">
        <v>0</v>
      </c>
      <c r="F5" s="1">
        <v>100</v>
      </c>
      <c r="G5" s="1" t="s">
        <v>7</v>
      </c>
      <c r="O5" s="13" t="s">
        <v>25</v>
      </c>
      <c r="P5" s="14">
        <v>2.0909090909090908</v>
      </c>
      <c r="Q5" s="14">
        <v>14.038461538461538</v>
      </c>
      <c r="R5" s="14">
        <v>1925</v>
      </c>
      <c r="S5" s="14">
        <v>81</v>
      </c>
    </row>
    <row r="6" spans="1:19" x14ac:dyDescent="0.3">
      <c r="A6" s="1" t="s">
        <v>5</v>
      </c>
      <c r="B6" s="5">
        <v>43649</v>
      </c>
      <c r="C6" s="1">
        <v>1</v>
      </c>
      <c r="D6" s="1">
        <v>3</v>
      </c>
      <c r="E6" s="1">
        <v>0</v>
      </c>
      <c r="F6" s="1">
        <v>100</v>
      </c>
      <c r="G6" s="1" t="s">
        <v>7</v>
      </c>
      <c r="H6" s="1">
        <v>3</v>
      </c>
      <c r="I6" s="1" t="s">
        <v>49</v>
      </c>
      <c r="J6" s="2" t="s">
        <v>64</v>
      </c>
      <c r="K6" s="1">
        <f>5</f>
        <v>5</v>
      </c>
      <c r="O6" s="13" t="s">
        <v>5</v>
      </c>
      <c r="P6" s="14">
        <v>4.9268292682926829</v>
      </c>
      <c r="Q6" s="14">
        <v>4.5333333333333332</v>
      </c>
      <c r="R6" s="14">
        <v>4015</v>
      </c>
      <c r="S6" s="14">
        <v>1059</v>
      </c>
    </row>
    <row r="7" spans="1:19" x14ac:dyDescent="0.3">
      <c r="A7" s="1" t="s">
        <v>5</v>
      </c>
      <c r="B7" s="5">
        <v>43649</v>
      </c>
      <c r="C7" s="1">
        <v>1</v>
      </c>
      <c r="D7" s="1">
        <v>3</v>
      </c>
      <c r="E7" s="1">
        <v>0</v>
      </c>
      <c r="F7" s="1">
        <v>100</v>
      </c>
      <c r="G7" s="1" t="s">
        <v>7</v>
      </c>
      <c r="H7" s="1">
        <v>2</v>
      </c>
      <c r="I7" s="1" t="s">
        <v>43</v>
      </c>
      <c r="J7" s="2" t="s">
        <v>62</v>
      </c>
      <c r="K7" s="1">
        <v>5</v>
      </c>
      <c r="O7" s="13" t="s">
        <v>34</v>
      </c>
      <c r="P7" s="14">
        <v>1.1428571428571428</v>
      </c>
      <c r="Q7" s="14">
        <v>27.692307692307693</v>
      </c>
      <c r="R7" s="14">
        <v>528</v>
      </c>
      <c r="S7" s="14">
        <v>9</v>
      </c>
    </row>
    <row r="8" spans="1:19" x14ac:dyDescent="0.3">
      <c r="A8" s="1" t="s">
        <v>5</v>
      </c>
      <c r="B8" s="5">
        <v>43649</v>
      </c>
      <c r="C8" s="1">
        <v>1</v>
      </c>
      <c r="D8" s="1">
        <v>4</v>
      </c>
      <c r="E8" s="1">
        <v>1</v>
      </c>
      <c r="F8" s="1">
        <v>95</v>
      </c>
      <c r="G8" s="1" t="s">
        <v>7</v>
      </c>
      <c r="H8" s="1">
        <v>3</v>
      </c>
      <c r="I8" s="1" t="s">
        <v>43</v>
      </c>
      <c r="J8" s="2" t="s">
        <v>62</v>
      </c>
      <c r="K8" s="1">
        <v>14</v>
      </c>
      <c r="O8" s="13" t="s">
        <v>14</v>
      </c>
      <c r="P8" s="14">
        <v>1.325</v>
      </c>
      <c r="Q8" s="14">
        <v>22.045454545454547</v>
      </c>
      <c r="R8" s="14">
        <v>2940</v>
      </c>
      <c r="S8" s="14">
        <v>3466</v>
      </c>
    </row>
    <row r="9" spans="1:19" x14ac:dyDescent="0.3">
      <c r="A9" s="1" t="s">
        <v>5</v>
      </c>
      <c r="B9" s="5">
        <v>43649</v>
      </c>
      <c r="C9" s="1">
        <v>1</v>
      </c>
      <c r="D9" s="1">
        <v>5</v>
      </c>
      <c r="E9" s="1">
        <v>1</v>
      </c>
      <c r="F9" s="1">
        <v>95</v>
      </c>
      <c r="G9" s="1" t="s">
        <v>7</v>
      </c>
      <c r="H9" s="1">
        <v>1</v>
      </c>
      <c r="I9" s="1" t="s">
        <v>18</v>
      </c>
      <c r="J9" s="2" t="s">
        <v>63</v>
      </c>
      <c r="K9" s="1">
        <v>104</v>
      </c>
      <c r="O9" s="13" t="s">
        <v>20</v>
      </c>
      <c r="P9" s="14">
        <v>2.7619047619047619</v>
      </c>
      <c r="Q9" s="14">
        <v>21</v>
      </c>
      <c r="R9" s="14">
        <v>1060</v>
      </c>
      <c r="S9" s="14">
        <v>264</v>
      </c>
    </row>
    <row r="10" spans="1:19" x14ac:dyDescent="0.3">
      <c r="A10" s="1" t="s">
        <v>5</v>
      </c>
      <c r="B10" s="5">
        <v>43649</v>
      </c>
      <c r="C10" s="1">
        <v>1</v>
      </c>
      <c r="D10" s="1">
        <v>5</v>
      </c>
      <c r="E10" s="1">
        <v>1</v>
      </c>
      <c r="F10" s="1">
        <v>95</v>
      </c>
      <c r="G10" s="1" t="s">
        <v>7</v>
      </c>
      <c r="H10" s="1">
        <v>15</v>
      </c>
      <c r="I10" s="1" t="s">
        <v>49</v>
      </c>
      <c r="J10" s="2" t="s">
        <v>64</v>
      </c>
      <c r="K10" s="1">
        <f>44</f>
        <v>44</v>
      </c>
      <c r="O10" s="13" t="s">
        <v>28</v>
      </c>
      <c r="P10" s="14">
        <v>3.1666666666666665</v>
      </c>
      <c r="Q10" s="14">
        <v>33.918918918918919</v>
      </c>
      <c r="R10" s="14">
        <v>2380</v>
      </c>
      <c r="S10" s="14">
        <v>1824</v>
      </c>
    </row>
    <row r="11" spans="1:19" x14ac:dyDescent="0.3">
      <c r="A11" s="1" t="s">
        <v>5</v>
      </c>
      <c r="B11" s="5">
        <v>43649</v>
      </c>
      <c r="C11" s="1">
        <v>2</v>
      </c>
      <c r="D11" s="1">
        <v>1</v>
      </c>
      <c r="E11" s="1">
        <v>1</v>
      </c>
      <c r="F11" s="1">
        <v>95</v>
      </c>
      <c r="G11" s="1" t="s">
        <v>7</v>
      </c>
      <c r="H11" s="1">
        <v>2</v>
      </c>
      <c r="I11" s="1" t="s">
        <v>43</v>
      </c>
      <c r="J11" s="2" t="s">
        <v>62</v>
      </c>
      <c r="K11" s="1">
        <v>23</v>
      </c>
      <c r="O11" s="13" t="s">
        <v>32</v>
      </c>
      <c r="P11" s="14">
        <v>2.3783783783783785</v>
      </c>
      <c r="Q11" s="14">
        <v>16.463414634146343</v>
      </c>
      <c r="R11" s="14">
        <v>2425</v>
      </c>
      <c r="S11" s="14">
        <v>5006</v>
      </c>
    </row>
    <row r="12" spans="1:19" x14ac:dyDescent="0.3">
      <c r="A12" s="1" t="s">
        <v>5</v>
      </c>
      <c r="B12" s="5">
        <v>43649</v>
      </c>
      <c r="C12" s="1">
        <v>2</v>
      </c>
      <c r="D12" s="1">
        <v>1</v>
      </c>
      <c r="E12" s="1">
        <v>1</v>
      </c>
      <c r="F12" s="1">
        <v>95</v>
      </c>
      <c r="G12" s="1" t="s">
        <v>7</v>
      </c>
      <c r="H12" s="1">
        <v>13</v>
      </c>
      <c r="I12" s="1" t="s">
        <v>49</v>
      </c>
      <c r="J12" s="2" t="s">
        <v>64</v>
      </c>
      <c r="K12" s="1">
        <v>56</v>
      </c>
      <c r="O12" s="13" t="s">
        <v>155</v>
      </c>
      <c r="P12" s="14">
        <v>2.8843283582089554</v>
      </c>
      <c r="Q12" s="14">
        <v>14.542521994134898</v>
      </c>
      <c r="R12" s="14">
        <v>22940</v>
      </c>
      <c r="S12" s="14">
        <v>29055</v>
      </c>
    </row>
    <row r="13" spans="1:19" x14ac:dyDescent="0.3">
      <c r="A13" s="1" t="s">
        <v>5</v>
      </c>
      <c r="B13" s="5">
        <v>43649</v>
      </c>
      <c r="C13" s="1">
        <v>2</v>
      </c>
      <c r="D13" s="1">
        <v>2</v>
      </c>
      <c r="E13" s="1">
        <v>5</v>
      </c>
      <c r="F13" s="1">
        <v>90</v>
      </c>
      <c r="G13" s="1" t="s">
        <v>7</v>
      </c>
      <c r="H13" s="1">
        <v>1</v>
      </c>
      <c r="I13" s="1" t="s">
        <v>43</v>
      </c>
      <c r="J13" s="2" t="s">
        <v>62</v>
      </c>
      <c r="K13" s="1">
        <v>2</v>
      </c>
    </row>
    <row r="14" spans="1:19" x14ac:dyDescent="0.3">
      <c r="A14" s="1" t="s">
        <v>5</v>
      </c>
      <c r="B14" s="5">
        <v>43649</v>
      </c>
      <c r="C14" s="1">
        <v>2</v>
      </c>
      <c r="D14" s="1">
        <v>2</v>
      </c>
      <c r="E14" s="1">
        <v>5</v>
      </c>
      <c r="F14" s="1">
        <v>90</v>
      </c>
      <c r="G14" s="1" t="s">
        <v>7</v>
      </c>
      <c r="H14" s="1">
        <v>9</v>
      </c>
      <c r="I14" s="1" t="s">
        <v>49</v>
      </c>
      <c r="J14" s="2" t="s">
        <v>64</v>
      </c>
      <c r="K14" s="1">
        <v>19</v>
      </c>
    </row>
    <row r="15" spans="1:19" x14ac:dyDescent="0.3">
      <c r="A15" s="1" t="s">
        <v>5</v>
      </c>
      <c r="B15" s="5">
        <v>43649</v>
      </c>
      <c r="C15" s="1">
        <v>2</v>
      </c>
      <c r="D15" s="1">
        <v>3</v>
      </c>
      <c r="E15" s="1">
        <v>1</v>
      </c>
      <c r="F15" s="1">
        <v>95</v>
      </c>
      <c r="G15" s="1" t="s">
        <v>7</v>
      </c>
      <c r="H15" s="1">
        <v>9</v>
      </c>
      <c r="I15" s="1" t="s">
        <v>40</v>
      </c>
      <c r="J15" s="2" t="s">
        <v>65</v>
      </c>
      <c r="K15" s="1">
        <v>13</v>
      </c>
    </row>
    <row r="16" spans="1:19" x14ac:dyDescent="0.3">
      <c r="A16" s="1" t="s">
        <v>5</v>
      </c>
      <c r="B16" s="5">
        <v>43649</v>
      </c>
      <c r="C16" s="1">
        <v>2</v>
      </c>
      <c r="D16" s="1">
        <v>3</v>
      </c>
      <c r="E16" s="1">
        <v>1</v>
      </c>
      <c r="F16" s="1">
        <v>95</v>
      </c>
      <c r="G16" s="1" t="s">
        <v>7</v>
      </c>
      <c r="H16" s="1">
        <v>1</v>
      </c>
      <c r="I16" s="1" t="s">
        <v>43</v>
      </c>
      <c r="J16" s="2" t="s">
        <v>62</v>
      </c>
      <c r="K16" s="1">
        <v>1</v>
      </c>
    </row>
    <row r="17" spans="1:11" x14ac:dyDescent="0.3">
      <c r="A17" s="1" t="s">
        <v>5</v>
      </c>
      <c r="B17" s="5">
        <v>43649</v>
      </c>
      <c r="C17" s="1">
        <v>2</v>
      </c>
      <c r="D17" s="1">
        <v>4</v>
      </c>
      <c r="E17" s="1">
        <v>0</v>
      </c>
      <c r="F17" s="1">
        <v>100</v>
      </c>
      <c r="G17" s="1" t="s">
        <v>7</v>
      </c>
      <c r="H17" s="1">
        <v>3</v>
      </c>
      <c r="I17" s="1" t="s">
        <v>49</v>
      </c>
      <c r="J17" s="2" t="s">
        <v>64</v>
      </c>
      <c r="K17" s="1">
        <v>10</v>
      </c>
    </row>
    <row r="18" spans="1:11" x14ac:dyDescent="0.3">
      <c r="A18" s="1" t="s">
        <v>5</v>
      </c>
      <c r="B18" s="5">
        <v>43649</v>
      </c>
      <c r="C18" s="1">
        <v>2</v>
      </c>
      <c r="D18" s="1">
        <v>4</v>
      </c>
      <c r="E18" s="1">
        <v>0</v>
      </c>
      <c r="F18" s="1">
        <v>100</v>
      </c>
      <c r="G18" s="1" t="s">
        <v>7</v>
      </c>
      <c r="H18" s="1">
        <v>1</v>
      </c>
      <c r="I18" s="1" t="s">
        <v>18</v>
      </c>
      <c r="J18" s="2" t="s">
        <v>63</v>
      </c>
      <c r="K18" s="1">
        <v>27</v>
      </c>
    </row>
    <row r="19" spans="1:11" x14ac:dyDescent="0.3">
      <c r="A19" s="1" t="s">
        <v>5</v>
      </c>
      <c r="B19" s="5">
        <v>43649</v>
      </c>
      <c r="C19" s="1">
        <v>2</v>
      </c>
      <c r="D19" s="1">
        <v>4</v>
      </c>
      <c r="E19" s="1">
        <v>0</v>
      </c>
      <c r="F19" s="1">
        <v>100</v>
      </c>
      <c r="G19" s="1" t="s">
        <v>7</v>
      </c>
      <c r="H19" s="1">
        <v>3</v>
      </c>
      <c r="I19" s="1" t="s">
        <v>40</v>
      </c>
      <c r="J19" s="1" t="s">
        <v>65</v>
      </c>
      <c r="K19" s="1">
        <v>5</v>
      </c>
    </row>
    <row r="20" spans="1:11" x14ac:dyDescent="0.3">
      <c r="A20" s="1" t="s">
        <v>5</v>
      </c>
      <c r="B20" s="5">
        <v>43649</v>
      </c>
      <c r="C20" s="1">
        <v>2</v>
      </c>
      <c r="D20" s="1">
        <v>5</v>
      </c>
      <c r="E20" s="1">
        <v>1</v>
      </c>
      <c r="F20" s="1">
        <v>95</v>
      </c>
      <c r="G20" s="1" t="s">
        <v>7</v>
      </c>
      <c r="H20" s="1">
        <v>5</v>
      </c>
      <c r="I20" s="1" t="s">
        <v>49</v>
      </c>
      <c r="J20" s="1" t="s">
        <v>64</v>
      </c>
      <c r="K20" s="1">
        <v>8</v>
      </c>
    </row>
    <row r="21" spans="1:11" x14ac:dyDescent="0.3">
      <c r="A21" s="1" t="s">
        <v>5</v>
      </c>
      <c r="B21" s="5">
        <v>43649</v>
      </c>
      <c r="C21" s="1">
        <v>2</v>
      </c>
      <c r="D21" s="1">
        <v>5</v>
      </c>
      <c r="E21" s="1">
        <v>1</v>
      </c>
      <c r="F21" s="1">
        <v>95</v>
      </c>
      <c r="G21" s="1" t="s">
        <v>7</v>
      </c>
      <c r="H21" s="1">
        <v>2</v>
      </c>
      <c r="I21" s="1" t="s">
        <v>18</v>
      </c>
      <c r="J21" s="1" t="s">
        <v>63</v>
      </c>
      <c r="K21" s="1">
        <v>83</v>
      </c>
    </row>
    <row r="22" spans="1:11" x14ac:dyDescent="0.3">
      <c r="A22" s="1" t="s">
        <v>5</v>
      </c>
      <c r="B22" s="5">
        <v>43649</v>
      </c>
      <c r="C22" s="1">
        <v>3</v>
      </c>
      <c r="D22" s="1">
        <v>1</v>
      </c>
      <c r="E22" s="1">
        <v>0</v>
      </c>
      <c r="F22" s="1">
        <v>100</v>
      </c>
      <c r="G22" s="1" t="s">
        <v>7</v>
      </c>
      <c r="H22" s="1">
        <v>2</v>
      </c>
      <c r="I22" s="1" t="s">
        <v>43</v>
      </c>
      <c r="J22" s="1" t="s">
        <v>62</v>
      </c>
      <c r="K22" s="1">
        <v>4</v>
      </c>
    </row>
    <row r="23" spans="1:11" x14ac:dyDescent="0.3">
      <c r="A23" s="1" t="s">
        <v>5</v>
      </c>
      <c r="B23" s="5">
        <v>43649</v>
      </c>
      <c r="C23" s="1">
        <v>3</v>
      </c>
      <c r="D23" s="1">
        <v>1</v>
      </c>
      <c r="E23" s="1">
        <v>0</v>
      </c>
      <c r="F23" s="1">
        <v>100</v>
      </c>
      <c r="G23" s="1" t="s">
        <v>7</v>
      </c>
      <c r="H23" s="1">
        <v>12</v>
      </c>
      <c r="I23" s="1" t="s">
        <v>40</v>
      </c>
      <c r="J23" s="1" t="s">
        <v>65</v>
      </c>
      <c r="K23" s="1">
        <v>64</v>
      </c>
    </row>
    <row r="24" spans="1:11" x14ac:dyDescent="0.3">
      <c r="A24" s="1" t="s">
        <v>5</v>
      </c>
      <c r="B24" s="5">
        <v>43649</v>
      </c>
      <c r="C24" s="1">
        <v>3</v>
      </c>
      <c r="D24" s="1">
        <v>1</v>
      </c>
      <c r="E24" s="1">
        <v>0</v>
      </c>
      <c r="F24" s="1">
        <v>100</v>
      </c>
      <c r="G24" s="1" t="s">
        <v>7</v>
      </c>
      <c r="H24" s="1">
        <v>1</v>
      </c>
      <c r="I24" s="1" t="s">
        <v>49</v>
      </c>
      <c r="J24" s="1" t="s">
        <v>64</v>
      </c>
      <c r="K24" s="1">
        <v>2</v>
      </c>
    </row>
    <row r="25" spans="1:11" x14ac:dyDescent="0.3">
      <c r="A25" s="1" t="s">
        <v>5</v>
      </c>
      <c r="B25" s="5">
        <v>43649</v>
      </c>
      <c r="C25" s="1">
        <v>3</v>
      </c>
      <c r="D25" s="1">
        <v>2</v>
      </c>
      <c r="E25" s="1">
        <v>1</v>
      </c>
      <c r="F25" s="1">
        <v>70</v>
      </c>
      <c r="G25" s="1" t="s">
        <v>7</v>
      </c>
    </row>
    <row r="26" spans="1:11" x14ac:dyDescent="0.3">
      <c r="A26" s="1" t="s">
        <v>5</v>
      </c>
      <c r="B26" s="5">
        <v>43649</v>
      </c>
      <c r="C26" s="1">
        <v>3</v>
      </c>
      <c r="D26" s="1">
        <v>3</v>
      </c>
      <c r="E26" s="1">
        <v>0</v>
      </c>
      <c r="F26" s="1">
        <v>100</v>
      </c>
      <c r="G26" s="1" t="s">
        <v>7</v>
      </c>
      <c r="H26" s="1">
        <v>3</v>
      </c>
      <c r="I26" s="1" t="s">
        <v>43</v>
      </c>
      <c r="J26" s="1" t="s">
        <v>62</v>
      </c>
      <c r="K26" s="1">
        <v>8</v>
      </c>
    </row>
    <row r="27" spans="1:11" x14ac:dyDescent="0.3">
      <c r="A27" s="1" t="s">
        <v>5</v>
      </c>
      <c r="B27" s="5">
        <v>43649</v>
      </c>
      <c r="C27" s="1">
        <v>3</v>
      </c>
      <c r="D27" s="1">
        <v>3</v>
      </c>
      <c r="E27" s="1">
        <v>0</v>
      </c>
      <c r="F27" s="1">
        <v>100</v>
      </c>
      <c r="G27" s="1" t="s">
        <v>7</v>
      </c>
      <c r="H27" s="1">
        <v>5</v>
      </c>
      <c r="I27" s="1" t="s">
        <v>49</v>
      </c>
      <c r="J27" s="1" t="s">
        <v>64</v>
      </c>
      <c r="K27" s="1">
        <v>17</v>
      </c>
    </row>
    <row r="28" spans="1:11" x14ac:dyDescent="0.3">
      <c r="A28" s="1" t="s">
        <v>5</v>
      </c>
      <c r="B28" s="5">
        <v>43649</v>
      </c>
      <c r="C28" s="1">
        <v>3</v>
      </c>
      <c r="D28" s="1">
        <v>3</v>
      </c>
      <c r="E28" s="1">
        <v>0</v>
      </c>
      <c r="F28" s="1">
        <v>100</v>
      </c>
      <c r="G28" s="1" t="s">
        <v>7</v>
      </c>
      <c r="H28" s="1">
        <v>2</v>
      </c>
      <c r="I28" s="1" t="s">
        <v>18</v>
      </c>
      <c r="J28" s="1" t="s">
        <v>63</v>
      </c>
      <c r="K28" s="1">
        <v>88</v>
      </c>
    </row>
    <row r="29" spans="1:11" x14ac:dyDescent="0.3">
      <c r="A29" s="1" t="s">
        <v>5</v>
      </c>
      <c r="B29" s="5">
        <v>43649</v>
      </c>
      <c r="C29" s="1">
        <v>3</v>
      </c>
      <c r="D29" s="1">
        <v>4</v>
      </c>
      <c r="E29" s="1">
        <v>0</v>
      </c>
      <c r="F29" s="1">
        <v>75</v>
      </c>
      <c r="G29" s="1" t="s">
        <v>7</v>
      </c>
    </row>
    <row r="30" spans="1:11" x14ac:dyDescent="0.3">
      <c r="A30" s="1" t="s">
        <v>5</v>
      </c>
      <c r="B30" s="5">
        <v>43649</v>
      </c>
      <c r="C30" s="1">
        <v>3</v>
      </c>
      <c r="D30" s="1">
        <v>5</v>
      </c>
      <c r="E30" s="1">
        <v>20</v>
      </c>
      <c r="F30" s="1">
        <v>70</v>
      </c>
      <c r="G30" s="1" t="s">
        <v>7</v>
      </c>
      <c r="H30" s="1">
        <v>10</v>
      </c>
      <c r="I30" s="1" t="s">
        <v>49</v>
      </c>
      <c r="J30" s="1" t="s">
        <v>64</v>
      </c>
      <c r="K30" s="1">
        <v>28</v>
      </c>
    </row>
    <row r="31" spans="1:11" x14ac:dyDescent="0.3">
      <c r="A31" s="1" t="s">
        <v>5</v>
      </c>
      <c r="B31" s="5">
        <v>43649</v>
      </c>
      <c r="C31" s="1">
        <v>3</v>
      </c>
      <c r="D31" s="1">
        <v>5</v>
      </c>
      <c r="E31" s="1">
        <v>20</v>
      </c>
      <c r="F31" s="1">
        <v>70</v>
      </c>
      <c r="G31" s="1" t="s">
        <v>7</v>
      </c>
      <c r="H31" s="1">
        <v>3</v>
      </c>
      <c r="I31" s="1" t="s">
        <v>18</v>
      </c>
      <c r="J31" s="1" t="s">
        <v>63</v>
      </c>
      <c r="K31" s="1">
        <v>103</v>
      </c>
    </row>
    <row r="32" spans="1:11" x14ac:dyDescent="0.3">
      <c r="A32" s="1" t="s">
        <v>5</v>
      </c>
      <c r="B32" s="5">
        <v>43649</v>
      </c>
      <c r="C32" s="1">
        <v>4</v>
      </c>
      <c r="D32" s="1">
        <v>1</v>
      </c>
      <c r="E32" s="1">
        <v>40</v>
      </c>
      <c r="F32" s="1">
        <v>50</v>
      </c>
      <c r="G32" s="1" t="s">
        <v>7</v>
      </c>
      <c r="H32" s="1">
        <v>11</v>
      </c>
      <c r="I32" s="1" t="s">
        <v>49</v>
      </c>
      <c r="J32" s="1" t="s">
        <v>64</v>
      </c>
      <c r="K32" s="1">
        <v>28</v>
      </c>
    </row>
    <row r="33" spans="1:11" x14ac:dyDescent="0.3">
      <c r="A33" s="1" t="s">
        <v>5</v>
      </c>
      <c r="B33" s="5">
        <v>43649</v>
      </c>
      <c r="C33" s="1">
        <v>4</v>
      </c>
      <c r="D33" s="1">
        <v>1</v>
      </c>
      <c r="E33" s="1">
        <v>40</v>
      </c>
      <c r="F33" s="1">
        <v>50</v>
      </c>
      <c r="G33" s="1" t="s">
        <v>7</v>
      </c>
      <c r="H33" s="1">
        <v>6</v>
      </c>
      <c r="I33" s="1" t="s">
        <v>43</v>
      </c>
      <c r="J33" s="1" t="s">
        <v>62</v>
      </c>
      <c r="K33" s="1">
        <v>19</v>
      </c>
    </row>
    <row r="34" spans="1:11" x14ac:dyDescent="0.3">
      <c r="A34" s="1" t="s">
        <v>5</v>
      </c>
      <c r="B34" s="5">
        <v>43649</v>
      </c>
      <c r="C34" s="1">
        <v>4</v>
      </c>
      <c r="D34" s="1">
        <v>2</v>
      </c>
      <c r="E34" s="1">
        <v>10</v>
      </c>
      <c r="F34" s="1">
        <v>75</v>
      </c>
      <c r="G34" s="1" t="s">
        <v>7</v>
      </c>
      <c r="H34" s="1">
        <v>8</v>
      </c>
      <c r="I34" s="1" t="s">
        <v>49</v>
      </c>
      <c r="J34" s="1" t="s">
        <v>64</v>
      </c>
      <c r="K34" s="1">
        <v>27</v>
      </c>
    </row>
    <row r="35" spans="1:11" x14ac:dyDescent="0.3">
      <c r="A35" s="1" t="s">
        <v>5</v>
      </c>
      <c r="B35" s="5">
        <v>43649</v>
      </c>
      <c r="C35" s="1">
        <v>4</v>
      </c>
      <c r="D35" s="1">
        <v>2</v>
      </c>
      <c r="E35" s="1">
        <v>10</v>
      </c>
      <c r="F35" s="1">
        <v>75</v>
      </c>
      <c r="G35" s="1" t="s">
        <v>7</v>
      </c>
      <c r="H35" s="1">
        <v>7</v>
      </c>
      <c r="I35" s="1" t="s">
        <v>43</v>
      </c>
      <c r="J35" s="1" t="s">
        <v>62</v>
      </c>
      <c r="K35" s="1">
        <v>33</v>
      </c>
    </row>
    <row r="36" spans="1:11" x14ac:dyDescent="0.3">
      <c r="A36" s="1" t="s">
        <v>5</v>
      </c>
      <c r="B36" s="5">
        <v>43649</v>
      </c>
      <c r="C36" s="1">
        <v>4</v>
      </c>
      <c r="D36" s="1">
        <v>2</v>
      </c>
      <c r="E36" s="1">
        <v>10</v>
      </c>
      <c r="F36" s="1">
        <v>75</v>
      </c>
      <c r="G36" s="1" t="s">
        <v>7</v>
      </c>
      <c r="H36" s="1">
        <v>5</v>
      </c>
      <c r="I36" s="1" t="s">
        <v>40</v>
      </c>
      <c r="J36" s="1" t="s">
        <v>65</v>
      </c>
      <c r="K36" s="1">
        <v>8</v>
      </c>
    </row>
    <row r="37" spans="1:11" x14ac:dyDescent="0.3">
      <c r="A37" s="1" t="s">
        <v>5</v>
      </c>
      <c r="B37" s="5">
        <v>43649</v>
      </c>
      <c r="C37" s="1">
        <v>4</v>
      </c>
      <c r="D37" s="1">
        <v>3</v>
      </c>
      <c r="E37" s="1">
        <v>5</v>
      </c>
      <c r="F37" s="1">
        <v>65</v>
      </c>
      <c r="G37" s="1" t="s">
        <v>7</v>
      </c>
      <c r="H37" s="1">
        <v>13</v>
      </c>
      <c r="I37" s="1" t="s">
        <v>49</v>
      </c>
      <c r="J37" s="1" t="s">
        <v>64</v>
      </c>
      <c r="K37" s="1">
        <v>29</v>
      </c>
    </row>
    <row r="38" spans="1:11" x14ac:dyDescent="0.3">
      <c r="A38" s="1" t="s">
        <v>5</v>
      </c>
      <c r="B38" s="5">
        <v>43649</v>
      </c>
      <c r="C38" s="1">
        <v>4</v>
      </c>
      <c r="D38" s="1">
        <v>4</v>
      </c>
      <c r="E38" s="1">
        <v>5</v>
      </c>
      <c r="F38" s="1">
        <v>90</v>
      </c>
      <c r="G38" s="1" t="s">
        <v>7</v>
      </c>
      <c r="H38" s="1">
        <v>8</v>
      </c>
      <c r="I38" s="1" t="s">
        <v>49</v>
      </c>
      <c r="J38" s="1" t="s">
        <v>64</v>
      </c>
      <c r="K38" s="1">
        <v>27</v>
      </c>
    </row>
    <row r="39" spans="1:11" x14ac:dyDescent="0.3">
      <c r="A39" s="1" t="s">
        <v>5</v>
      </c>
      <c r="B39" s="5">
        <v>43649</v>
      </c>
      <c r="C39" s="1">
        <v>4</v>
      </c>
      <c r="D39" s="1">
        <v>5</v>
      </c>
      <c r="E39" s="1">
        <v>1</v>
      </c>
      <c r="F39" s="1">
        <v>95</v>
      </c>
      <c r="G39" s="1" t="s">
        <v>7</v>
      </c>
      <c r="H39" s="1">
        <v>4</v>
      </c>
      <c r="I39" s="1" t="s">
        <v>49</v>
      </c>
      <c r="J39" s="1" t="s">
        <v>64</v>
      </c>
      <c r="K39" s="1">
        <v>20</v>
      </c>
    </row>
    <row r="40" spans="1:11" x14ac:dyDescent="0.3">
      <c r="A40" s="1" t="s">
        <v>5</v>
      </c>
      <c r="B40" s="5">
        <v>43649</v>
      </c>
      <c r="C40" s="1">
        <v>4</v>
      </c>
      <c r="D40" s="1">
        <v>5</v>
      </c>
      <c r="E40" s="1">
        <v>1</v>
      </c>
      <c r="F40" s="1">
        <v>95</v>
      </c>
      <c r="G40" s="1" t="s">
        <v>7</v>
      </c>
      <c r="H40" s="1">
        <v>6</v>
      </c>
      <c r="I40" s="1" t="s">
        <v>43</v>
      </c>
      <c r="J40" s="1" t="s">
        <v>62</v>
      </c>
      <c r="K40" s="1">
        <v>18</v>
      </c>
    </row>
    <row r="41" spans="1:11" x14ac:dyDescent="0.3">
      <c r="A41" s="1" t="s">
        <v>5</v>
      </c>
      <c r="B41" s="5">
        <v>43649</v>
      </c>
      <c r="C41" s="1">
        <v>5</v>
      </c>
      <c r="D41" s="1">
        <v>1</v>
      </c>
      <c r="E41" s="1">
        <v>0</v>
      </c>
      <c r="F41" s="1">
        <v>90</v>
      </c>
      <c r="G41" s="1" t="s">
        <v>7</v>
      </c>
      <c r="H41" s="1">
        <v>8</v>
      </c>
      <c r="I41" s="1" t="s">
        <v>43</v>
      </c>
      <c r="J41" s="1" t="s">
        <v>62</v>
      </c>
      <c r="K41" s="1">
        <v>48</v>
      </c>
    </row>
    <row r="42" spans="1:11" x14ac:dyDescent="0.3">
      <c r="A42" s="1" t="s">
        <v>5</v>
      </c>
      <c r="B42" s="5">
        <v>43649</v>
      </c>
      <c r="C42" s="1">
        <v>5</v>
      </c>
      <c r="D42" s="1">
        <v>2</v>
      </c>
      <c r="E42" s="1">
        <v>10</v>
      </c>
      <c r="F42" s="1">
        <v>80</v>
      </c>
      <c r="G42" s="1" t="s">
        <v>7</v>
      </c>
      <c r="H42" s="1">
        <v>1</v>
      </c>
      <c r="I42" s="1" t="s">
        <v>18</v>
      </c>
      <c r="J42" s="1" t="s">
        <v>63</v>
      </c>
      <c r="K42" s="1">
        <v>13</v>
      </c>
    </row>
    <row r="43" spans="1:11" x14ac:dyDescent="0.3">
      <c r="A43" s="1" t="s">
        <v>5</v>
      </c>
      <c r="B43" s="5">
        <v>43649</v>
      </c>
      <c r="C43" s="1">
        <v>5</v>
      </c>
      <c r="D43" s="1">
        <v>2</v>
      </c>
      <c r="E43" s="1">
        <v>10</v>
      </c>
      <c r="F43" s="1">
        <v>80</v>
      </c>
      <c r="G43" s="1" t="s">
        <v>7</v>
      </c>
      <c r="H43" s="1">
        <v>1</v>
      </c>
      <c r="I43" s="1" t="s">
        <v>43</v>
      </c>
      <c r="J43" s="1" t="s">
        <v>62</v>
      </c>
      <c r="K43" s="1">
        <v>2</v>
      </c>
    </row>
    <row r="44" spans="1:11" x14ac:dyDescent="0.3">
      <c r="A44" s="1" t="s">
        <v>5</v>
      </c>
      <c r="B44" s="5">
        <v>43649</v>
      </c>
      <c r="C44" s="1">
        <v>5</v>
      </c>
      <c r="D44" s="1">
        <v>3</v>
      </c>
      <c r="E44" s="1">
        <v>0</v>
      </c>
      <c r="F44" s="1">
        <v>85</v>
      </c>
      <c r="G44" s="1" t="s">
        <v>7</v>
      </c>
      <c r="H44" s="1">
        <v>3</v>
      </c>
      <c r="I44" s="1" t="s">
        <v>49</v>
      </c>
      <c r="J44" s="1" t="s">
        <v>64</v>
      </c>
      <c r="K44" s="1">
        <v>5</v>
      </c>
    </row>
    <row r="45" spans="1:11" x14ac:dyDescent="0.3">
      <c r="A45" s="1" t="s">
        <v>5</v>
      </c>
      <c r="B45" s="5">
        <v>43649</v>
      </c>
      <c r="C45" s="1">
        <v>5</v>
      </c>
      <c r="D45" s="1">
        <v>4</v>
      </c>
      <c r="E45" s="1">
        <v>1</v>
      </c>
      <c r="F45" s="1">
        <v>95</v>
      </c>
      <c r="G45" s="1" t="s">
        <v>7</v>
      </c>
    </row>
    <row r="46" spans="1:11" x14ac:dyDescent="0.3">
      <c r="A46" s="1" t="s">
        <v>5</v>
      </c>
      <c r="B46" s="5">
        <v>43649</v>
      </c>
      <c r="C46" s="1">
        <v>5</v>
      </c>
      <c r="D46" s="1">
        <v>5</v>
      </c>
      <c r="E46" s="1">
        <v>1</v>
      </c>
      <c r="F46" s="1">
        <v>95</v>
      </c>
      <c r="G46" s="1" t="s">
        <v>7</v>
      </c>
      <c r="H46" s="1">
        <v>2</v>
      </c>
      <c r="I46" s="1" t="s">
        <v>40</v>
      </c>
      <c r="J46" s="1" t="s">
        <v>65</v>
      </c>
      <c r="K46" s="1">
        <v>9</v>
      </c>
    </row>
    <row r="47" spans="1:11" x14ac:dyDescent="0.3">
      <c r="A47" s="6" t="s">
        <v>14</v>
      </c>
      <c r="B47" s="5">
        <v>43650</v>
      </c>
      <c r="C47" s="1">
        <v>1</v>
      </c>
      <c r="D47" s="1">
        <v>1</v>
      </c>
      <c r="E47" s="1">
        <v>10</v>
      </c>
      <c r="F47" s="1">
        <v>80</v>
      </c>
      <c r="G47" s="1" t="s">
        <v>7</v>
      </c>
      <c r="H47" s="1">
        <v>1</v>
      </c>
      <c r="I47" s="1" t="s">
        <v>42</v>
      </c>
      <c r="J47" s="1" t="s">
        <v>66</v>
      </c>
      <c r="K47" s="1">
        <v>20</v>
      </c>
    </row>
    <row r="48" spans="1:11" x14ac:dyDescent="0.3">
      <c r="A48" s="6" t="s">
        <v>14</v>
      </c>
      <c r="B48" s="5">
        <v>43650</v>
      </c>
      <c r="C48" s="1">
        <v>1</v>
      </c>
      <c r="D48" s="1">
        <v>2</v>
      </c>
      <c r="E48" s="1">
        <v>5</v>
      </c>
      <c r="F48" s="1">
        <v>75</v>
      </c>
      <c r="G48" s="1" t="s">
        <v>7</v>
      </c>
      <c r="H48" s="1">
        <v>2</v>
      </c>
      <c r="I48" s="1" t="s">
        <v>42</v>
      </c>
      <c r="J48" s="1" t="s">
        <v>66</v>
      </c>
      <c r="K48" s="1">
        <f>19*12</f>
        <v>228</v>
      </c>
    </row>
    <row r="49" spans="1:11" x14ac:dyDescent="0.3">
      <c r="A49" s="6" t="s">
        <v>14</v>
      </c>
      <c r="B49" s="5">
        <v>43650</v>
      </c>
      <c r="C49" s="1">
        <v>1</v>
      </c>
      <c r="D49" s="1">
        <v>2</v>
      </c>
      <c r="E49" s="1">
        <v>5</v>
      </c>
      <c r="F49" s="1">
        <v>75</v>
      </c>
      <c r="G49" s="1" t="s">
        <v>7</v>
      </c>
      <c r="H49" s="1">
        <v>2</v>
      </c>
      <c r="I49" s="1" t="s">
        <v>43</v>
      </c>
      <c r="J49" s="1" t="s">
        <v>62</v>
      </c>
      <c r="K49" s="1">
        <v>5</v>
      </c>
    </row>
    <row r="50" spans="1:11" x14ac:dyDescent="0.3">
      <c r="A50" s="6" t="s">
        <v>14</v>
      </c>
      <c r="B50" s="5">
        <v>43650</v>
      </c>
      <c r="C50" s="1">
        <v>1</v>
      </c>
      <c r="D50" s="1">
        <v>3</v>
      </c>
      <c r="E50" s="1">
        <v>20</v>
      </c>
      <c r="F50" s="1">
        <v>45</v>
      </c>
      <c r="G50" s="1" t="s">
        <v>7</v>
      </c>
      <c r="H50" s="1">
        <v>1</v>
      </c>
      <c r="I50" s="1" t="s">
        <v>53</v>
      </c>
      <c r="J50" s="1" t="s">
        <v>67</v>
      </c>
      <c r="K50" s="1">
        <v>2</v>
      </c>
    </row>
    <row r="51" spans="1:11" x14ac:dyDescent="0.3">
      <c r="A51" s="6" t="s">
        <v>14</v>
      </c>
      <c r="B51" s="5">
        <v>43650</v>
      </c>
      <c r="C51" s="1">
        <v>1</v>
      </c>
      <c r="D51" s="1">
        <v>3</v>
      </c>
      <c r="E51" s="1">
        <v>20</v>
      </c>
      <c r="F51" s="1">
        <v>45</v>
      </c>
      <c r="G51" s="1" t="s">
        <v>7</v>
      </c>
      <c r="H51" s="1">
        <v>1</v>
      </c>
      <c r="I51" s="1" t="s">
        <v>43</v>
      </c>
      <c r="J51" s="1" t="s">
        <v>62</v>
      </c>
      <c r="K51" s="1">
        <v>1</v>
      </c>
    </row>
    <row r="52" spans="1:11" x14ac:dyDescent="0.3">
      <c r="A52" s="6" t="s">
        <v>14</v>
      </c>
      <c r="B52" s="5">
        <v>43650</v>
      </c>
      <c r="C52" s="1">
        <v>1</v>
      </c>
      <c r="D52" s="1">
        <v>3</v>
      </c>
      <c r="E52" s="1">
        <v>20</v>
      </c>
      <c r="F52" s="1">
        <v>45</v>
      </c>
      <c r="G52" s="1" t="s">
        <v>7</v>
      </c>
      <c r="H52" s="1">
        <v>1</v>
      </c>
      <c r="I52" s="1" t="s">
        <v>42</v>
      </c>
      <c r="J52" s="1" t="s">
        <v>66</v>
      </c>
      <c r="K52" s="1">
        <f>8*12</f>
        <v>96</v>
      </c>
    </row>
    <row r="53" spans="1:11" x14ac:dyDescent="0.3">
      <c r="A53" s="6" t="s">
        <v>14</v>
      </c>
      <c r="B53" s="5">
        <v>43650</v>
      </c>
      <c r="C53" s="1">
        <v>1</v>
      </c>
      <c r="D53" s="1">
        <v>4</v>
      </c>
      <c r="E53" s="1">
        <v>15</v>
      </c>
      <c r="F53" s="1">
        <v>70</v>
      </c>
      <c r="G53" s="1" t="s">
        <v>7</v>
      </c>
      <c r="H53" s="1">
        <v>1</v>
      </c>
      <c r="I53" s="1" t="s">
        <v>42</v>
      </c>
      <c r="J53" s="1" t="s">
        <v>66</v>
      </c>
      <c r="K53" s="1">
        <f>10*12</f>
        <v>120</v>
      </c>
    </row>
    <row r="54" spans="1:11" x14ac:dyDescent="0.3">
      <c r="A54" s="6" t="s">
        <v>14</v>
      </c>
      <c r="B54" s="5">
        <v>43650</v>
      </c>
      <c r="C54" s="1">
        <v>1</v>
      </c>
      <c r="D54" s="1">
        <v>5</v>
      </c>
      <c r="E54" s="1">
        <v>25</v>
      </c>
      <c r="F54" s="1">
        <v>75</v>
      </c>
      <c r="G54" s="1" t="s">
        <v>7</v>
      </c>
      <c r="H54" s="1">
        <v>2</v>
      </c>
      <c r="I54" s="1" t="s">
        <v>42</v>
      </c>
      <c r="J54" s="1" t="s">
        <v>66</v>
      </c>
      <c r="K54" s="1">
        <f>41*12</f>
        <v>492</v>
      </c>
    </row>
    <row r="55" spans="1:11" x14ac:dyDescent="0.3">
      <c r="A55" s="6" t="s">
        <v>14</v>
      </c>
      <c r="B55" s="5">
        <v>43650</v>
      </c>
      <c r="C55" s="1">
        <v>1</v>
      </c>
      <c r="D55" s="1">
        <v>5</v>
      </c>
      <c r="E55" s="1">
        <v>25</v>
      </c>
      <c r="F55" s="1">
        <v>75</v>
      </c>
      <c r="G55" s="1" t="s">
        <v>7</v>
      </c>
      <c r="H55" s="1">
        <v>2</v>
      </c>
      <c r="I55" s="1" t="s">
        <v>54</v>
      </c>
      <c r="J55" s="1" t="s">
        <v>68</v>
      </c>
      <c r="K55" s="1">
        <v>80</v>
      </c>
    </row>
    <row r="56" spans="1:11" x14ac:dyDescent="0.3">
      <c r="A56" s="6" t="s">
        <v>14</v>
      </c>
      <c r="B56" s="5">
        <v>43650</v>
      </c>
      <c r="C56" s="1">
        <v>1</v>
      </c>
      <c r="D56" s="1">
        <v>5</v>
      </c>
      <c r="E56" s="1">
        <v>25</v>
      </c>
      <c r="F56" s="1">
        <v>75</v>
      </c>
      <c r="G56" s="1" t="s">
        <v>7</v>
      </c>
      <c r="H56" s="1">
        <v>2</v>
      </c>
      <c r="I56" s="1" t="s">
        <v>43</v>
      </c>
      <c r="J56" s="1" t="s">
        <v>62</v>
      </c>
      <c r="K56" s="1">
        <v>5</v>
      </c>
    </row>
    <row r="57" spans="1:11" x14ac:dyDescent="0.3">
      <c r="A57" s="6" t="s">
        <v>14</v>
      </c>
      <c r="B57" s="5">
        <v>43650</v>
      </c>
      <c r="C57" s="1">
        <v>2</v>
      </c>
      <c r="D57" s="1">
        <v>1</v>
      </c>
      <c r="E57" s="1">
        <v>30</v>
      </c>
      <c r="F57" s="1">
        <v>65</v>
      </c>
      <c r="G57" s="1" t="s">
        <v>15</v>
      </c>
      <c r="H57" s="1">
        <v>1</v>
      </c>
      <c r="I57" s="1" t="s">
        <v>42</v>
      </c>
      <c r="J57" s="1" t="s">
        <v>66</v>
      </c>
      <c r="K57" s="1">
        <f>14*12</f>
        <v>168</v>
      </c>
    </row>
    <row r="58" spans="1:11" x14ac:dyDescent="0.3">
      <c r="A58" s="6" t="s">
        <v>14</v>
      </c>
      <c r="B58" s="5">
        <v>43650</v>
      </c>
      <c r="C58" s="1">
        <v>2</v>
      </c>
      <c r="D58" s="1">
        <v>1</v>
      </c>
      <c r="E58" s="1">
        <v>30</v>
      </c>
      <c r="F58" s="1">
        <v>65</v>
      </c>
      <c r="G58" s="1" t="s">
        <v>15</v>
      </c>
      <c r="H58" s="1">
        <v>1</v>
      </c>
      <c r="I58" s="1" t="s">
        <v>43</v>
      </c>
      <c r="J58" s="1" t="s">
        <v>62</v>
      </c>
      <c r="K58" s="1">
        <v>1</v>
      </c>
    </row>
    <row r="59" spans="1:11" x14ac:dyDescent="0.3">
      <c r="A59" s="6" t="s">
        <v>14</v>
      </c>
      <c r="B59" s="5">
        <v>43650</v>
      </c>
      <c r="C59" s="1">
        <v>2</v>
      </c>
      <c r="D59" s="1">
        <v>2</v>
      </c>
      <c r="E59" s="1">
        <v>40</v>
      </c>
      <c r="F59" s="1">
        <v>50</v>
      </c>
      <c r="G59" s="1" t="s">
        <v>7</v>
      </c>
      <c r="H59" s="1">
        <v>1</v>
      </c>
      <c r="I59" s="1" t="s">
        <v>42</v>
      </c>
      <c r="J59" s="1" t="s">
        <v>66</v>
      </c>
      <c r="K59" s="1">
        <f>33*12</f>
        <v>396</v>
      </c>
    </row>
    <row r="60" spans="1:11" x14ac:dyDescent="0.3">
      <c r="A60" s="6" t="s">
        <v>14</v>
      </c>
      <c r="B60" s="5">
        <v>43650</v>
      </c>
      <c r="C60" s="1">
        <v>2</v>
      </c>
      <c r="D60" s="1">
        <v>3</v>
      </c>
      <c r="E60" s="1">
        <v>15</v>
      </c>
      <c r="F60" s="1">
        <v>70</v>
      </c>
      <c r="G60" s="1" t="s">
        <v>7</v>
      </c>
    </row>
    <row r="61" spans="1:11" x14ac:dyDescent="0.3">
      <c r="A61" s="6" t="s">
        <v>14</v>
      </c>
      <c r="B61" s="5">
        <v>43650</v>
      </c>
      <c r="C61" s="1">
        <v>2</v>
      </c>
      <c r="D61" s="1">
        <v>4</v>
      </c>
      <c r="E61" s="1">
        <v>25</v>
      </c>
      <c r="F61" s="1">
        <v>65</v>
      </c>
      <c r="G61" s="1" t="s">
        <v>7</v>
      </c>
      <c r="H61" s="1">
        <v>1</v>
      </c>
      <c r="I61" s="1" t="s">
        <v>43</v>
      </c>
      <c r="J61" s="1" t="s">
        <v>62</v>
      </c>
      <c r="K61" s="1">
        <v>1</v>
      </c>
    </row>
    <row r="62" spans="1:11" x14ac:dyDescent="0.3">
      <c r="A62" s="6" t="s">
        <v>14</v>
      </c>
      <c r="B62" s="5">
        <v>43650</v>
      </c>
      <c r="C62" s="1">
        <v>2</v>
      </c>
      <c r="D62" s="1">
        <v>5</v>
      </c>
      <c r="E62" s="1">
        <v>10</v>
      </c>
      <c r="F62" s="1">
        <v>75</v>
      </c>
      <c r="G62" s="1" t="s">
        <v>15</v>
      </c>
    </row>
    <row r="63" spans="1:11" x14ac:dyDescent="0.3">
      <c r="A63" s="6" t="s">
        <v>14</v>
      </c>
      <c r="B63" s="5">
        <v>43650</v>
      </c>
      <c r="C63" s="1">
        <v>3</v>
      </c>
      <c r="D63" s="1">
        <v>1</v>
      </c>
      <c r="E63" s="1">
        <v>15</v>
      </c>
      <c r="F63" s="1">
        <v>80</v>
      </c>
      <c r="G63" s="1" t="s">
        <v>7</v>
      </c>
      <c r="H63" s="1">
        <v>1</v>
      </c>
      <c r="I63" s="1" t="s">
        <v>54</v>
      </c>
      <c r="J63" s="1" t="s">
        <v>68</v>
      </c>
      <c r="K63" s="1">
        <v>13</v>
      </c>
    </row>
    <row r="64" spans="1:11" x14ac:dyDescent="0.3">
      <c r="A64" s="6" t="s">
        <v>14</v>
      </c>
      <c r="B64" s="5">
        <v>43650</v>
      </c>
      <c r="C64" s="1">
        <v>3</v>
      </c>
      <c r="D64" s="1">
        <v>2</v>
      </c>
      <c r="E64" s="1">
        <v>10</v>
      </c>
      <c r="F64" s="1">
        <v>55</v>
      </c>
      <c r="G64" s="1" t="s">
        <v>7</v>
      </c>
      <c r="H64" s="1">
        <v>1</v>
      </c>
      <c r="I64" s="1" t="s">
        <v>55</v>
      </c>
      <c r="J64" s="1" t="s">
        <v>69</v>
      </c>
      <c r="K64" s="1">
        <v>5</v>
      </c>
    </row>
    <row r="65" spans="1:11" x14ac:dyDescent="0.3">
      <c r="A65" s="6" t="s">
        <v>14</v>
      </c>
      <c r="B65" s="5">
        <v>43650</v>
      </c>
      <c r="C65" s="1">
        <v>3</v>
      </c>
      <c r="D65" s="1">
        <v>2</v>
      </c>
      <c r="E65" s="1">
        <v>10</v>
      </c>
      <c r="F65" s="1">
        <v>55</v>
      </c>
      <c r="G65" s="1" t="s">
        <v>7</v>
      </c>
      <c r="H65" s="1">
        <v>1</v>
      </c>
      <c r="I65" s="1" t="s">
        <v>56</v>
      </c>
      <c r="J65" s="1" t="s">
        <v>66</v>
      </c>
      <c r="K65" s="1">
        <f>19*12</f>
        <v>228</v>
      </c>
    </row>
    <row r="66" spans="1:11" x14ac:dyDescent="0.3">
      <c r="A66" s="6" t="s">
        <v>14</v>
      </c>
      <c r="B66" s="5">
        <v>43650</v>
      </c>
      <c r="C66" s="1">
        <v>3</v>
      </c>
      <c r="D66" s="1">
        <v>2</v>
      </c>
      <c r="E66" s="1">
        <v>10</v>
      </c>
      <c r="F66" s="1">
        <v>55</v>
      </c>
      <c r="G66" s="1" t="s">
        <v>7</v>
      </c>
      <c r="H66" s="1">
        <v>1</v>
      </c>
      <c r="I66" s="1" t="s">
        <v>43</v>
      </c>
      <c r="J66" s="1" t="s">
        <v>62</v>
      </c>
      <c r="K66" s="1">
        <v>1</v>
      </c>
    </row>
    <row r="67" spans="1:11" x14ac:dyDescent="0.3">
      <c r="A67" s="6" t="s">
        <v>14</v>
      </c>
      <c r="B67" s="5">
        <v>43650</v>
      </c>
      <c r="C67" s="1">
        <v>3</v>
      </c>
      <c r="D67" s="1">
        <v>3</v>
      </c>
      <c r="E67" s="1">
        <v>25</v>
      </c>
      <c r="F67" s="1">
        <v>75</v>
      </c>
      <c r="G67" s="1" t="s">
        <v>7</v>
      </c>
      <c r="H67" s="1">
        <v>2</v>
      </c>
      <c r="I67" s="1" t="s">
        <v>42</v>
      </c>
      <c r="J67" s="1" t="s">
        <v>66</v>
      </c>
      <c r="K67" s="1">
        <f>42*12</f>
        <v>504</v>
      </c>
    </row>
    <row r="68" spans="1:11" x14ac:dyDescent="0.3">
      <c r="A68" s="6" t="s">
        <v>14</v>
      </c>
      <c r="B68" s="5">
        <v>43650</v>
      </c>
      <c r="C68" s="1">
        <v>3</v>
      </c>
      <c r="D68" s="1">
        <v>3</v>
      </c>
      <c r="E68" s="1">
        <v>25</v>
      </c>
      <c r="F68" s="1">
        <v>75</v>
      </c>
      <c r="G68" s="1" t="s">
        <v>7</v>
      </c>
      <c r="H68" s="1">
        <v>1</v>
      </c>
      <c r="I68" s="1" t="s">
        <v>43</v>
      </c>
      <c r="J68" s="1" t="s">
        <v>62</v>
      </c>
      <c r="K68" s="1">
        <v>1</v>
      </c>
    </row>
    <row r="69" spans="1:11" x14ac:dyDescent="0.3">
      <c r="A69" s="6" t="s">
        <v>14</v>
      </c>
      <c r="B69" s="5">
        <v>43650</v>
      </c>
      <c r="C69" s="1">
        <v>3</v>
      </c>
      <c r="D69" s="1">
        <v>4</v>
      </c>
      <c r="E69" s="1">
        <v>30</v>
      </c>
      <c r="F69" s="1">
        <v>60</v>
      </c>
      <c r="G69" s="1" t="s">
        <v>7</v>
      </c>
    </row>
    <row r="70" spans="1:11" x14ac:dyDescent="0.3">
      <c r="A70" s="6" t="s">
        <v>14</v>
      </c>
      <c r="B70" s="5">
        <v>43650</v>
      </c>
      <c r="C70" s="1">
        <v>3</v>
      </c>
      <c r="D70" s="1">
        <v>5</v>
      </c>
      <c r="E70" s="1">
        <v>35</v>
      </c>
      <c r="F70" s="1">
        <v>50</v>
      </c>
      <c r="G70" s="1" t="s">
        <v>7</v>
      </c>
      <c r="H70" s="1">
        <v>1</v>
      </c>
      <c r="I70" s="1" t="s">
        <v>43</v>
      </c>
      <c r="J70" s="1" t="s">
        <v>62</v>
      </c>
      <c r="K70" s="1">
        <v>1</v>
      </c>
    </row>
    <row r="71" spans="1:11" x14ac:dyDescent="0.3">
      <c r="A71" s="6" t="s">
        <v>14</v>
      </c>
      <c r="B71" s="5">
        <v>43650</v>
      </c>
      <c r="C71" s="1">
        <v>4</v>
      </c>
      <c r="D71" s="1">
        <v>1</v>
      </c>
      <c r="E71" s="1">
        <v>25</v>
      </c>
      <c r="F71" s="1">
        <v>65</v>
      </c>
      <c r="G71" s="1" t="s">
        <v>15</v>
      </c>
      <c r="H71" s="1">
        <v>1</v>
      </c>
      <c r="I71" s="1" t="s">
        <v>43</v>
      </c>
      <c r="J71" s="1" t="s">
        <v>62</v>
      </c>
      <c r="K71" s="1">
        <v>23</v>
      </c>
    </row>
    <row r="72" spans="1:11" x14ac:dyDescent="0.3">
      <c r="A72" s="6" t="s">
        <v>14</v>
      </c>
      <c r="B72" s="5">
        <v>43650</v>
      </c>
      <c r="C72" s="1">
        <v>4</v>
      </c>
      <c r="D72" s="1">
        <v>2</v>
      </c>
      <c r="E72" s="1">
        <v>30</v>
      </c>
      <c r="F72" s="1">
        <v>70</v>
      </c>
      <c r="G72" s="1" t="s">
        <v>7</v>
      </c>
      <c r="H72" s="1">
        <v>1</v>
      </c>
      <c r="I72" s="3" t="s">
        <v>57</v>
      </c>
      <c r="J72" s="3" t="s">
        <v>70</v>
      </c>
      <c r="K72" s="1">
        <v>30</v>
      </c>
    </row>
    <row r="73" spans="1:11" x14ac:dyDescent="0.3">
      <c r="A73" s="6" t="s">
        <v>14</v>
      </c>
      <c r="B73" s="5">
        <v>43650</v>
      </c>
      <c r="C73" s="1">
        <v>4</v>
      </c>
      <c r="D73" s="1">
        <v>2</v>
      </c>
      <c r="E73" s="1">
        <v>30</v>
      </c>
      <c r="F73" s="1">
        <v>70</v>
      </c>
      <c r="G73" s="1" t="s">
        <v>7</v>
      </c>
      <c r="H73" s="1">
        <v>1</v>
      </c>
      <c r="I73" s="1" t="s">
        <v>43</v>
      </c>
      <c r="J73" s="1" t="s">
        <v>62</v>
      </c>
      <c r="K73" s="1">
        <v>10</v>
      </c>
    </row>
    <row r="74" spans="1:11" x14ac:dyDescent="0.3">
      <c r="A74" s="6" t="s">
        <v>14</v>
      </c>
      <c r="B74" s="5">
        <v>43650</v>
      </c>
      <c r="C74" s="1">
        <v>4</v>
      </c>
      <c r="D74" s="1">
        <v>3</v>
      </c>
      <c r="E74" s="1">
        <v>20</v>
      </c>
      <c r="F74" s="1">
        <v>50</v>
      </c>
      <c r="G74" s="1" t="s">
        <v>7</v>
      </c>
    </row>
    <row r="75" spans="1:11" x14ac:dyDescent="0.3">
      <c r="A75" s="6" t="s">
        <v>14</v>
      </c>
      <c r="B75" s="5">
        <v>43650</v>
      </c>
      <c r="C75" s="1">
        <v>4</v>
      </c>
      <c r="D75" s="1">
        <v>4</v>
      </c>
      <c r="E75" s="1">
        <v>35</v>
      </c>
      <c r="F75" s="1">
        <v>60</v>
      </c>
      <c r="G75" s="1" t="s">
        <v>7</v>
      </c>
      <c r="H75" s="1">
        <v>1</v>
      </c>
      <c r="I75" s="1" t="s">
        <v>45</v>
      </c>
      <c r="J75" s="1" t="s">
        <v>71</v>
      </c>
      <c r="K75" s="1">
        <v>5</v>
      </c>
    </row>
    <row r="76" spans="1:11" x14ac:dyDescent="0.3">
      <c r="A76" s="6" t="s">
        <v>14</v>
      </c>
      <c r="B76" s="5">
        <v>43650</v>
      </c>
      <c r="C76" s="1">
        <v>4</v>
      </c>
      <c r="D76" s="1">
        <v>4</v>
      </c>
      <c r="E76" s="1">
        <v>35</v>
      </c>
      <c r="F76" s="1">
        <v>60</v>
      </c>
      <c r="G76" s="1" t="s">
        <v>7</v>
      </c>
      <c r="H76" s="1">
        <v>3</v>
      </c>
      <c r="I76" s="1" t="s">
        <v>43</v>
      </c>
      <c r="J76" s="1" t="s">
        <v>62</v>
      </c>
      <c r="K76" s="1">
        <v>8</v>
      </c>
    </row>
    <row r="77" spans="1:11" x14ac:dyDescent="0.3">
      <c r="A77" s="6" t="s">
        <v>14</v>
      </c>
      <c r="B77" s="5">
        <v>43650</v>
      </c>
      <c r="C77" s="1">
        <v>4</v>
      </c>
      <c r="D77" s="1">
        <v>4</v>
      </c>
      <c r="E77" s="1">
        <v>35</v>
      </c>
      <c r="F77" s="1">
        <v>60</v>
      </c>
      <c r="G77" s="1" t="s">
        <v>7</v>
      </c>
      <c r="H77" s="1">
        <v>1</v>
      </c>
      <c r="I77" s="1" t="s">
        <v>16</v>
      </c>
      <c r="J77" s="1" t="s">
        <v>72</v>
      </c>
      <c r="K77" s="1">
        <v>2</v>
      </c>
    </row>
    <row r="78" spans="1:11" x14ac:dyDescent="0.3">
      <c r="A78" s="6" t="s">
        <v>14</v>
      </c>
      <c r="B78" s="5">
        <v>43650</v>
      </c>
      <c r="C78" s="1">
        <v>4</v>
      </c>
      <c r="D78" s="1">
        <v>5</v>
      </c>
      <c r="E78" s="1">
        <v>10</v>
      </c>
      <c r="F78" s="1">
        <v>90</v>
      </c>
      <c r="G78" s="1" t="s">
        <v>7</v>
      </c>
      <c r="H78" s="1">
        <v>1</v>
      </c>
      <c r="I78" s="1" t="s">
        <v>45</v>
      </c>
      <c r="J78" s="1" t="s">
        <v>71</v>
      </c>
      <c r="K78" s="1">
        <v>3</v>
      </c>
    </row>
    <row r="79" spans="1:11" x14ac:dyDescent="0.3">
      <c r="A79" s="6" t="s">
        <v>14</v>
      </c>
      <c r="B79" s="5">
        <v>43650</v>
      </c>
      <c r="C79" s="1">
        <v>4</v>
      </c>
      <c r="D79" s="1">
        <v>5</v>
      </c>
      <c r="E79" s="1">
        <v>10</v>
      </c>
      <c r="F79" s="1">
        <v>90</v>
      </c>
      <c r="G79" s="1" t="s">
        <v>7</v>
      </c>
      <c r="H79" s="1">
        <v>1</v>
      </c>
      <c r="I79" s="1" t="s">
        <v>56</v>
      </c>
      <c r="J79" s="1" t="s">
        <v>66</v>
      </c>
      <c r="K79" s="1">
        <f>12*10</f>
        <v>120</v>
      </c>
    </row>
    <row r="80" spans="1:11" x14ac:dyDescent="0.3">
      <c r="A80" s="6" t="s">
        <v>14</v>
      </c>
      <c r="B80" s="5">
        <v>43650</v>
      </c>
      <c r="C80" s="1">
        <v>5</v>
      </c>
      <c r="D80" s="1">
        <v>1</v>
      </c>
      <c r="E80" s="1">
        <v>15</v>
      </c>
      <c r="F80" s="1">
        <v>75</v>
      </c>
      <c r="G80" s="1" t="s">
        <v>7</v>
      </c>
      <c r="H80" s="1">
        <v>1</v>
      </c>
      <c r="I80" s="1" t="s">
        <v>42</v>
      </c>
      <c r="J80" s="1" t="s">
        <v>66</v>
      </c>
      <c r="K80" s="1">
        <f>20*12</f>
        <v>240</v>
      </c>
    </row>
    <row r="81" spans="1:11" x14ac:dyDescent="0.3">
      <c r="A81" s="6" t="s">
        <v>14</v>
      </c>
      <c r="B81" s="5">
        <v>43650</v>
      </c>
      <c r="C81" s="1">
        <v>5</v>
      </c>
      <c r="D81" s="1">
        <v>1</v>
      </c>
      <c r="E81" s="1">
        <v>15</v>
      </c>
      <c r="F81" s="1">
        <v>75</v>
      </c>
      <c r="G81" s="1" t="s">
        <v>7</v>
      </c>
      <c r="H81" s="1">
        <v>1</v>
      </c>
      <c r="I81" s="1" t="s">
        <v>43</v>
      </c>
      <c r="J81" s="1" t="s">
        <v>62</v>
      </c>
      <c r="K81" s="1">
        <v>2</v>
      </c>
    </row>
    <row r="82" spans="1:11" x14ac:dyDescent="0.3">
      <c r="A82" s="6" t="s">
        <v>14</v>
      </c>
      <c r="B82" s="5">
        <v>43650</v>
      </c>
      <c r="C82" s="1">
        <v>5</v>
      </c>
      <c r="D82" s="1">
        <v>1</v>
      </c>
      <c r="E82" s="1">
        <v>15</v>
      </c>
      <c r="F82" s="1">
        <v>75</v>
      </c>
      <c r="G82" s="1" t="s">
        <v>7</v>
      </c>
      <c r="H82" s="1">
        <v>1</v>
      </c>
      <c r="I82" s="1" t="s">
        <v>18</v>
      </c>
      <c r="J82" s="1" t="s">
        <v>63</v>
      </c>
      <c r="K82" s="1">
        <v>2</v>
      </c>
    </row>
    <row r="83" spans="1:11" x14ac:dyDescent="0.3">
      <c r="A83" s="6" t="s">
        <v>14</v>
      </c>
      <c r="B83" s="5">
        <v>43650</v>
      </c>
      <c r="C83" s="1">
        <v>5</v>
      </c>
      <c r="D83" s="1">
        <v>2</v>
      </c>
      <c r="E83" s="1">
        <v>25</v>
      </c>
      <c r="F83" s="1">
        <v>70</v>
      </c>
      <c r="G83" s="1" t="s">
        <v>7</v>
      </c>
      <c r="H83" s="1">
        <v>2</v>
      </c>
      <c r="I83" s="1" t="s">
        <v>58</v>
      </c>
      <c r="J83" s="1" t="s">
        <v>73</v>
      </c>
      <c r="K83" s="1">
        <v>7</v>
      </c>
    </row>
    <row r="84" spans="1:11" x14ac:dyDescent="0.3">
      <c r="A84" s="6" t="s">
        <v>14</v>
      </c>
      <c r="B84" s="5">
        <v>43650</v>
      </c>
      <c r="C84" s="1">
        <v>5</v>
      </c>
      <c r="D84" s="1">
        <v>2</v>
      </c>
      <c r="E84" s="1">
        <v>25</v>
      </c>
      <c r="F84" s="1">
        <v>70</v>
      </c>
      <c r="G84" s="1" t="s">
        <v>7</v>
      </c>
      <c r="H84" s="1">
        <v>1</v>
      </c>
      <c r="I84" s="1" t="s">
        <v>56</v>
      </c>
      <c r="J84" s="1" t="s">
        <v>66</v>
      </c>
      <c r="K84" s="1">
        <f>43*12</f>
        <v>516</v>
      </c>
    </row>
    <row r="85" spans="1:11" x14ac:dyDescent="0.3">
      <c r="A85" s="6" t="s">
        <v>14</v>
      </c>
      <c r="B85" s="5">
        <v>43650</v>
      </c>
      <c r="C85" s="1">
        <v>5</v>
      </c>
      <c r="D85" s="1">
        <v>2</v>
      </c>
      <c r="E85" s="1">
        <v>25</v>
      </c>
      <c r="F85" s="1">
        <v>70</v>
      </c>
      <c r="G85" s="1" t="s">
        <v>7</v>
      </c>
      <c r="H85" s="1">
        <v>2</v>
      </c>
      <c r="I85" s="1" t="s">
        <v>43</v>
      </c>
      <c r="J85" s="1" t="s">
        <v>62</v>
      </c>
      <c r="K85" s="1">
        <v>9</v>
      </c>
    </row>
    <row r="86" spans="1:11" x14ac:dyDescent="0.3">
      <c r="A86" s="6" t="s">
        <v>14</v>
      </c>
      <c r="B86" s="5">
        <v>43650</v>
      </c>
      <c r="C86" s="1">
        <v>5</v>
      </c>
      <c r="D86" s="1">
        <v>3</v>
      </c>
      <c r="E86" s="1">
        <v>40</v>
      </c>
      <c r="F86" s="1">
        <v>55</v>
      </c>
      <c r="G86" s="1" t="s">
        <v>7</v>
      </c>
      <c r="H86" s="1">
        <v>1</v>
      </c>
      <c r="I86" s="1" t="s">
        <v>42</v>
      </c>
      <c r="J86" s="1" t="s">
        <v>66</v>
      </c>
      <c r="K86" s="1">
        <f>2*12</f>
        <v>24</v>
      </c>
    </row>
    <row r="87" spans="1:11" x14ac:dyDescent="0.3">
      <c r="A87" s="6" t="s">
        <v>14</v>
      </c>
      <c r="B87" s="5">
        <v>43650</v>
      </c>
      <c r="C87" s="1">
        <v>5</v>
      </c>
      <c r="D87" s="1">
        <v>4</v>
      </c>
      <c r="E87" s="1">
        <v>20</v>
      </c>
      <c r="F87" s="1">
        <v>80</v>
      </c>
      <c r="G87" s="1" t="s">
        <v>7</v>
      </c>
      <c r="H87" s="1">
        <v>3</v>
      </c>
      <c r="I87" s="1" t="s">
        <v>55</v>
      </c>
      <c r="J87" s="1" t="s">
        <v>69</v>
      </c>
      <c r="K87" s="1">
        <v>59</v>
      </c>
    </row>
    <row r="88" spans="1:11" x14ac:dyDescent="0.3">
      <c r="A88" s="6" t="s">
        <v>14</v>
      </c>
      <c r="B88" s="5">
        <v>43650</v>
      </c>
      <c r="C88" s="1">
        <v>5</v>
      </c>
      <c r="D88" s="1">
        <v>4</v>
      </c>
      <c r="E88" s="1">
        <v>20</v>
      </c>
      <c r="F88" s="1">
        <v>80</v>
      </c>
      <c r="G88" s="1" t="s">
        <v>7</v>
      </c>
      <c r="H88" s="1">
        <v>1</v>
      </c>
      <c r="I88" s="1" t="s">
        <v>56</v>
      </c>
      <c r="J88" s="1" t="s">
        <v>66</v>
      </c>
      <c r="K88" s="1">
        <f>12*1</f>
        <v>12</v>
      </c>
    </row>
    <row r="89" spans="1:11" x14ac:dyDescent="0.3">
      <c r="A89" s="6" t="s">
        <v>14</v>
      </c>
      <c r="B89" s="5">
        <v>43650</v>
      </c>
      <c r="C89" s="1">
        <v>5</v>
      </c>
      <c r="D89" s="1">
        <v>5</v>
      </c>
      <c r="E89" s="1">
        <v>30</v>
      </c>
      <c r="F89" s="1">
        <v>60</v>
      </c>
      <c r="G89" s="1" t="s">
        <v>15</v>
      </c>
      <c r="H89" s="1">
        <v>2</v>
      </c>
      <c r="I89" s="1" t="s">
        <v>55</v>
      </c>
      <c r="J89" s="1" t="s">
        <v>69</v>
      </c>
      <c r="K89" s="1">
        <v>14</v>
      </c>
    </row>
    <row r="90" spans="1:11" x14ac:dyDescent="0.3">
      <c r="A90" s="6" t="s">
        <v>14</v>
      </c>
      <c r="B90" s="5">
        <v>43650</v>
      </c>
      <c r="C90" s="1">
        <v>5</v>
      </c>
      <c r="D90" s="1">
        <v>5</v>
      </c>
      <c r="E90" s="1">
        <v>30</v>
      </c>
      <c r="F90" s="1">
        <v>60</v>
      </c>
      <c r="G90" s="1" t="s">
        <v>15</v>
      </c>
      <c r="H90" s="1">
        <v>1</v>
      </c>
      <c r="I90" s="1" t="s">
        <v>56</v>
      </c>
      <c r="J90" s="1" t="s">
        <v>66</v>
      </c>
      <c r="K90" s="1">
        <f>12*1</f>
        <v>12</v>
      </c>
    </row>
    <row r="91" spans="1:11" x14ac:dyDescent="0.3">
      <c r="A91" s="1" t="s">
        <v>20</v>
      </c>
      <c r="B91" s="4">
        <v>43649</v>
      </c>
      <c r="C91" s="1">
        <v>1</v>
      </c>
      <c r="D91" s="1">
        <v>1</v>
      </c>
      <c r="E91" s="1">
        <v>85</v>
      </c>
      <c r="F91" s="1">
        <v>20</v>
      </c>
      <c r="G91" s="1" t="s">
        <v>7</v>
      </c>
      <c r="H91" s="1">
        <v>5</v>
      </c>
      <c r="I91" s="1" t="s">
        <v>43</v>
      </c>
      <c r="J91" s="1" t="s">
        <v>62</v>
      </c>
      <c r="K91" s="1">
        <v>6</v>
      </c>
    </row>
    <row r="92" spans="1:11" x14ac:dyDescent="0.3">
      <c r="A92" s="1" t="s">
        <v>20</v>
      </c>
      <c r="B92" s="4">
        <v>43649</v>
      </c>
      <c r="C92" s="1">
        <v>1</v>
      </c>
      <c r="D92" s="1">
        <v>1</v>
      </c>
      <c r="E92" s="1">
        <v>85</v>
      </c>
      <c r="F92" s="1">
        <v>20</v>
      </c>
      <c r="G92" s="1" t="s">
        <v>7</v>
      </c>
      <c r="H92" s="1">
        <v>2</v>
      </c>
      <c r="I92" s="1" t="s">
        <v>45</v>
      </c>
      <c r="J92" s="1" t="s">
        <v>71</v>
      </c>
      <c r="K92" s="1">
        <v>2</v>
      </c>
    </row>
    <row r="93" spans="1:11" x14ac:dyDescent="0.3">
      <c r="A93" s="1" t="s">
        <v>20</v>
      </c>
      <c r="B93" s="4">
        <v>43649</v>
      </c>
      <c r="C93" s="1">
        <v>1</v>
      </c>
      <c r="D93" s="1">
        <v>2</v>
      </c>
      <c r="E93" s="1">
        <v>40</v>
      </c>
      <c r="F93" s="1">
        <v>30</v>
      </c>
      <c r="G93" s="1" t="s">
        <v>7</v>
      </c>
      <c r="H93" s="1">
        <v>3</v>
      </c>
      <c r="I93" s="1" t="s">
        <v>43</v>
      </c>
      <c r="J93" s="1" t="s">
        <v>62</v>
      </c>
      <c r="K93" s="1">
        <v>6</v>
      </c>
    </row>
    <row r="94" spans="1:11" x14ac:dyDescent="0.3">
      <c r="A94" s="1" t="s">
        <v>20</v>
      </c>
      <c r="B94" s="4">
        <v>43649</v>
      </c>
      <c r="C94" s="1">
        <v>1</v>
      </c>
      <c r="D94" s="1">
        <v>2</v>
      </c>
      <c r="E94" s="1">
        <v>40</v>
      </c>
      <c r="F94" s="1">
        <v>30</v>
      </c>
      <c r="G94" s="1" t="s">
        <v>7</v>
      </c>
      <c r="H94" s="1">
        <v>1</v>
      </c>
      <c r="I94" s="1" t="s">
        <v>46</v>
      </c>
      <c r="J94" s="1" t="s">
        <v>74</v>
      </c>
      <c r="K94" s="1">
        <v>7</v>
      </c>
    </row>
    <row r="95" spans="1:11" x14ac:dyDescent="0.3">
      <c r="A95" s="1" t="s">
        <v>20</v>
      </c>
      <c r="B95" s="4">
        <v>43649</v>
      </c>
      <c r="C95" s="1">
        <v>1</v>
      </c>
      <c r="D95" s="1">
        <v>2</v>
      </c>
      <c r="E95" s="1">
        <v>40</v>
      </c>
      <c r="F95" s="1">
        <v>30</v>
      </c>
      <c r="G95" s="1" t="s">
        <v>7</v>
      </c>
      <c r="H95" s="1">
        <v>1</v>
      </c>
      <c r="I95" s="1" t="s">
        <v>37</v>
      </c>
      <c r="J95" s="1" t="s">
        <v>75</v>
      </c>
      <c r="K95" s="1">
        <v>1</v>
      </c>
    </row>
    <row r="96" spans="1:11" x14ac:dyDescent="0.3">
      <c r="A96" s="1" t="s">
        <v>20</v>
      </c>
      <c r="B96" s="4">
        <v>43649</v>
      </c>
      <c r="C96" s="1">
        <v>1</v>
      </c>
      <c r="D96" s="1">
        <v>3</v>
      </c>
      <c r="E96" s="1">
        <v>40</v>
      </c>
      <c r="F96" s="1">
        <v>30</v>
      </c>
      <c r="G96" s="1" t="s">
        <v>7</v>
      </c>
      <c r="H96" s="1">
        <v>1</v>
      </c>
      <c r="I96" s="1" t="s">
        <v>16</v>
      </c>
      <c r="J96" s="1" t="s">
        <v>72</v>
      </c>
      <c r="K96" s="1">
        <v>1</v>
      </c>
    </row>
    <row r="97" spans="1:11" x14ac:dyDescent="0.3">
      <c r="A97" s="1" t="s">
        <v>20</v>
      </c>
      <c r="B97" s="4">
        <v>43649</v>
      </c>
      <c r="C97" s="1">
        <v>1</v>
      </c>
      <c r="D97" s="1">
        <v>4</v>
      </c>
      <c r="E97" s="1">
        <v>10</v>
      </c>
      <c r="F97" s="1">
        <v>50</v>
      </c>
      <c r="G97" s="1" t="s">
        <v>7</v>
      </c>
      <c r="H97" s="1">
        <v>3</v>
      </c>
      <c r="I97" s="1" t="s">
        <v>43</v>
      </c>
      <c r="J97" s="1" t="s">
        <v>62</v>
      </c>
      <c r="K97" s="1">
        <v>3</v>
      </c>
    </row>
    <row r="98" spans="1:11" x14ac:dyDescent="0.3">
      <c r="A98" s="1" t="s">
        <v>20</v>
      </c>
      <c r="B98" s="4">
        <v>43649</v>
      </c>
      <c r="C98" s="1">
        <v>1</v>
      </c>
      <c r="D98" s="1">
        <v>5</v>
      </c>
      <c r="E98" s="1">
        <v>0</v>
      </c>
      <c r="F98" s="1">
        <v>40</v>
      </c>
      <c r="G98" s="1" t="s">
        <v>7</v>
      </c>
      <c r="H98" s="1">
        <v>3</v>
      </c>
      <c r="I98" s="1" t="s">
        <v>45</v>
      </c>
      <c r="J98" s="1" t="s">
        <v>71</v>
      </c>
      <c r="K98" s="1">
        <v>3</v>
      </c>
    </row>
    <row r="99" spans="1:11" x14ac:dyDescent="0.3">
      <c r="A99" s="1" t="s">
        <v>20</v>
      </c>
      <c r="B99" s="4">
        <v>43649</v>
      </c>
      <c r="C99" s="1">
        <v>2</v>
      </c>
      <c r="D99" s="1">
        <v>1</v>
      </c>
      <c r="E99" s="1">
        <v>10</v>
      </c>
      <c r="F99" s="1">
        <v>30</v>
      </c>
      <c r="G99" s="1" t="s">
        <v>7</v>
      </c>
      <c r="H99" s="1">
        <v>7</v>
      </c>
      <c r="I99" s="1" t="s">
        <v>46</v>
      </c>
      <c r="J99" s="1" t="s">
        <v>74</v>
      </c>
      <c r="K99" s="1">
        <v>24</v>
      </c>
    </row>
    <row r="100" spans="1:11" x14ac:dyDescent="0.3">
      <c r="A100" s="1" t="s">
        <v>20</v>
      </c>
      <c r="B100" s="4">
        <v>43649</v>
      </c>
      <c r="C100" s="1">
        <v>2</v>
      </c>
      <c r="D100" s="1">
        <v>2</v>
      </c>
      <c r="E100" s="1">
        <v>10</v>
      </c>
      <c r="F100" s="1">
        <v>30</v>
      </c>
      <c r="G100" s="1" t="s">
        <v>7</v>
      </c>
      <c r="H100" s="1">
        <v>1</v>
      </c>
      <c r="I100" s="1" t="s">
        <v>37</v>
      </c>
      <c r="J100" s="1" t="s">
        <v>75</v>
      </c>
      <c r="K100" s="1">
        <v>1</v>
      </c>
    </row>
    <row r="101" spans="1:11" x14ac:dyDescent="0.3">
      <c r="A101" s="1" t="s">
        <v>20</v>
      </c>
      <c r="B101" s="4">
        <v>43649</v>
      </c>
      <c r="C101" s="1">
        <v>2</v>
      </c>
      <c r="D101" s="1">
        <v>3</v>
      </c>
      <c r="E101" s="1">
        <v>0</v>
      </c>
      <c r="F101" s="1">
        <v>40</v>
      </c>
      <c r="G101" s="1" t="s">
        <v>7</v>
      </c>
      <c r="H101" s="1">
        <v>2</v>
      </c>
      <c r="I101" s="1" t="s">
        <v>43</v>
      </c>
      <c r="J101" s="1" t="s">
        <v>62</v>
      </c>
      <c r="K101" s="1">
        <v>2</v>
      </c>
    </row>
    <row r="102" spans="1:11" x14ac:dyDescent="0.3">
      <c r="A102" s="1" t="s">
        <v>20</v>
      </c>
      <c r="B102" s="4">
        <v>43649</v>
      </c>
      <c r="C102" s="1">
        <v>2</v>
      </c>
      <c r="D102" s="1">
        <v>3</v>
      </c>
      <c r="E102" s="1">
        <v>0</v>
      </c>
      <c r="F102" s="1">
        <v>40</v>
      </c>
      <c r="G102" s="1" t="s">
        <v>7</v>
      </c>
      <c r="H102" s="1">
        <v>1</v>
      </c>
      <c r="I102" s="1" t="s">
        <v>45</v>
      </c>
      <c r="J102" s="1" t="s">
        <v>71</v>
      </c>
      <c r="K102" s="1">
        <v>1</v>
      </c>
    </row>
    <row r="103" spans="1:11" x14ac:dyDescent="0.3">
      <c r="A103" s="1" t="s">
        <v>20</v>
      </c>
      <c r="B103" s="4">
        <v>43649</v>
      </c>
      <c r="C103" s="1">
        <v>2</v>
      </c>
      <c r="D103" s="1">
        <v>4</v>
      </c>
      <c r="E103" s="1">
        <v>20</v>
      </c>
      <c r="F103" s="1">
        <v>35</v>
      </c>
      <c r="G103" s="1" t="s">
        <v>7</v>
      </c>
      <c r="H103" s="1">
        <v>3</v>
      </c>
      <c r="I103" s="1" t="s">
        <v>46</v>
      </c>
      <c r="J103" s="1" t="s">
        <v>74</v>
      </c>
      <c r="K103" s="1">
        <v>6</v>
      </c>
    </row>
    <row r="104" spans="1:11" x14ac:dyDescent="0.3">
      <c r="A104" s="1" t="s">
        <v>20</v>
      </c>
      <c r="B104" s="4">
        <v>43649</v>
      </c>
      <c r="C104" s="1">
        <v>2</v>
      </c>
      <c r="D104" s="1">
        <v>5</v>
      </c>
      <c r="E104" s="1">
        <v>30</v>
      </c>
      <c r="F104" s="1">
        <v>40</v>
      </c>
      <c r="G104" s="1" t="s">
        <v>7</v>
      </c>
    </row>
    <row r="105" spans="1:11" x14ac:dyDescent="0.3">
      <c r="A105" s="1" t="s">
        <v>20</v>
      </c>
      <c r="B105" s="4">
        <v>43649</v>
      </c>
      <c r="C105" s="1">
        <v>3</v>
      </c>
      <c r="D105" s="1">
        <v>1</v>
      </c>
      <c r="E105" s="1">
        <v>10</v>
      </c>
      <c r="F105" s="1">
        <v>45</v>
      </c>
      <c r="G105" s="1" t="s">
        <v>33</v>
      </c>
    </row>
    <row r="106" spans="1:11" x14ac:dyDescent="0.3">
      <c r="A106" s="1" t="s">
        <v>20</v>
      </c>
      <c r="B106" s="4">
        <v>43649</v>
      </c>
      <c r="C106" s="1">
        <v>3</v>
      </c>
      <c r="D106" s="1">
        <v>2</v>
      </c>
      <c r="E106" s="1">
        <v>5</v>
      </c>
      <c r="F106" s="1">
        <v>40</v>
      </c>
      <c r="G106" s="1" t="s">
        <v>7</v>
      </c>
    </row>
    <row r="107" spans="1:11" x14ac:dyDescent="0.3">
      <c r="A107" s="1" t="s">
        <v>20</v>
      </c>
      <c r="B107" s="4">
        <v>43649</v>
      </c>
      <c r="C107" s="1">
        <v>3</v>
      </c>
      <c r="D107" s="1">
        <v>3</v>
      </c>
      <c r="E107" s="1">
        <v>5</v>
      </c>
      <c r="F107" s="1">
        <v>45</v>
      </c>
      <c r="G107" s="1" t="s">
        <v>7</v>
      </c>
    </row>
    <row r="108" spans="1:11" x14ac:dyDescent="0.3">
      <c r="A108" s="1" t="s">
        <v>20</v>
      </c>
      <c r="B108" s="4">
        <v>43649</v>
      </c>
      <c r="C108" s="1">
        <v>3</v>
      </c>
      <c r="D108" s="1">
        <v>4</v>
      </c>
      <c r="E108" s="1">
        <v>10</v>
      </c>
      <c r="F108" s="1">
        <v>35</v>
      </c>
      <c r="G108" s="1" t="s">
        <v>7</v>
      </c>
    </row>
    <row r="109" spans="1:11" x14ac:dyDescent="0.3">
      <c r="A109" s="1" t="s">
        <v>20</v>
      </c>
      <c r="B109" s="4">
        <v>43649</v>
      </c>
      <c r="C109" s="1">
        <v>3</v>
      </c>
      <c r="D109" s="1">
        <v>5</v>
      </c>
      <c r="E109" s="1">
        <v>10</v>
      </c>
      <c r="F109" s="1">
        <v>30</v>
      </c>
      <c r="G109" s="1" t="s">
        <v>7</v>
      </c>
      <c r="H109" s="1">
        <v>9</v>
      </c>
      <c r="I109" s="1" t="s">
        <v>18</v>
      </c>
      <c r="J109" s="1" t="s">
        <v>63</v>
      </c>
      <c r="K109" s="1">
        <v>180</v>
      </c>
    </row>
    <row r="110" spans="1:11" x14ac:dyDescent="0.3">
      <c r="A110" s="1" t="s">
        <v>20</v>
      </c>
      <c r="B110" s="4">
        <v>43649</v>
      </c>
      <c r="C110" s="1">
        <v>4</v>
      </c>
      <c r="D110" s="1">
        <v>1</v>
      </c>
      <c r="E110" s="1">
        <v>20</v>
      </c>
      <c r="F110" s="1">
        <v>40</v>
      </c>
      <c r="G110" s="1" t="s">
        <v>7</v>
      </c>
    </row>
    <row r="111" spans="1:11" x14ac:dyDescent="0.3">
      <c r="A111" s="1" t="s">
        <v>20</v>
      </c>
      <c r="B111" s="4">
        <v>43649</v>
      </c>
      <c r="C111" s="1">
        <v>4</v>
      </c>
      <c r="D111" s="1">
        <v>2</v>
      </c>
      <c r="E111" s="1">
        <v>5</v>
      </c>
      <c r="F111" s="1">
        <v>45</v>
      </c>
      <c r="G111" s="1" t="s">
        <v>7</v>
      </c>
      <c r="H111" s="1">
        <v>2</v>
      </c>
      <c r="I111" s="1" t="s">
        <v>43</v>
      </c>
      <c r="J111" s="1" t="s">
        <v>62</v>
      </c>
      <c r="K111" s="1">
        <v>2</v>
      </c>
    </row>
    <row r="112" spans="1:11" x14ac:dyDescent="0.3">
      <c r="A112" s="1" t="s">
        <v>20</v>
      </c>
      <c r="B112" s="4">
        <v>43649</v>
      </c>
      <c r="C112" s="1">
        <v>4</v>
      </c>
      <c r="D112" s="1">
        <v>3</v>
      </c>
      <c r="E112" s="1">
        <v>5</v>
      </c>
      <c r="F112" s="1">
        <v>40</v>
      </c>
      <c r="G112" s="1" t="s">
        <v>7</v>
      </c>
    </row>
    <row r="113" spans="1:11" x14ac:dyDescent="0.3">
      <c r="A113" s="1" t="s">
        <v>20</v>
      </c>
      <c r="B113" s="4">
        <v>43649</v>
      </c>
      <c r="C113" s="1">
        <v>4</v>
      </c>
      <c r="D113" s="1">
        <v>4</v>
      </c>
      <c r="E113" s="1">
        <v>20</v>
      </c>
      <c r="F113" s="1">
        <v>30</v>
      </c>
      <c r="G113" s="1" t="s">
        <v>7</v>
      </c>
      <c r="H113" s="1">
        <v>1</v>
      </c>
      <c r="I113" s="1" t="s">
        <v>43</v>
      </c>
      <c r="J113" s="1" t="s">
        <v>62</v>
      </c>
      <c r="K113" s="1">
        <v>1</v>
      </c>
    </row>
    <row r="114" spans="1:11" x14ac:dyDescent="0.3">
      <c r="A114" s="1" t="s">
        <v>20</v>
      </c>
      <c r="B114" s="4">
        <v>43649</v>
      </c>
      <c r="C114" s="1">
        <v>4</v>
      </c>
      <c r="D114" s="1">
        <v>5</v>
      </c>
      <c r="E114" s="1">
        <v>20</v>
      </c>
      <c r="F114" s="1">
        <v>45</v>
      </c>
      <c r="G114" s="1" t="s">
        <v>7</v>
      </c>
      <c r="H114" s="1">
        <v>3</v>
      </c>
      <c r="I114" s="1" t="s">
        <v>43</v>
      </c>
      <c r="J114" s="1" t="s">
        <v>62</v>
      </c>
      <c r="K114" s="1">
        <v>5</v>
      </c>
    </row>
    <row r="115" spans="1:11" x14ac:dyDescent="0.3">
      <c r="A115" s="1" t="s">
        <v>20</v>
      </c>
      <c r="B115" s="4">
        <v>43649</v>
      </c>
      <c r="C115" s="1">
        <v>4</v>
      </c>
      <c r="D115" s="1">
        <v>5</v>
      </c>
      <c r="E115" s="1">
        <v>20</v>
      </c>
      <c r="F115" s="1">
        <v>45</v>
      </c>
      <c r="G115" s="1" t="s">
        <v>7</v>
      </c>
      <c r="H115" s="1">
        <v>2</v>
      </c>
      <c r="I115" s="1" t="s">
        <v>46</v>
      </c>
      <c r="J115" s="1" t="s">
        <v>74</v>
      </c>
      <c r="K115" s="1">
        <v>4</v>
      </c>
    </row>
    <row r="116" spans="1:11" x14ac:dyDescent="0.3">
      <c r="A116" s="1" t="s">
        <v>20</v>
      </c>
      <c r="B116" s="4">
        <v>43649</v>
      </c>
      <c r="C116" s="1">
        <v>5</v>
      </c>
      <c r="D116" s="1">
        <v>1</v>
      </c>
      <c r="E116" s="1">
        <v>20</v>
      </c>
      <c r="F116" s="1">
        <v>35</v>
      </c>
      <c r="G116" s="1" t="s">
        <v>7</v>
      </c>
      <c r="H116" s="1">
        <v>2</v>
      </c>
      <c r="I116" s="1" t="s">
        <v>45</v>
      </c>
      <c r="J116" s="1" t="s">
        <v>71</v>
      </c>
      <c r="K116" s="1">
        <v>2</v>
      </c>
    </row>
    <row r="117" spans="1:11" x14ac:dyDescent="0.3">
      <c r="A117" s="1" t="s">
        <v>20</v>
      </c>
      <c r="B117" s="4">
        <v>43649</v>
      </c>
      <c r="C117" s="1">
        <v>5</v>
      </c>
      <c r="D117" s="1">
        <v>2</v>
      </c>
      <c r="E117" s="1">
        <v>40</v>
      </c>
      <c r="F117" s="1">
        <v>40</v>
      </c>
      <c r="G117" s="1" t="s">
        <v>7</v>
      </c>
      <c r="H117" s="1">
        <v>2</v>
      </c>
      <c r="I117" s="1" t="s">
        <v>43</v>
      </c>
      <c r="J117" s="1" t="s">
        <v>62</v>
      </c>
      <c r="K117" s="1">
        <v>3</v>
      </c>
    </row>
    <row r="118" spans="1:11" x14ac:dyDescent="0.3">
      <c r="A118" s="1" t="s">
        <v>20</v>
      </c>
      <c r="B118" s="4">
        <v>43649</v>
      </c>
      <c r="C118" s="1">
        <v>5</v>
      </c>
      <c r="D118" s="1">
        <v>3</v>
      </c>
      <c r="E118" s="1">
        <v>20</v>
      </c>
      <c r="F118" s="1">
        <v>30</v>
      </c>
      <c r="G118" s="1" t="s">
        <v>7</v>
      </c>
      <c r="H118" s="1">
        <v>4</v>
      </c>
      <c r="I118" s="1" t="s">
        <v>43</v>
      </c>
      <c r="J118" s="1" t="s">
        <v>62</v>
      </c>
      <c r="K118" s="1">
        <v>4</v>
      </c>
    </row>
    <row r="119" spans="1:11" x14ac:dyDescent="0.3">
      <c r="A119" s="1" t="s">
        <v>20</v>
      </c>
      <c r="B119" s="4">
        <v>43649</v>
      </c>
      <c r="C119" s="1">
        <v>5</v>
      </c>
      <c r="D119" s="1">
        <v>4</v>
      </c>
      <c r="E119" s="1">
        <v>10</v>
      </c>
      <c r="F119" s="1">
        <v>30</v>
      </c>
      <c r="G119" s="1" t="s">
        <v>7</v>
      </c>
    </row>
    <row r="120" spans="1:11" x14ac:dyDescent="0.3">
      <c r="A120" s="1" t="s">
        <v>20</v>
      </c>
      <c r="B120" s="4">
        <v>43649</v>
      </c>
      <c r="C120" s="1">
        <v>5</v>
      </c>
      <c r="D120" s="1">
        <v>5</v>
      </c>
      <c r="E120" s="1">
        <v>0</v>
      </c>
      <c r="F120" s="1">
        <v>20</v>
      </c>
      <c r="G120" s="1" t="s">
        <v>7</v>
      </c>
    </row>
    <row r="121" spans="1:11" x14ac:dyDescent="0.3">
      <c r="A121" s="1" t="s">
        <v>25</v>
      </c>
      <c r="B121" s="4">
        <v>43654</v>
      </c>
      <c r="C121" s="1">
        <v>1</v>
      </c>
      <c r="D121" s="1">
        <v>1</v>
      </c>
      <c r="E121" s="1">
        <v>10</v>
      </c>
      <c r="F121" s="1">
        <v>80</v>
      </c>
      <c r="G121" s="1" t="s">
        <v>7</v>
      </c>
      <c r="H121" s="1">
        <v>2</v>
      </c>
      <c r="I121" s="1" t="s">
        <v>43</v>
      </c>
      <c r="J121" s="1" t="s">
        <v>62</v>
      </c>
      <c r="K121" s="1">
        <v>4</v>
      </c>
    </row>
    <row r="122" spans="1:11" x14ac:dyDescent="0.3">
      <c r="A122" s="1" t="s">
        <v>25</v>
      </c>
      <c r="B122" s="4">
        <v>43654</v>
      </c>
      <c r="C122" s="1">
        <v>1</v>
      </c>
      <c r="D122" s="1">
        <v>2</v>
      </c>
      <c r="E122" s="1">
        <v>25</v>
      </c>
      <c r="F122" s="1">
        <v>70</v>
      </c>
      <c r="G122" s="1" t="s">
        <v>7</v>
      </c>
      <c r="H122" s="1">
        <v>2</v>
      </c>
      <c r="I122" s="1" t="s">
        <v>43</v>
      </c>
      <c r="J122" s="1" t="s">
        <v>62</v>
      </c>
      <c r="K122" s="1">
        <v>4</v>
      </c>
    </row>
    <row r="123" spans="1:11" x14ac:dyDescent="0.3">
      <c r="A123" s="1" t="s">
        <v>25</v>
      </c>
      <c r="B123" s="4">
        <v>43654</v>
      </c>
      <c r="C123" s="1">
        <v>1</v>
      </c>
      <c r="D123" s="1">
        <v>3</v>
      </c>
      <c r="E123" s="1">
        <v>20</v>
      </c>
      <c r="F123" s="1">
        <v>75</v>
      </c>
      <c r="G123" s="1" t="s">
        <v>7</v>
      </c>
    </row>
    <row r="124" spans="1:11" x14ac:dyDescent="0.3">
      <c r="A124" s="1" t="s">
        <v>25</v>
      </c>
      <c r="B124" s="4">
        <v>43654</v>
      </c>
      <c r="C124" s="1">
        <v>1</v>
      </c>
      <c r="D124" s="1">
        <v>4</v>
      </c>
      <c r="E124" s="1">
        <v>25</v>
      </c>
      <c r="F124" s="1">
        <v>60</v>
      </c>
      <c r="G124" s="1" t="s">
        <v>7</v>
      </c>
      <c r="H124" s="1">
        <v>5</v>
      </c>
      <c r="I124" s="1" t="s">
        <v>43</v>
      </c>
      <c r="J124" s="1" t="s">
        <v>62</v>
      </c>
      <c r="K124" s="1">
        <v>15</v>
      </c>
    </row>
    <row r="125" spans="1:11" x14ac:dyDescent="0.3">
      <c r="A125" s="1" t="s">
        <v>25</v>
      </c>
      <c r="B125" s="4">
        <v>43654</v>
      </c>
      <c r="C125" s="1">
        <v>1</v>
      </c>
      <c r="D125" s="1">
        <v>5</v>
      </c>
      <c r="E125" s="1">
        <v>10</v>
      </c>
      <c r="F125" s="1">
        <v>80</v>
      </c>
      <c r="G125" s="1" t="s">
        <v>7</v>
      </c>
      <c r="H125" s="1">
        <v>3</v>
      </c>
      <c r="I125" s="1" t="s">
        <v>43</v>
      </c>
      <c r="J125" s="1" t="s">
        <v>62</v>
      </c>
      <c r="K125" s="1">
        <v>13</v>
      </c>
    </row>
    <row r="126" spans="1:11" x14ac:dyDescent="0.3">
      <c r="A126" s="1" t="s">
        <v>25</v>
      </c>
      <c r="B126" s="4">
        <v>43654</v>
      </c>
      <c r="C126" s="1">
        <v>1</v>
      </c>
      <c r="D126" s="1">
        <v>5</v>
      </c>
      <c r="E126" s="1">
        <v>10</v>
      </c>
      <c r="F126" s="1">
        <v>80</v>
      </c>
      <c r="G126" s="1" t="s">
        <v>7</v>
      </c>
      <c r="H126" s="1">
        <v>1</v>
      </c>
      <c r="I126" s="1" t="s">
        <v>18</v>
      </c>
      <c r="J126" s="1" t="s">
        <v>63</v>
      </c>
      <c r="K126" s="1">
        <v>9</v>
      </c>
    </row>
    <row r="127" spans="1:11" x14ac:dyDescent="0.3">
      <c r="A127" s="1" t="s">
        <v>25</v>
      </c>
      <c r="B127" s="4">
        <v>43654</v>
      </c>
      <c r="C127" s="1">
        <v>2</v>
      </c>
      <c r="D127" s="1">
        <v>1</v>
      </c>
      <c r="E127" s="1">
        <v>10</v>
      </c>
      <c r="F127" s="1">
        <v>85</v>
      </c>
      <c r="G127" s="1" t="s">
        <v>7</v>
      </c>
    </row>
    <row r="128" spans="1:11" x14ac:dyDescent="0.3">
      <c r="A128" s="1" t="s">
        <v>25</v>
      </c>
      <c r="B128" s="4">
        <v>43654</v>
      </c>
      <c r="C128" s="1">
        <v>2</v>
      </c>
      <c r="D128" s="1">
        <v>2</v>
      </c>
      <c r="E128" s="1">
        <v>10</v>
      </c>
      <c r="F128" s="1">
        <v>70</v>
      </c>
      <c r="G128" s="1" t="s">
        <v>7</v>
      </c>
      <c r="H128" s="1">
        <v>1</v>
      </c>
      <c r="I128" s="1" t="s">
        <v>18</v>
      </c>
      <c r="J128" s="1" t="s">
        <v>63</v>
      </c>
      <c r="K128" s="1">
        <v>6</v>
      </c>
    </row>
    <row r="129" spans="1:11" x14ac:dyDescent="0.3">
      <c r="A129" s="1" t="s">
        <v>25</v>
      </c>
      <c r="B129" s="4">
        <v>43654</v>
      </c>
      <c r="C129" s="1">
        <v>2</v>
      </c>
      <c r="D129" s="1">
        <v>3</v>
      </c>
      <c r="E129" s="1">
        <v>10</v>
      </c>
      <c r="F129" s="1">
        <v>70</v>
      </c>
      <c r="G129" s="1" t="s">
        <v>7</v>
      </c>
    </row>
    <row r="130" spans="1:11" x14ac:dyDescent="0.3">
      <c r="A130" s="1" t="s">
        <v>25</v>
      </c>
      <c r="B130" s="4">
        <v>43654</v>
      </c>
      <c r="C130" s="1">
        <v>2</v>
      </c>
      <c r="D130" s="1">
        <v>4</v>
      </c>
      <c r="E130" s="1">
        <v>10</v>
      </c>
      <c r="F130" s="1">
        <v>60</v>
      </c>
      <c r="G130" s="1" t="s">
        <v>7</v>
      </c>
    </row>
    <row r="131" spans="1:11" x14ac:dyDescent="0.3">
      <c r="A131" s="1" t="s">
        <v>25</v>
      </c>
      <c r="B131" s="4">
        <v>43654</v>
      </c>
      <c r="C131" s="1">
        <v>2</v>
      </c>
      <c r="D131" s="1">
        <v>5</v>
      </c>
      <c r="E131" s="1">
        <v>20</v>
      </c>
      <c r="F131" s="1">
        <v>60</v>
      </c>
      <c r="G131" s="1" t="s">
        <v>7</v>
      </c>
    </row>
    <row r="132" spans="1:11" x14ac:dyDescent="0.3">
      <c r="A132" s="1" t="s">
        <v>25</v>
      </c>
      <c r="B132" s="4">
        <v>43654</v>
      </c>
      <c r="C132" s="1">
        <v>3</v>
      </c>
      <c r="D132" s="1">
        <v>1</v>
      </c>
      <c r="E132" s="1">
        <v>35</v>
      </c>
      <c r="F132" s="1">
        <v>45</v>
      </c>
      <c r="G132" s="1" t="s">
        <v>15</v>
      </c>
    </row>
    <row r="133" spans="1:11" x14ac:dyDescent="0.3">
      <c r="A133" s="1" t="s">
        <v>25</v>
      </c>
      <c r="B133" s="4">
        <v>43654</v>
      </c>
      <c r="C133" s="1">
        <v>3</v>
      </c>
      <c r="D133" s="1">
        <v>2</v>
      </c>
      <c r="E133" s="1">
        <v>10</v>
      </c>
      <c r="F133" s="1">
        <v>85</v>
      </c>
      <c r="G133" s="1" t="s">
        <v>7</v>
      </c>
    </row>
    <row r="134" spans="1:11" x14ac:dyDescent="0.3">
      <c r="A134" s="1" t="s">
        <v>25</v>
      </c>
      <c r="B134" s="4">
        <v>43654</v>
      </c>
      <c r="C134" s="1">
        <v>3</v>
      </c>
      <c r="D134" s="1">
        <v>3</v>
      </c>
      <c r="E134" s="1">
        <v>10</v>
      </c>
      <c r="F134" s="1">
        <v>85</v>
      </c>
      <c r="G134" s="1" t="s">
        <v>7</v>
      </c>
      <c r="H134" s="1">
        <v>1</v>
      </c>
      <c r="I134" s="1" t="s">
        <v>43</v>
      </c>
      <c r="J134" s="1" t="s">
        <v>62</v>
      </c>
      <c r="K134" s="1">
        <v>1</v>
      </c>
    </row>
    <row r="135" spans="1:11" x14ac:dyDescent="0.3">
      <c r="A135" s="1" t="s">
        <v>25</v>
      </c>
      <c r="B135" s="4">
        <v>43654</v>
      </c>
      <c r="C135" s="1">
        <v>3</v>
      </c>
      <c r="D135" s="1">
        <v>4</v>
      </c>
      <c r="E135" s="1">
        <v>0</v>
      </c>
      <c r="F135" s="1">
        <v>90</v>
      </c>
      <c r="G135" s="1" t="s">
        <v>7</v>
      </c>
    </row>
    <row r="136" spans="1:11" x14ac:dyDescent="0.3">
      <c r="A136" s="1" t="s">
        <v>25</v>
      </c>
      <c r="B136" s="4">
        <v>43654</v>
      </c>
      <c r="C136" s="1">
        <v>3</v>
      </c>
      <c r="D136" s="1">
        <v>5</v>
      </c>
      <c r="E136" s="1">
        <v>15</v>
      </c>
      <c r="F136" s="1">
        <v>65</v>
      </c>
      <c r="G136" s="1" t="s">
        <v>7</v>
      </c>
      <c r="H136" s="1">
        <v>1</v>
      </c>
      <c r="I136" s="1" t="s">
        <v>43</v>
      </c>
      <c r="J136" s="1" t="s">
        <v>62</v>
      </c>
      <c r="K136" s="1">
        <v>1</v>
      </c>
    </row>
    <row r="137" spans="1:11" x14ac:dyDescent="0.3">
      <c r="A137" s="1" t="s">
        <v>25</v>
      </c>
      <c r="B137" s="4">
        <v>43654</v>
      </c>
      <c r="C137" s="1">
        <v>4</v>
      </c>
      <c r="D137" s="1">
        <v>1</v>
      </c>
      <c r="E137" s="1">
        <v>25</v>
      </c>
      <c r="F137" s="1">
        <v>70</v>
      </c>
      <c r="G137" s="1" t="s">
        <v>7</v>
      </c>
      <c r="H137" s="1">
        <v>5</v>
      </c>
      <c r="I137" s="1" t="s">
        <v>43</v>
      </c>
      <c r="J137" s="1" t="s">
        <v>62</v>
      </c>
      <c r="K137" s="1">
        <v>20</v>
      </c>
    </row>
    <row r="138" spans="1:11" x14ac:dyDescent="0.3">
      <c r="A138" s="1" t="s">
        <v>25</v>
      </c>
      <c r="B138" s="4">
        <v>43654</v>
      </c>
      <c r="C138" s="1">
        <v>4</v>
      </c>
      <c r="D138" s="1">
        <v>2</v>
      </c>
      <c r="E138" s="1">
        <v>10</v>
      </c>
      <c r="F138" s="1">
        <v>70</v>
      </c>
      <c r="G138" s="1" t="s">
        <v>7</v>
      </c>
    </row>
    <row r="139" spans="1:11" x14ac:dyDescent="0.3">
      <c r="A139" s="1" t="s">
        <v>25</v>
      </c>
      <c r="B139" s="4">
        <v>43654</v>
      </c>
      <c r="C139" s="1">
        <v>4</v>
      </c>
      <c r="D139" s="1">
        <v>3</v>
      </c>
      <c r="E139" s="1">
        <v>20</v>
      </c>
      <c r="F139" s="1">
        <v>40</v>
      </c>
      <c r="G139" s="1" t="s">
        <v>7</v>
      </c>
    </row>
    <row r="140" spans="1:11" x14ac:dyDescent="0.3">
      <c r="A140" s="1" t="s">
        <v>25</v>
      </c>
      <c r="B140" s="4">
        <v>43654</v>
      </c>
      <c r="C140" s="1">
        <v>4</v>
      </c>
      <c r="D140" s="1">
        <v>4</v>
      </c>
      <c r="E140" s="1">
        <v>15</v>
      </c>
      <c r="F140" s="1">
        <v>80</v>
      </c>
      <c r="G140" s="1" t="s">
        <v>7</v>
      </c>
    </row>
    <row r="141" spans="1:11" x14ac:dyDescent="0.3">
      <c r="A141" s="1" t="s">
        <v>25</v>
      </c>
      <c r="B141" s="4">
        <v>43654</v>
      </c>
      <c r="C141" s="1">
        <v>4</v>
      </c>
      <c r="D141" s="1">
        <v>5</v>
      </c>
      <c r="E141" s="1">
        <v>35</v>
      </c>
      <c r="F141" s="1">
        <v>60</v>
      </c>
      <c r="G141" s="1" t="s">
        <v>7</v>
      </c>
    </row>
    <row r="142" spans="1:11" x14ac:dyDescent="0.3">
      <c r="A142" s="1" t="s">
        <v>25</v>
      </c>
      <c r="B142" s="4">
        <v>43654</v>
      </c>
      <c r="C142" s="1">
        <v>5</v>
      </c>
      <c r="D142" s="1">
        <v>1</v>
      </c>
      <c r="E142" s="1">
        <v>0</v>
      </c>
      <c r="F142" s="1">
        <v>95</v>
      </c>
      <c r="G142" s="1" t="s">
        <v>7</v>
      </c>
    </row>
    <row r="143" spans="1:11" x14ac:dyDescent="0.3">
      <c r="A143" s="1" t="s">
        <v>25</v>
      </c>
      <c r="B143" s="4">
        <v>43654</v>
      </c>
      <c r="C143" s="1">
        <v>5</v>
      </c>
      <c r="D143" s="1">
        <v>2</v>
      </c>
      <c r="E143" s="1">
        <v>5</v>
      </c>
      <c r="F143" s="1">
        <v>90</v>
      </c>
      <c r="G143" s="1" t="s">
        <v>7</v>
      </c>
    </row>
    <row r="144" spans="1:11" x14ac:dyDescent="0.3">
      <c r="A144" s="1" t="s">
        <v>25</v>
      </c>
      <c r="B144" s="4">
        <v>43654</v>
      </c>
      <c r="C144" s="1">
        <v>5</v>
      </c>
      <c r="D144" s="1">
        <v>3</v>
      </c>
      <c r="E144" s="1">
        <v>20</v>
      </c>
      <c r="F144" s="1">
        <v>75</v>
      </c>
      <c r="G144" s="1" t="s">
        <v>7</v>
      </c>
      <c r="H144" s="1">
        <v>1</v>
      </c>
      <c r="I144" s="1" t="s">
        <v>18</v>
      </c>
      <c r="J144" s="1" t="s">
        <v>63</v>
      </c>
      <c r="K144" s="1">
        <v>7</v>
      </c>
    </row>
    <row r="145" spans="1:11" x14ac:dyDescent="0.3">
      <c r="A145" s="1" t="s">
        <v>25</v>
      </c>
      <c r="B145" s="4">
        <v>43654</v>
      </c>
      <c r="C145" s="1">
        <v>5</v>
      </c>
      <c r="D145" s="1">
        <v>4</v>
      </c>
      <c r="E145" s="1">
        <v>0</v>
      </c>
      <c r="F145" s="1">
        <v>95</v>
      </c>
      <c r="G145" s="1" t="s">
        <v>7</v>
      </c>
      <c r="H145" s="1">
        <v>1</v>
      </c>
      <c r="I145" s="1" t="s">
        <v>40</v>
      </c>
      <c r="J145" s="1" t="s">
        <v>65</v>
      </c>
      <c r="K145" s="1">
        <v>1</v>
      </c>
    </row>
    <row r="146" spans="1:11" x14ac:dyDescent="0.3">
      <c r="A146" s="1" t="s">
        <v>25</v>
      </c>
      <c r="B146" s="4">
        <v>43654</v>
      </c>
      <c r="C146" s="1">
        <v>5</v>
      </c>
      <c r="D146" s="1">
        <v>5</v>
      </c>
      <c r="E146" s="1">
        <v>5</v>
      </c>
      <c r="F146" s="1">
        <v>90</v>
      </c>
      <c r="G146" s="1" t="s">
        <v>7</v>
      </c>
    </row>
    <row r="147" spans="1:11" x14ac:dyDescent="0.3">
      <c r="A147" s="1" t="s">
        <v>28</v>
      </c>
      <c r="B147" s="4">
        <v>43651</v>
      </c>
      <c r="C147" s="1">
        <v>1</v>
      </c>
      <c r="D147" s="1">
        <v>1</v>
      </c>
      <c r="E147" s="1">
        <v>25</v>
      </c>
      <c r="F147" s="1">
        <v>75</v>
      </c>
      <c r="G147" s="1" t="s">
        <v>15</v>
      </c>
    </row>
    <row r="148" spans="1:11" x14ac:dyDescent="0.3">
      <c r="A148" s="1" t="s">
        <v>28</v>
      </c>
      <c r="B148" s="4">
        <v>43651</v>
      </c>
      <c r="C148" s="1">
        <v>1</v>
      </c>
      <c r="D148" s="1">
        <v>2</v>
      </c>
      <c r="E148" s="1">
        <v>30</v>
      </c>
      <c r="F148" s="1">
        <v>70</v>
      </c>
      <c r="G148" s="1" t="s">
        <v>15</v>
      </c>
    </row>
    <row r="149" spans="1:11" x14ac:dyDescent="0.3">
      <c r="A149" s="1" t="s">
        <v>28</v>
      </c>
      <c r="B149" s="4">
        <v>43651</v>
      </c>
      <c r="C149" s="1">
        <v>1</v>
      </c>
      <c r="D149" s="1">
        <v>3</v>
      </c>
      <c r="E149" s="1">
        <v>25</v>
      </c>
      <c r="F149" s="1">
        <v>70</v>
      </c>
      <c r="G149" s="1" t="s">
        <v>15</v>
      </c>
    </row>
    <row r="150" spans="1:11" x14ac:dyDescent="0.3">
      <c r="A150" s="1" t="s">
        <v>28</v>
      </c>
      <c r="B150" s="4">
        <v>43651</v>
      </c>
      <c r="C150" s="1">
        <v>1</v>
      </c>
      <c r="D150" s="1">
        <v>4</v>
      </c>
      <c r="E150" s="1">
        <v>30</v>
      </c>
      <c r="F150" s="1">
        <v>70</v>
      </c>
      <c r="G150" s="1" t="s">
        <v>7</v>
      </c>
    </row>
    <row r="151" spans="1:11" x14ac:dyDescent="0.3">
      <c r="A151" s="1" t="s">
        <v>28</v>
      </c>
      <c r="B151" s="4">
        <v>43651</v>
      </c>
      <c r="C151" s="1">
        <v>1</v>
      </c>
      <c r="D151" s="1">
        <v>5</v>
      </c>
      <c r="E151" s="1">
        <v>15</v>
      </c>
      <c r="F151" s="1">
        <v>80</v>
      </c>
      <c r="G151" s="1" t="s">
        <v>7</v>
      </c>
    </row>
    <row r="152" spans="1:11" x14ac:dyDescent="0.3">
      <c r="A152" s="1" t="s">
        <v>28</v>
      </c>
      <c r="B152" s="4">
        <v>43651</v>
      </c>
      <c r="C152" s="1">
        <v>2</v>
      </c>
      <c r="D152" s="1">
        <v>1</v>
      </c>
      <c r="E152" s="1">
        <v>10</v>
      </c>
      <c r="F152" s="1">
        <v>85</v>
      </c>
      <c r="G152" s="1" t="s">
        <v>15</v>
      </c>
      <c r="H152" s="1">
        <v>1</v>
      </c>
      <c r="I152" s="1" t="s">
        <v>43</v>
      </c>
      <c r="J152" s="1" t="s">
        <v>62</v>
      </c>
      <c r="K152" s="1">
        <v>7</v>
      </c>
    </row>
    <row r="153" spans="1:11" x14ac:dyDescent="0.3">
      <c r="A153" s="1" t="s">
        <v>28</v>
      </c>
      <c r="B153" s="4">
        <v>43651</v>
      </c>
      <c r="C153" s="1">
        <v>2</v>
      </c>
      <c r="D153" s="1">
        <v>2</v>
      </c>
      <c r="E153" s="1">
        <v>25</v>
      </c>
      <c r="F153" s="1">
        <v>75</v>
      </c>
      <c r="G153" s="1" t="s">
        <v>7</v>
      </c>
      <c r="H153" s="1">
        <v>12</v>
      </c>
      <c r="I153" s="1" t="s">
        <v>18</v>
      </c>
      <c r="J153" s="1" t="s">
        <v>63</v>
      </c>
      <c r="K153" s="1">
        <v>559</v>
      </c>
    </row>
    <row r="154" spans="1:11" x14ac:dyDescent="0.3">
      <c r="A154" s="1" t="s">
        <v>28</v>
      </c>
      <c r="B154" s="4">
        <v>43651</v>
      </c>
      <c r="C154" s="1">
        <v>2</v>
      </c>
      <c r="D154" s="1">
        <v>2</v>
      </c>
      <c r="E154" s="1">
        <v>25</v>
      </c>
      <c r="F154" s="1">
        <v>75</v>
      </c>
      <c r="G154" s="1" t="s">
        <v>7</v>
      </c>
      <c r="H154" s="1">
        <v>7</v>
      </c>
      <c r="I154" s="1" t="s">
        <v>43</v>
      </c>
      <c r="J154" s="1" t="s">
        <v>62</v>
      </c>
      <c r="K154" s="1">
        <v>37</v>
      </c>
    </row>
    <row r="155" spans="1:11" x14ac:dyDescent="0.3">
      <c r="A155" s="1" t="s">
        <v>28</v>
      </c>
      <c r="B155" s="4">
        <v>43651</v>
      </c>
      <c r="C155" s="1">
        <v>2</v>
      </c>
      <c r="D155" s="1">
        <v>3</v>
      </c>
      <c r="E155" s="1">
        <v>30</v>
      </c>
      <c r="F155" s="1">
        <v>70</v>
      </c>
      <c r="G155" s="1" t="s">
        <v>7</v>
      </c>
      <c r="H155" s="1">
        <v>4</v>
      </c>
      <c r="I155" s="1" t="s">
        <v>18</v>
      </c>
      <c r="J155" s="1" t="s">
        <v>63</v>
      </c>
      <c r="K155" s="1">
        <v>52</v>
      </c>
    </row>
    <row r="156" spans="1:11" x14ac:dyDescent="0.3">
      <c r="A156" s="1" t="s">
        <v>28</v>
      </c>
      <c r="B156" s="4">
        <v>43651</v>
      </c>
      <c r="C156" s="1">
        <v>2</v>
      </c>
      <c r="D156" s="1">
        <v>3</v>
      </c>
      <c r="E156" s="1">
        <v>30</v>
      </c>
      <c r="F156" s="1">
        <v>70</v>
      </c>
      <c r="G156" s="1" t="s">
        <v>7</v>
      </c>
      <c r="H156" s="1">
        <v>3</v>
      </c>
      <c r="I156" s="1" t="s">
        <v>43</v>
      </c>
      <c r="J156" s="1" t="s">
        <v>62</v>
      </c>
      <c r="K156" s="1">
        <v>4</v>
      </c>
    </row>
    <row r="157" spans="1:11" x14ac:dyDescent="0.3">
      <c r="A157" s="1" t="s">
        <v>28</v>
      </c>
      <c r="B157" s="4">
        <v>43651</v>
      </c>
      <c r="C157" s="1">
        <v>2</v>
      </c>
      <c r="D157" s="1">
        <v>4</v>
      </c>
      <c r="E157" s="1">
        <v>35</v>
      </c>
      <c r="F157" s="1">
        <v>65</v>
      </c>
      <c r="G157" s="1" t="s">
        <v>15</v>
      </c>
      <c r="H157" s="1">
        <v>1</v>
      </c>
      <c r="I157" s="1" t="s">
        <v>43</v>
      </c>
      <c r="J157" s="1" t="s">
        <v>62</v>
      </c>
      <c r="K157" s="1">
        <v>3</v>
      </c>
    </row>
    <row r="158" spans="1:11" x14ac:dyDescent="0.3">
      <c r="A158" s="1" t="s">
        <v>28</v>
      </c>
      <c r="B158" s="4">
        <v>43651</v>
      </c>
      <c r="C158" s="1">
        <v>2</v>
      </c>
      <c r="D158" s="1">
        <v>5</v>
      </c>
      <c r="E158" s="1">
        <v>35</v>
      </c>
      <c r="F158" s="1">
        <v>65</v>
      </c>
      <c r="G158" s="1" t="s">
        <v>15</v>
      </c>
      <c r="H158" s="1">
        <v>3</v>
      </c>
      <c r="I158" s="1" t="s">
        <v>43</v>
      </c>
      <c r="J158" s="1" t="s">
        <v>62</v>
      </c>
      <c r="K158" s="1">
        <v>6</v>
      </c>
    </row>
    <row r="159" spans="1:11" x14ac:dyDescent="0.3">
      <c r="A159" s="1" t="s">
        <v>28</v>
      </c>
      <c r="B159" s="4">
        <v>43651</v>
      </c>
      <c r="C159" s="1">
        <v>3</v>
      </c>
      <c r="D159" s="1">
        <v>1</v>
      </c>
      <c r="E159" s="1">
        <v>40</v>
      </c>
      <c r="F159" s="1">
        <v>50</v>
      </c>
      <c r="G159" s="1" t="s">
        <v>7</v>
      </c>
    </row>
    <row r="160" spans="1:11" x14ac:dyDescent="0.3">
      <c r="A160" s="1" t="s">
        <v>28</v>
      </c>
      <c r="B160" s="4">
        <v>43651</v>
      </c>
      <c r="C160" s="1">
        <v>3</v>
      </c>
      <c r="D160" s="1">
        <v>2</v>
      </c>
      <c r="E160" s="1">
        <v>35</v>
      </c>
      <c r="F160" s="1">
        <v>65</v>
      </c>
      <c r="G160" s="1" t="s">
        <v>7</v>
      </c>
      <c r="H160" s="1">
        <v>7</v>
      </c>
      <c r="I160" s="1" t="s">
        <v>43</v>
      </c>
      <c r="J160" s="1" t="s">
        <v>62</v>
      </c>
      <c r="K160" s="1">
        <v>38</v>
      </c>
    </row>
    <row r="161" spans="1:11" x14ac:dyDescent="0.3">
      <c r="A161" s="1" t="s">
        <v>28</v>
      </c>
      <c r="B161" s="4">
        <v>43651</v>
      </c>
      <c r="C161" s="1">
        <v>3</v>
      </c>
      <c r="D161" s="1">
        <v>2</v>
      </c>
      <c r="E161" s="1">
        <v>35</v>
      </c>
      <c r="F161" s="1">
        <v>65</v>
      </c>
      <c r="G161" s="1" t="s">
        <v>7</v>
      </c>
      <c r="H161" s="1">
        <v>1</v>
      </c>
      <c r="I161" s="1" t="s">
        <v>18</v>
      </c>
      <c r="J161" s="1" t="s">
        <v>63</v>
      </c>
      <c r="K161" s="1">
        <v>22</v>
      </c>
    </row>
    <row r="162" spans="1:11" x14ac:dyDescent="0.3">
      <c r="A162" s="1" t="s">
        <v>28</v>
      </c>
      <c r="B162" s="4">
        <v>43651</v>
      </c>
      <c r="C162" s="1">
        <v>3</v>
      </c>
      <c r="D162" s="1">
        <v>3</v>
      </c>
      <c r="E162" s="1">
        <v>45</v>
      </c>
      <c r="F162" s="1">
        <v>55</v>
      </c>
      <c r="G162" s="1" t="s">
        <v>7</v>
      </c>
      <c r="H162" s="1">
        <v>1</v>
      </c>
      <c r="I162" s="1" t="s">
        <v>40</v>
      </c>
      <c r="J162" s="1" t="s">
        <v>65</v>
      </c>
      <c r="K162" s="1">
        <v>3</v>
      </c>
    </row>
    <row r="163" spans="1:11" x14ac:dyDescent="0.3">
      <c r="A163" s="1" t="s">
        <v>28</v>
      </c>
      <c r="B163" s="4">
        <v>43651</v>
      </c>
      <c r="C163" s="1">
        <v>3</v>
      </c>
      <c r="D163" s="1">
        <v>4</v>
      </c>
      <c r="E163" s="1">
        <v>50</v>
      </c>
      <c r="F163" s="1">
        <v>50</v>
      </c>
      <c r="G163" s="1" t="s">
        <v>7</v>
      </c>
      <c r="H163" s="1">
        <v>2</v>
      </c>
      <c r="I163" s="1" t="s">
        <v>18</v>
      </c>
      <c r="J163" s="1" t="s">
        <v>63</v>
      </c>
      <c r="K163" s="1">
        <v>48</v>
      </c>
    </row>
    <row r="164" spans="1:11" x14ac:dyDescent="0.3">
      <c r="A164" s="1" t="s">
        <v>28</v>
      </c>
      <c r="B164" s="4">
        <v>43651</v>
      </c>
      <c r="C164" s="1">
        <v>3</v>
      </c>
      <c r="D164" s="1">
        <v>4</v>
      </c>
      <c r="E164" s="1">
        <v>50</v>
      </c>
      <c r="F164" s="1">
        <v>50</v>
      </c>
      <c r="G164" s="1" t="s">
        <v>7</v>
      </c>
      <c r="H164" s="1">
        <v>1</v>
      </c>
      <c r="I164" s="1" t="s">
        <v>43</v>
      </c>
      <c r="J164" s="1" t="s">
        <v>62</v>
      </c>
      <c r="K164" s="1">
        <v>1</v>
      </c>
    </row>
    <row r="165" spans="1:11" x14ac:dyDescent="0.3">
      <c r="A165" s="1" t="s">
        <v>28</v>
      </c>
      <c r="B165" s="4">
        <v>43651</v>
      </c>
      <c r="C165" s="1">
        <v>3</v>
      </c>
      <c r="D165" s="1">
        <v>5</v>
      </c>
      <c r="E165" s="1">
        <v>35</v>
      </c>
      <c r="F165" s="1">
        <v>65</v>
      </c>
      <c r="G165" s="1" t="s">
        <v>7</v>
      </c>
      <c r="H165" s="1">
        <v>2</v>
      </c>
      <c r="I165" s="1" t="s">
        <v>43</v>
      </c>
      <c r="J165" s="1" t="s">
        <v>62</v>
      </c>
      <c r="K165" s="1">
        <v>25</v>
      </c>
    </row>
    <row r="166" spans="1:11" x14ac:dyDescent="0.3">
      <c r="A166" s="1" t="s">
        <v>28</v>
      </c>
      <c r="B166" s="4">
        <v>43651</v>
      </c>
      <c r="C166" s="1">
        <v>3</v>
      </c>
      <c r="D166" s="1">
        <v>5</v>
      </c>
      <c r="E166" s="1">
        <v>35</v>
      </c>
      <c r="F166" s="1">
        <v>65</v>
      </c>
      <c r="G166" s="1" t="s">
        <v>7</v>
      </c>
      <c r="H166" s="1">
        <v>3</v>
      </c>
      <c r="I166" s="1" t="s">
        <v>40</v>
      </c>
      <c r="J166" s="1" t="s">
        <v>65</v>
      </c>
      <c r="K166" s="1">
        <v>7</v>
      </c>
    </row>
    <row r="167" spans="1:11" x14ac:dyDescent="0.3">
      <c r="A167" s="1" t="s">
        <v>28</v>
      </c>
      <c r="B167" s="4">
        <v>43651</v>
      </c>
      <c r="C167" s="1">
        <v>4</v>
      </c>
      <c r="D167" s="1">
        <v>1</v>
      </c>
      <c r="E167" s="1">
        <v>60</v>
      </c>
      <c r="F167" s="1">
        <v>40</v>
      </c>
      <c r="G167" s="1" t="s">
        <v>7</v>
      </c>
      <c r="H167" s="1">
        <v>4</v>
      </c>
      <c r="I167" s="1" t="s">
        <v>18</v>
      </c>
      <c r="J167" s="1" t="s">
        <v>63</v>
      </c>
      <c r="K167" s="1">
        <v>122</v>
      </c>
    </row>
    <row r="168" spans="1:11" x14ac:dyDescent="0.3">
      <c r="A168" s="1" t="s">
        <v>28</v>
      </c>
      <c r="B168" s="4">
        <v>43651</v>
      </c>
      <c r="C168" s="1">
        <v>4</v>
      </c>
      <c r="D168" s="1">
        <v>1</v>
      </c>
      <c r="E168" s="1">
        <v>60</v>
      </c>
      <c r="F168" s="1">
        <v>40</v>
      </c>
      <c r="G168" s="1" t="s">
        <v>7</v>
      </c>
      <c r="H168" s="1">
        <v>1</v>
      </c>
      <c r="I168" s="1" t="s">
        <v>40</v>
      </c>
      <c r="J168" s="1" t="s">
        <v>65</v>
      </c>
      <c r="K168" s="1">
        <v>6</v>
      </c>
    </row>
    <row r="169" spans="1:11" x14ac:dyDescent="0.3">
      <c r="A169" s="1" t="s">
        <v>28</v>
      </c>
      <c r="B169" s="4">
        <v>43651</v>
      </c>
      <c r="C169" s="1">
        <v>4</v>
      </c>
      <c r="D169" s="1">
        <v>1</v>
      </c>
      <c r="E169" s="1">
        <v>60</v>
      </c>
      <c r="F169" s="1">
        <v>40</v>
      </c>
      <c r="G169" s="1" t="s">
        <v>7</v>
      </c>
      <c r="H169" s="1">
        <v>1</v>
      </c>
      <c r="I169" s="1" t="s">
        <v>42</v>
      </c>
      <c r="J169" s="1" t="s">
        <v>66</v>
      </c>
      <c r="K169" s="1">
        <f>12*23</f>
        <v>276</v>
      </c>
    </row>
    <row r="170" spans="1:11" x14ac:dyDescent="0.3">
      <c r="A170" s="1" t="s">
        <v>28</v>
      </c>
      <c r="B170" s="4">
        <v>43651</v>
      </c>
      <c r="C170" s="1">
        <v>4</v>
      </c>
      <c r="D170" s="1">
        <v>2</v>
      </c>
      <c r="E170" s="1">
        <v>55</v>
      </c>
      <c r="F170" s="1">
        <v>45</v>
      </c>
      <c r="G170" s="1" t="s">
        <v>7</v>
      </c>
      <c r="H170" s="1">
        <v>1</v>
      </c>
      <c r="I170" s="1" t="s">
        <v>18</v>
      </c>
      <c r="J170" s="1" t="s">
        <v>63</v>
      </c>
      <c r="K170" s="1">
        <v>14</v>
      </c>
    </row>
    <row r="171" spans="1:11" x14ac:dyDescent="0.3">
      <c r="A171" s="1" t="s">
        <v>28</v>
      </c>
      <c r="B171" s="4">
        <v>43651</v>
      </c>
      <c r="C171" s="1">
        <v>4</v>
      </c>
      <c r="D171" s="1">
        <v>2</v>
      </c>
      <c r="E171" s="1">
        <v>55</v>
      </c>
      <c r="F171" s="1">
        <v>45</v>
      </c>
      <c r="G171" s="1" t="s">
        <v>7</v>
      </c>
      <c r="H171" s="1">
        <v>5</v>
      </c>
      <c r="I171" s="1" t="s">
        <v>43</v>
      </c>
      <c r="J171" s="1" t="s">
        <v>62</v>
      </c>
      <c r="K171" s="1">
        <v>12</v>
      </c>
    </row>
    <row r="172" spans="1:11" x14ac:dyDescent="0.3">
      <c r="A172" s="1" t="s">
        <v>28</v>
      </c>
      <c r="B172" s="4">
        <v>43651</v>
      </c>
      <c r="C172" s="1">
        <v>4</v>
      </c>
      <c r="D172" s="1">
        <v>3</v>
      </c>
      <c r="E172" s="1">
        <v>65</v>
      </c>
      <c r="F172" s="1">
        <v>35</v>
      </c>
      <c r="G172" s="1" t="s">
        <v>7</v>
      </c>
    </row>
    <row r="173" spans="1:11" x14ac:dyDescent="0.3">
      <c r="A173" s="1" t="s">
        <v>28</v>
      </c>
      <c r="B173" s="4">
        <v>43651</v>
      </c>
      <c r="C173" s="1">
        <v>4</v>
      </c>
      <c r="D173" s="1">
        <v>4</v>
      </c>
      <c r="E173" s="1">
        <v>25</v>
      </c>
      <c r="F173" s="1">
        <v>75</v>
      </c>
      <c r="G173" s="1" t="s">
        <v>7</v>
      </c>
      <c r="H173" s="1">
        <v>1</v>
      </c>
      <c r="I173" s="1" t="s">
        <v>59</v>
      </c>
      <c r="J173" s="1" t="s">
        <v>69</v>
      </c>
      <c r="K173" s="1">
        <v>1</v>
      </c>
    </row>
    <row r="174" spans="1:11" x14ac:dyDescent="0.3">
      <c r="A174" s="1" t="s">
        <v>28</v>
      </c>
      <c r="B174" s="4">
        <v>43651</v>
      </c>
      <c r="C174" s="1">
        <v>4</v>
      </c>
      <c r="D174" s="1">
        <v>5</v>
      </c>
      <c r="E174" s="1">
        <v>30</v>
      </c>
      <c r="F174" s="1">
        <v>70</v>
      </c>
      <c r="G174" s="1" t="s">
        <v>7</v>
      </c>
      <c r="H174" s="1">
        <v>7</v>
      </c>
      <c r="I174" s="1" t="s">
        <v>43</v>
      </c>
      <c r="J174" s="1" t="s">
        <v>62</v>
      </c>
      <c r="K174" s="1">
        <v>50</v>
      </c>
    </row>
    <row r="175" spans="1:11" x14ac:dyDescent="0.3">
      <c r="A175" s="1" t="s">
        <v>28</v>
      </c>
      <c r="B175" s="4">
        <v>43651</v>
      </c>
      <c r="C175" s="1">
        <v>4</v>
      </c>
      <c r="D175" s="1">
        <v>5</v>
      </c>
      <c r="E175" s="1">
        <v>30</v>
      </c>
      <c r="F175" s="1">
        <v>70</v>
      </c>
      <c r="G175" s="1" t="s">
        <v>7</v>
      </c>
      <c r="H175" s="1">
        <v>1</v>
      </c>
      <c r="I175" s="1" t="s">
        <v>18</v>
      </c>
      <c r="J175" s="1" t="s">
        <v>63</v>
      </c>
      <c r="K175" s="1">
        <v>7</v>
      </c>
    </row>
    <row r="176" spans="1:11" x14ac:dyDescent="0.3">
      <c r="A176" s="1" t="s">
        <v>28</v>
      </c>
      <c r="B176" s="4">
        <v>43651</v>
      </c>
      <c r="C176" s="1">
        <v>5</v>
      </c>
      <c r="D176" s="1">
        <v>1</v>
      </c>
      <c r="E176" s="1">
        <v>20</v>
      </c>
      <c r="F176" s="1">
        <v>70</v>
      </c>
      <c r="G176" s="1" t="s">
        <v>7</v>
      </c>
      <c r="H176" s="1">
        <v>1</v>
      </c>
      <c r="I176" s="1" t="s">
        <v>42</v>
      </c>
      <c r="J176" s="1" t="s">
        <v>66</v>
      </c>
      <c r="K176" s="1">
        <f>2*12</f>
        <v>24</v>
      </c>
    </row>
    <row r="177" spans="1:11" x14ac:dyDescent="0.3">
      <c r="A177" s="1" t="s">
        <v>28</v>
      </c>
      <c r="B177" s="4">
        <v>43651</v>
      </c>
      <c r="C177" s="1">
        <v>5</v>
      </c>
      <c r="D177" s="1">
        <v>1</v>
      </c>
      <c r="E177" s="1">
        <v>20</v>
      </c>
      <c r="F177" s="1">
        <v>70</v>
      </c>
      <c r="G177" s="1" t="s">
        <v>7</v>
      </c>
      <c r="H177" s="1">
        <v>6</v>
      </c>
      <c r="I177" s="1" t="s">
        <v>18</v>
      </c>
      <c r="J177" s="1" t="s">
        <v>63</v>
      </c>
      <c r="K177" s="1">
        <v>90</v>
      </c>
    </row>
    <row r="178" spans="1:11" x14ac:dyDescent="0.3">
      <c r="A178" s="1" t="s">
        <v>28</v>
      </c>
      <c r="B178" s="4">
        <v>43651</v>
      </c>
      <c r="C178" s="1">
        <v>5</v>
      </c>
      <c r="D178" s="1">
        <v>2</v>
      </c>
      <c r="E178" s="1">
        <v>10</v>
      </c>
      <c r="F178" s="1">
        <v>80</v>
      </c>
      <c r="G178" s="1" t="s">
        <v>7</v>
      </c>
      <c r="H178" s="1">
        <v>12</v>
      </c>
      <c r="I178" s="1" t="s">
        <v>18</v>
      </c>
      <c r="J178" s="1" t="s">
        <v>63</v>
      </c>
      <c r="K178" s="1">
        <v>219</v>
      </c>
    </row>
    <row r="179" spans="1:11" x14ac:dyDescent="0.3">
      <c r="A179" s="1" t="s">
        <v>28</v>
      </c>
      <c r="B179" s="4">
        <v>43651</v>
      </c>
      <c r="C179" s="1">
        <v>5</v>
      </c>
      <c r="D179" s="1">
        <v>2</v>
      </c>
      <c r="E179" s="1">
        <v>10</v>
      </c>
      <c r="F179" s="1">
        <v>80</v>
      </c>
      <c r="G179" s="1" t="s">
        <v>7</v>
      </c>
      <c r="H179" s="1">
        <v>1</v>
      </c>
      <c r="I179" s="1" t="s">
        <v>40</v>
      </c>
      <c r="J179" s="1" t="s">
        <v>65</v>
      </c>
      <c r="K179" s="1">
        <v>3</v>
      </c>
    </row>
    <row r="180" spans="1:11" x14ac:dyDescent="0.3">
      <c r="A180" s="1" t="s">
        <v>28</v>
      </c>
      <c r="B180" s="4">
        <v>43651</v>
      </c>
      <c r="C180" s="1">
        <v>5</v>
      </c>
      <c r="D180" s="1">
        <v>3</v>
      </c>
      <c r="E180" s="1">
        <v>35</v>
      </c>
      <c r="F180" s="1">
        <v>65</v>
      </c>
      <c r="G180" s="1" t="s">
        <v>7</v>
      </c>
      <c r="H180" s="1">
        <v>2</v>
      </c>
      <c r="I180" s="1" t="s">
        <v>18</v>
      </c>
      <c r="J180" s="1" t="s">
        <v>63</v>
      </c>
      <c r="K180" s="1">
        <v>17</v>
      </c>
    </row>
    <row r="181" spans="1:11" x14ac:dyDescent="0.3">
      <c r="A181" s="1" t="s">
        <v>28</v>
      </c>
      <c r="B181" s="4">
        <v>43651</v>
      </c>
      <c r="C181" s="1">
        <v>5</v>
      </c>
      <c r="D181" s="1">
        <v>4</v>
      </c>
      <c r="E181" s="1">
        <v>30</v>
      </c>
      <c r="F181" s="1">
        <v>70</v>
      </c>
      <c r="G181" s="1" t="s">
        <v>15</v>
      </c>
      <c r="H181" s="1">
        <v>1</v>
      </c>
      <c r="I181" s="1" t="s">
        <v>40</v>
      </c>
      <c r="J181" s="1" t="s">
        <v>65</v>
      </c>
      <c r="K181" s="1">
        <v>1</v>
      </c>
    </row>
    <row r="182" spans="1:11" x14ac:dyDescent="0.3">
      <c r="A182" s="1" t="s">
        <v>28</v>
      </c>
      <c r="B182" s="4">
        <v>43651</v>
      </c>
      <c r="C182" s="1">
        <v>5</v>
      </c>
      <c r="D182" s="1">
        <v>5</v>
      </c>
      <c r="E182" s="1">
        <v>25</v>
      </c>
      <c r="F182" s="1">
        <v>75</v>
      </c>
      <c r="G182" s="1" t="s">
        <v>15</v>
      </c>
      <c r="H182" s="1">
        <v>1</v>
      </c>
      <c r="I182" s="1" t="s">
        <v>42</v>
      </c>
      <c r="J182" s="1" t="s">
        <v>66</v>
      </c>
      <c r="K182" s="1">
        <f>13*12</f>
        <v>156</v>
      </c>
    </row>
    <row r="183" spans="1:11" x14ac:dyDescent="0.3">
      <c r="A183" s="1" t="s">
        <v>28</v>
      </c>
      <c r="B183" s="4">
        <v>43651</v>
      </c>
      <c r="C183" s="1">
        <v>5</v>
      </c>
      <c r="D183" s="1">
        <v>5</v>
      </c>
      <c r="E183" s="1">
        <v>25</v>
      </c>
      <c r="F183" s="1">
        <v>75</v>
      </c>
      <c r="G183" s="1" t="s">
        <v>15</v>
      </c>
      <c r="H183" s="1">
        <v>2</v>
      </c>
      <c r="I183" s="1" t="s">
        <v>40</v>
      </c>
      <c r="J183" s="1" t="s">
        <v>65</v>
      </c>
      <c r="K183" s="1">
        <v>14</v>
      </c>
    </row>
    <row r="184" spans="1:11" x14ac:dyDescent="0.3">
      <c r="A184" s="1" t="s">
        <v>32</v>
      </c>
      <c r="B184" s="4">
        <v>43650</v>
      </c>
      <c r="C184" s="1">
        <v>1</v>
      </c>
      <c r="D184" s="1">
        <v>1</v>
      </c>
      <c r="E184" s="1">
        <v>10</v>
      </c>
      <c r="F184" s="1">
        <v>80</v>
      </c>
      <c r="G184" s="1" t="s">
        <v>7</v>
      </c>
      <c r="H184" s="1">
        <v>2</v>
      </c>
      <c r="I184" s="1" t="s">
        <v>18</v>
      </c>
      <c r="J184" s="1" t="s">
        <v>63</v>
      </c>
      <c r="K184" s="1">
        <v>18</v>
      </c>
    </row>
    <row r="185" spans="1:11" x14ac:dyDescent="0.3">
      <c r="A185" s="1" t="s">
        <v>32</v>
      </c>
      <c r="B185" s="4">
        <v>43650</v>
      </c>
      <c r="C185" s="1">
        <v>1</v>
      </c>
      <c r="D185" s="1">
        <v>2</v>
      </c>
      <c r="E185" s="1">
        <v>5</v>
      </c>
      <c r="F185" s="1">
        <v>90</v>
      </c>
      <c r="G185" s="1" t="s">
        <v>7</v>
      </c>
      <c r="H185" s="1">
        <v>1</v>
      </c>
      <c r="I185" s="1" t="s">
        <v>18</v>
      </c>
      <c r="J185" s="1" t="s">
        <v>63</v>
      </c>
      <c r="K185" s="1">
        <v>33</v>
      </c>
    </row>
    <row r="186" spans="1:11" x14ac:dyDescent="0.3">
      <c r="A186" s="1" t="s">
        <v>32</v>
      </c>
      <c r="B186" s="4">
        <v>43650</v>
      </c>
      <c r="C186" s="1">
        <v>1</v>
      </c>
      <c r="D186" s="1">
        <v>2</v>
      </c>
      <c r="E186" s="1">
        <v>5</v>
      </c>
      <c r="F186" s="1">
        <v>90</v>
      </c>
      <c r="G186" s="1" t="s">
        <v>7</v>
      </c>
      <c r="H186" s="1">
        <v>8</v>
      </c>
      <c r="I186" s="1" t="s">
        <v>39</v>
      </c>
      <c r="J186" s="1" t="s">
        <v>76</v>
      </c>
      <c r="K186" s="1">
        <v>222</v>
      </c>
    </row>
    <row r="187" spans="1:11" x14ac:dyDescent="0.3">
      <c r="A187" s="1" t="s">
        <v>32</v>
      </c>
      <c r="B187" s="4">
        <v>43650</v>
      </c>
      <c r="C187" s="1">
        <v>1</v>
      </c>
      <c r="D187" s="1">
        <v>3</v>
      </c>
      <c r="E187" s="1">
        <v>1</v>
      </c>
      <c r="F187" s="1">
        <v>80</v>
      </c>
      <c r="G187" s="1" t="s">
        <v>7</v>
      </c>
      <c r="H187" s="1">
        <v>7</v>
      </c>
      <c r="I187" s="1" t="s">
        <v>39</v>
      </c>
      <c r="J187" s="1" t="s">
        <v>76</v>
      </c>
      <c r="K187" s="1">
        <v>167</v>
      </c>
    </row>
    <row r="188" spans="1:11" x14ac:dyDescent="0.3">
      <c r="A188" s="1" t="s">
        <v>32</v>
      </c>
      <c r="B188" s="4">
        <v>43650</v>
      </c>
      <c r="C188" s="1">
        <v>1</v>
      </c>
      <c r="D188" s="1">
        <v>3</v>
      </c>
      <c r="E188" s="1">
        <v>1</v>
      </c>
      <c r="F188" s="1">
        <v>80</v>
      </c>
      <c r="G188" s="1" t="s">
        <v>7</v>
      </c>
      <c r="H188" s="1">
        <v>5</v>
      </c>
      <c r="I188" s="1" t="s">
        <v>40</v>
      </c>
      <c r="J188" s="1" t="s">
        <v>65</v>
      </c>
      <c r="K188" s="1">
        <v>9</v>
      </c>
    </row>
    <row r="189" spans="1:11" x14ac:dyDescent="0.3">
      <c r="A189" s="1" t="s">
        <v>32</v>
      </c>
      <c r="B189" s="4">
        <v>43650</v>
      </c>
      <c r="C189" s="1">
        <v>1</v>
      </c>
      <c r="D189" s="1">
        <v>4</v>
      </c>
      <c r="E189" s="1">
        <v>25</v>
      </c>
      <c r="F189" s="1">
        <v>75</v>
      </c>
      <c r="G189" s="1" t="s">
        <v>7</v>
      </c>
      <c r="H189" s="1">
        <v>1</v>
      </c>
      <c r="I189" s="1" t="s">
        <v>41</v>
      </c>
      <c r="J189" s="1" t="s">
        <v>77</v>
      </c>
      <c r="K189" s="1">
        <v>79</v>
      </c>
    </row>
    <row r="190" spans="1:11" x14ac:dyDescent="0.3">
      <c r="A190" s="1" t="s">
        <v>32</v>
      </c>
      <c r="B190" s="4">
        <v>43650</v>
      </c>
      <c r="C190" s="1">
        <v>1</v>
      </c>
      <c r="D190" s="1">
        <v>5</v>
      </c>
      <c r="E190" s="1">
        <v>1</v>
      </c>
      <c r="F190" s="1">
        <v>85</v>
      </c>
      <c r="G190" s="1" t="s">
        <v>7</v>
      </c>
      <c r="H190" s="1">
        <v>1</v>
      </c>
      <c r="I190" s="1" t="s">
        <v>18</v>
      </c>
      <c r="J190" s="1" t="s">
        <v>63</v>
      </c>
      <c r="K190" s="1">
        <v>51</v>
      </c>
    </row>
    <row r="191" spans="1:11" x14ac:dyDescent="0.3">
      <c r="A191" s="1" t="s">
        <v>32</v>
      </c>
      <c r="B191" s="4">
        <v>43650</v>
      </c>
      <c r="C191" s="1">
        <v>1</v>
      </c>
      <c r="D191" s="1">
        <v>5</v>
      </c>
      <c r="E191" s="1">
        <v>1</v>
      </c>
      <c r="F191" s="1">
        <v>85</v>
      </c>
      <c r="G191" s="1" t="s">
        <v>7</v>
      </c>
      <c r="H191" s="1">
        <v>1</v>
      </c>
      <c r="I191" s="1" t="s">
        <v>39</v>
      </c>
      <c r="J191" s="1" t="s">
        <v>76</v>
      </c>
      <c r="K191" s="1">
        <v>26</v>
      </c>
    </row>
    <row r="192" spans="1:11" x14ac:dyDescent="0.3">
      <c r="A192" s="1" t="s">
        <v>32</v>
      </c>
      <c r="B192" s="4">
        <v>43650</v>
      </c>
      <c r="C192" s="1">
        <v>1</v>
      </c>
      <c r="D192" s="1">
        <v>5</v>
      </c>
      <c r="E192" s="1">
        <v>1</v>
      </c>
      <c r="F192" s="1">
        <v>85</v>
      </c>
      <c r="G192" s="1" t="s">
        <v>7</v>
      </c>
      <c r="H192" s="1">
        <v>1</v>
      </c>
      <c r="I192" s="1" t="s">
        <v>42</v>
      </c>
      <c r="J192" s="1" t="s">
        <v>66</v>
      </c>
      <c r="K192" s="1">
        <v>14</v>
      </c>
    </row>
    <row r="193" spans="1:11" x14ac:dyDescent="0.3">
      <c r="A193" s="1" t="s">
        <v>32</v>
      </c>
      <c r="B193" s="4">
        <v>43650</v>
      </c>
      <c r="C193" s="1">
        <v>2</v>
      </c>
      <c r="D193" s="1">
        <v>1</v>
      </c>
      <c r="E193" s="1">
        <v>50</v>
      </c>
      <c r="F193" s="1">
        <v>40</v>
      </c>
      <c r="G193" s="1" t="s">
        <v>7</v>
      </c>
    </row>
    <row r="194" spans="1:11" x14ac:dyDescent="0.3">
      <c r="A194" s="1" t="s">
        <v>32</v>
      </c>
      <c r="B194" s="4">
        <v>43650</v>
      </c>
      <c r="C194" s="1">
        <v>2</v>
      </c>
      <c r="D194" s="1">
        <v>2</v>
      </c>
      <c r="E194" s="1">
        <v>50</v>
      </c>
      <c r="F194" s="1">
        <v>40</v>
      </c>
      <c r="G194" s="1" t="s">
        <v>7</v>
      </c>
      <c r="H194" s="1">
        <v>1</v>
      </c>
      <c r="I194" s="1" t="s">
        <v>42</v>
      </c>
      <c r="J194" s="1" t="s">
        <v>66</v>
      </c>
      <c r="K194" s="1">
        <v>10</v>
      </c>
    </row>
    <row r="195" spans="1:11" x14ac:dyDescent="0.3">
      <c r="A195" s="1" t="s">
        <v>32</v>
      </c>
      <c r="B195" s="4">
        <v>43650</v>
      </c>
      <c r="C195" s="1">
        <v>2</v>
      </c>
      <c r="D195" s="1">
        <v>2</v>
      </c>
      <c r="E195" s="1">
        <v>50</v>
      </c>
      <c r="F195" s="1">
        <v>40</v>
      </c>
      <c r="G195" s="1" t="s">
        <v>7</v>
      </c>
      <c r="H195" s="1">
        <v>2</v>
      </c>
      <c r="I195" s="1" t="s">
        <v>19</v>
      </c>
      <c r="J195" s="1" t="s">
        <v>78</v>
      </c>
      <c r="K195" s="1">
        <f>15*20</f>
        <v>300</v>
      </c>
    </row>
    <row r="196" spans="1:11" x14ac:dyDescent="0.3">
      <c r="A196" s="1" t="s">
        <v>32</v>
      </c>
      <c r="B196" s="4">
        <v>43650</v>
      </c>
      <c r="C196" s="1">
        <v>2</v>
      </c>
      <c r="D196" s="1">
        <v>3</v>
      </c>
      <c r="E196" s="1">
        <v>10</v>
      </c>
      <c r="F196" s="1">
        <v>80</v>
      </c>
      <c r="G196" s="1" t="s">
        <v>7</v>
      </c>
      <c r="H196" s="1">
        <v>1</v>
      </c>
      <c r="I196" s="1" t="s">
        <v>19</v>
      </c>
      <c r="J196" s="1" t="s">
        <v>78</v>
      </c>
      <c r="K196" s="1">
        <f>20</f>
        <v>20</v>
      </c>
    </row>
    <row r="197" spans="1:11" x14ac:dyDescent="0.3">
      <c r="A197" s="1" t="s">
        <v>32</v>
      </c>
      <c r="B197" s="4">
        <v>43650</v>
      </c>
      <c r="C197" s="1">
        <v>2</v>
      </c>
      <c r="D197" s="1">
        <v>4</v>
      </c>
      <c r="E197" s="1">
        <v>1</v>
      </c>
      <c r="F197" s="1">
        <v>70</v>
      </c>
      <c r="G197" s="1" t="s">
        <v>7</v>
      </c>
      <c r="H197" s="1">
        <v>5</v>
      </c>
      <c r="I197" s="1" t="s">
        <v>41</v>
      </c>
      <c r="J197" s="1" t="s">
        <v>77</v>
      </c>
      <c r="K197" s="1">
        <f>34*12</f>
        <v>408</v>
      </c>
    </row>
    <row r="198" spans="1:11" x14ac:dyDescent="0.3">
      <c r="A198" s="1" t="s">
        <v>32</v>
      </c>
      <c r="B198" s="4">
        <v>43650</v>
      </c>
      <c r="C198" s="1">
        <v>2</v>
      </c>
      <c r="D198" s="1">
        <v>4</v>
      </c>
      <c r="E198" s="1">
        <v>1</v>
      </c>
      <c r="F198" s="1">
        <v>70</v>
      </c>
      <c r="G198" s="1" t="s">
        <v>7</v>
      </c>
      <c r="H198" s="1">
        <v>1</v>
      </c>
      <c r="I198" s="1" t="s">
        <v>19</v>
      </c>
      <c r="J198" s="1" t="s">
        <v>78</v>
      </c>
      <c r="K198" s="1">
        <f>20*5</f>
        <v>100</v>
      </c>
    </row>
    <row r="199" spans="1:11" x14ac:dyDescent="0.3">
      <c r="A199" s="1" t="s">
        <v>32</v>
      </c>
      <c r="B199" s="4">
        <v>43650</v>
      </c>
      <c r="C199" s="1">
        <v>2</v>
      </c>
      <c r="D199" s="1">
        <v>4</v>
      </c>
      <c r="E199" s="1">
        <v>1</v>
      </c>
      <c r="F199" s="1">
        <v>70</v>
      </c>
      <c r="G199" s="1" t="s">
        <v>7</v>
      </c>
      <c r="H199" s="1">
        <v>1</v>
      </c>
      <c r="I199" s="1" t="s">
        <v>19</v>
      </c>
      <c r="J199" s="1" t="s">
        <v>78</v>
      </c>
      <c r="K199" s="1">
        <v>1</v>
      </c>
    </row>
    <row r="200" spans="1:11" x14ac:dyDescent="0.3">
      <c r="A200" s="1" t="s">
        <v>32</v>
      </c>
      <c r="B200" s="4">
        <v>43650</v>
      </c>
      <c r="C200" s="1">
        <v>2</v>
      </c>
      <c r="D200" s="1">
        <v>5</v>
      </c>
      <c r="E200" s="1">
        <v>1</v>
      </c>
      <c r="F200" s="1">
        <v>95</v>
      </c>
      <c r="G200" s="1" t="s">
        <v>7</v>
      </c>
      <c r="H200" s="1">
        <v>4</v>
      </c>
      <c r="I200" s="1" t="s">
        <v>19</v>
      </c>
      <c r="J200" s="1" t="s">
        <v>78</v>
      </c>
      <c r="K200" s="1">
        <f>20*20</f>
        <v>400</v>
      </c>
    </row>
    <row r="201" spans="1:11" x14ac:dyDescent="0.3">
      <c r="A201" s="1" t="s">
        <v>32</v>
      </c>
      <c r="B201" s="4">
        <v>43650</v>
      </c>
      <c r="C201" s="1">
        <v>2</v>
      </c>
      <c r="D201" s="1">
        <v>5</v>
      </c>
      <c r="E201" s="1">
        <v>1</v>
      </c>
      <c r="F201" s="1">
        <v>95</v>
      </c>
      <c r="G201" s="1" t="s">
        <v>7</v>
      </c>
      <c r="H201" s="1">
        <v>1</v>
      </c>
      <c r="I201" s="1" t="s">
        <v>44</v>
      </c>
      <c r="J201" s="1" t="s">
        <v>79</v>
      </c>
      <c r="K201" s="1">
        <v>1</v>
      </c>
    </row>
    <row r="202" spans="1:11" x14ac:dyDescent="0.3">
      <c r="A202" s="1" t="s">
        <v>32</v>
      </c>
      <c r="B202" s="4">
        <v>43650</v>
      </c>
      <c r="C202" s="1">
        <v>3</v>
      </c>
      <c r="D202" s="1">
        <v>1</v>
      </c>
      <c r="E202" s="1">
        <v>20</v>
      </c>
      <c r="F202" s="1">
        <v>80</v>
      </c>
      <c r="G202" s="1" t="s">
        <v>7</v>
      </c>
      <c r="H202" s="1">
        <v>1</v>
      </c>
      <c r="I202" s="1" t="s">
        <v>19</v>
      </c>
      <c r="J202" s="1" t="s">
        <v>78</v>
      </c>
      <c r="K202" s="1">
        <v>20</v>
      </c>
    </row>
    <row r="203" spans="1:11" x14ac:dyDescent="0.3">
      <c r="A203" s="1" t="s">
        <v>32</v>
      </c>
      <c r="B203" s="4">
        <v>43650</v>
      </c>
      <c r="C203" s="1">
        <v>3</v>
      </c>
      <c r="D203" s="1">
        <v>1</v>
      </c>
      <c r="E203" s="1">
        <v>20</v>
      </c>
      <c r="F203" s="1">
        <v>80</v>
      </c>
      <c r="G203" s="1" t="s">
        <v>7</v>
      </c>
      <c r="H203" s="1">
        <v>2</v>
      </c>
      <c r="I203" s="1" t="s">
        <v>39</v>
      </c>
      <c r="J203" s="1" t="s">
        <v>76</v>
      </c>
      <c r="K203" s="1">
        <v>12</v>
      </c>
    </row>
    <row r="204" spans="1:11" x14ac:dyDescent="0.3">
      <c r="A204" s="1" t="s">
        <v>32</v>
      </c>
      <c r="B204" s="4">
        <v>43650</v>
      </c>
      <c r="C204" s="1">
        <v>3</v>
      </c>
      <c r="D204" s="1">
        <v>2</v>
      </c>
      <c r="E204" s="1">
        <v>5</v>
      </c>
      <c r="F204" s="1">
        <v>35</v>
      </c>
      <c r="G204" s="1" t="s">
        <v>7</v>
      </c>
      <c r="H204" s="1">
        <v>2</v>
      </c>
      <c r="I204" s="1" t="s">
        <v>19</v>
      </c>
      <c r="J204" s="1" t="s">
        <v>78</v>
      </c>
      <c r="K204" s="1">
        <f>23*20</f>
        <v>460</v>
      </c>
    </row>
    <row r="205" spans="1:11" x14ac:dyDescent="0.3">
      <c r="A205" s="1" t="s">
        <v>32</v>
      </c>
      <c r="B205" s="4">
        <v>43650</v>
      </c>
      <c r="C205" s="1">
        <v>3</v>
      </c>
      <c r="D205" s="1">
        <v>2</v>
      </c>
      <c r="E205" s="1">
        <v>5</v>
      </c>
      <c r="F205" s="1">
        <v>35</v>
      </c>
      <c r="G205" s="1" t="s">
        <v>7</v>
      </c>
      <c r="H205" s="1">
        <v>1</v>
      </c>
      <c r="I205" s="1" t="s">
        <v>41</v>
      </c>
      <c r="J205" s="1" t="s">
        <v>77</v>
      </c>
      <c r="K205" s="1">
        <f>36*12</f>
        <v>432</v>
      </c>
    </row>
    <row r="206" spans="1:11" x14ac:dyDescent="0.3">
      <c r="A206" s="1" t="s">
        <v>32</v>
      </c>
      <c r="B206" s="4">
        <v>43650</v>
      </c>
      <c r="C206" s="1">
        <v>3</v>
      </c>
      <c r="D206" s="1">
        <v>3</v>
      </c>
      <c r="E206" s="1">
        <v>35</v>
      </c>
      <c r="F206" s="1">
        <v>60</v>
      </c>
      <c r="G206" s="1" t="s">
        <v>7</v>
      </c>
    </row>
    <row r="207" spans="1:11" x14ac:dyDescent="0.3">
      <c r="A207" s="1" t="s">
        <v>32</v>
      </c>
      <c r="B207" s="4">
        <v>43650</v>
      </c>
      <c r="C207" s="1">
        <v>3</v>
      </c>
      <c r="D207" s="1">
        <v>4</v>
      </c>
      <c r="E207" s="1">
        <v>20</v>
      </c>
      <c r="F207" s="1">
        <v>70</v>
      </c>
      <c r="G207" s="1" t="s">
        <v>7</v>
      </c>
      <c r="H207" s="1">
        <v>3</v>
      </c>
      <c r="I207" s="1" t="s">
        <v>19</v>
      </c>
      <c r="J207" s="1" t="s">
        <v>78</v>
      </c>
      <c r="K207" s="1">
        <f>23*20</f>
        <v>460</v>
      </c>
    </row>
    <row r="208" spans="1:11" x14ac:dyDescent="0.3">
      <c r="A208" s="1" t="s">
        <v>32</v>
      </c>
      <c r="B208" s="4">
        <v>43650</v>
      </c>
      <c r="C208" s="1">
        <v>3</v>
      </c>
      <c r="D208" s="1">
        <v>4</v>
      </c>
      <c r="E208" s="1">
        <v>20</v>
      </c>
      <c r="F208" s="1">
        <v>70</v>
      </c>
      <c r="G208" s="1" t="s">
        <v>7</v>
      </c>
      <c r="H208" s="1">
        <v>4</v>
      </c>
      <c r="I208" s="1" t="s">
        <v>39</v>
      </c>
      <c r="J208" s="1" t="s">
        <v>76</v>
      </c>
      <c r="K208" s="1">
        <v>138</v>
      </c>
    </row>
    <row r="209" spans="1:11" x14ac:dyDescent="0.3">
      <c r="A209" s="1" t="s">
        <v>32</v>
      </c>
      <c r="B209" s="4">
        <v>43650</v>
      </c>
      <c r="C209" s="1">
        <v>3</v>
      </c>
      <c r="D209" s="1">
        <v>5</v>
      </c>
      <c r="E209" s="1">
        <v>40</v>
      </c>
      <c r="F209" s="1">
        <v>30</v>
      </c>
      <c r="G209" s="1" t="s">
        <v>7</v>
      </c>
    </row>
    <row r="210" spans="1:11" x14ac:dyDescent="0.3">
      <c r="A210" s="1" t="s">
        <v>32</v>
      </c>
      <c r="B210" s="4">
        <v>43650</v>
      </c>
      <c r="C210" s="1">
        <v>4</v>
      </c>
      <c r="D210" s="1">
        <v>1</v>
      </c>
      <c r="E210" s="1">
        <v>30</v>
      </c>
      <c r="F210" s="1">
        <v>30</v>
      </c>
      <c r="G210" s="1" t="s">
        <v>7</v>
      </c>
      <c r="H210" s="1">
        <v>1</v>
      </c>
      <c r="I210" s="1" t="s">
        <v>19</v>
      </c>
      <c r="J210" s="1" t="s">
        <v>78</v>
      </c>
      <c r="K210" s="1">
        <f>6*20</f>
        <v>120</v>
      </c>
    </row>
    <row r="211" spans="1:11" x14ac:dyDescent="0.3">
      <c r="A211" s="1" t="s">
        <v>32</v>
      </c>
      <c r="B211" s="4">
        <v>43650</v>
      </c>
      <c r="C211" s="1">
        <v>4</v>
      </c>
      <c r="D211" s="1">
        <v>2</v>
      </c>
      <c r="E211" s="1">
        <v>20</v>
      </c>
      <c r="F211" s="1">
        <v>60</v>
      </c>
      <c r="G211" s="1" t="s">
        <v>7</v>
      </c>
      <c r="H211" s="1">
        <v>2</v>
      </c>
      <c r="I211" s="1" t="s">
        <v>40</v>
      </c>
      <c r="J211" s="1" t="s">
        <v>65</v>
      </c>
      <c r="K211" s="1">
        <v>2</v>
      </c>
    </row>
    <row r="212" spans="1:11" x14ac:dyDescent="0.3">
      <c r="A212" s="1" t="s">
        <v>32</v>
      </c>
      <c r="B212" s="4">
        <v>43650</v>
      </c>
      <c r="C212" s="1">
        <v>4</v>
      </c>
      <c r="D212" s="1">
        <v>3</v>
      </c>
      <c r="E212" s="1">
        <v>10</v>
      </c>
      <c r="F212" s="1">
        <v>50</v>
      </c>
      <c r="G212" s="1" t="s">
        <v>7</v>
      </c>
      <c r="H212" s="1">
        <v>2</v>
      </c>
      <c r="I212" s="1" t="s">
        <v>19</v>
      </c>
      <c r="J212" s="1" t="s">
        <v>78</v>
      </c>
      <c r="K212" s="1">
        <f>20*10</f>
        <v>200</v>
      </c>
    </row>
    <row r="213" spans="1:11" x14ac:dyDescent="0.3">
      <c r="A213" s="1" t="s">
        <v>32</v>
      </c>
      <c r="B213" s="4">
        <v>43650</v>
      </c>
      <c r="C213" s="1">
        <v>4</v>
      </c>
      <c r="D213" s="1">
        <v>3</v>
      </c>
      <c r="E213" s="1">
        <v>10</v>
      </c>
      <c r="F213" s="1">
        <v>50</v>
      </c>
      <c r="G213" s="1" t="s">
        <v>7</v>
      </c>
      <c r="H213" s="1">
        <v>6</v>
      </c>
      <c r="I213" s="1" t="s">
        <v>39</v>
      </c>
      <c r="J213" s="1" t="s">
        <v>76</v>
      </c>
      <c r="K213" s="1">
        <v>169</v>
      </c>
    </row>
    <row r="214" spans="1:11" x14ac:dyDescent="0.3">
      <c r="A214" s="1" t="s">
        <v>32</v>
      </c>
      <c r="B214" s="4">
        <v>43650</v>
      </c>
      <c r="C214" s="1">
        <v>4</v>
      </c>
      <c r="D214" s="1">
        <v>4</v>
      </c>
      <c r="E214" s="1">
        <v>15</v>
      </c>
      <c r="F214" s="1">
        <v>40</v>
      </c>
      <c r="G214" s="1" t="s">
        <v>7</v>
      </c>
      <c r="H214" s="1">
        <v>1</v>
      </c>
      <c r="I214" s="1" t="s">
        <v>19</v>
      </c>
      <c r="J214" s="1" t="s">
        <v>78</v>
      </c>
      <c r="K214" s="1">
        <v>20</v>
      </c>
    </row>
    <row r="215" spans="1:11" x14ac:dyDescent="0.3">
      <c r="A215" s="1" t="s">
        <v>32</v>
      </c>
      <c r="B215" s="4">
        <v>43650</v>
      </c>
      <c r="C215" s="1">
        <v>4</v>
      </c>
      <c r="D215" s="1">
        <v>5</v>
      </c>
      <c r="E215" s="1">
        <v>10</v>
      </c>
      <c r="F215" s="1">
        <v>60</v>
      </c>
      <c r="G215" s="1" t="s">
        <v>7</v>
      </c>
      <c r="H215" s="1">
        <v>1</v>
      </c>
      <c r="I215" s="1" t="s">
        <v>19</v>
      </c>
      <c r="J215" s="1" t="s">
        <v>78</v>
      </c>
      <c r="K215" s="1">
        <f>20*24</f>
        <v>480</v>
      </c>
    </row>
    <row r="216" spans="1:11" x14ac:dyDescent="0.3">
      <c r="A216" s="1" t="s">
        <v>32</v>
      </c>
      <c r="B216" s="4">
        <v>43650</v>
      </c>
      <c r="C216" s="1">
        <v>4</v>
      </c>
      <c r="D216" s="1">
        <v>5</v>
      </c>
      <c r="E216" s="1">
        <v>10</v>
      </c>
      <c r="F216" s="1">
        <v>60</v>
      </c>
      <c r="G216" s="1" t="s">
        <v>7</v>
      </c>
      <c r="H216" s="1">
        <v>1</v>
      </c>
      <c r="I216" s="1" t="s">
        <v>31</v>
      </c>
      <c r="J216" s="1" t="s">
        <v>80</v>
      </c>
      <c r="K216" s="1">
        <v>2</v>
      </c>
    </row>
    <row r="217" spans="1:11" x14ac:dyDescent="0.3">
      <c r="A217" s="1" t="s">
        <v>32</v>
      </c>
      <c r="B217" s="4">
        <v>43650</v>
      </c>
      <c r="C217" s="1">
        <v>5</v>
      </c>
      <c r="D217" s="1">
        <v>1</v>
      </c>
      <c r="E217" s="1">
        <v>30</v>
      </c>
      <c r="F217" s="1">
        <v>20</v>
      </c>
      <c r="G217" s="1" t="s">
        <v>7</v>
      </c>
      <c r="H217" s="1">
        <v>1</v>
      </c>
      <c r="I217" s="1" t="s">
        <v>18</v>
      </c>
      <c r="J217" s="1" t="s">
        <v>63</v>
      </c>
      <c r="K217" s="1">
        <v>29</v>
      </c>
    </row>
    <row r="218" spans="1:11" x14ac:dyDescent="0.3">
      <c r="A218" s="1" t="s">
        <v>32</v>
      </c>
      <c r="B218" s="4">
        <v>43650</v>
      </c>
      <c r="C218" s="1">
        <v>5</v>
      </c>
      <c r="D218" s="1">
        <v>1</v>
      </c>
      <c r="E218" s="1">
        <v>30</v>
      </c>
      <c r="F218" s="1">
        <v>20</v>
      </c>
      <c r="G218" s="1" t="s">
        <v>7</v>
      </c>
      <c r="H218" s="1">
        <v>1</v>
      </c>
      <c r="I218" s="1" t="s">
        <v>19</v>
      </c>
      <c r="J218" s="1" t="s">
        <v>78</v>
      </c>
      <c r="K218" s="1">
        <f>5*20</f>
        <v>100</v>
      </c>
    </row>
    <row r="219" spans="1:11" x14ac:dyDescent="0.3">
      <c r="A219" s="1" t="s">
        <v>32</v>
      </c>
      <c r="B219" s="4">
        <v>43650</v>
      </c>
      <c r="C219" s="1">
        <v>5</v>
      </c>
      <c r="D219" s="1">
        <v>1</v>
      </c>
      <c r="E219" s="1">
        <v>30</v>
      </c>
      <c r="F219" s="1">
        <v>20</v>
      </c>
      <c r="G219" s="1" t="s">
        <v>7</v>
      </c>
      <c r="H219" s="1">
        <v>2</v>
      </c>
      <c r="I219" s="1" t="s">
        <v>41</v>
      </c>
      <c r="J219" s="1" t="s">
        <v>77</v>
      </c>
      <c r="K219" s="1">
        <f>12*14</f>
        <v>168</v>
      </c>
    </row>
    <row r="220" spans="1:11" x14ac:dyDescent="0.3">
      <c r="A220" s="1" t="s">
        <v>32</v>
      </c>
      <c r="B220" s="4">
        <v>43650</v>
      </c>
      <c r="C220" s="1">
        <v>5</v>
      </c>
      <c r="D220" s="1">
        <v>2</v>
      </c>
      <c r="E220" s="1">
        <v>5</v>
      </c>
      <c r="F220" s="1">
        <v>30</v>
      </c>
      <c r="G220" s="1" t="s">
        <v>7</v>
      </c>
      <c r="H220" s="1">
        <v>7</v>
      </c>
      <c r="I220" s="1" t="s">
        <v>39</v>
      </c>
      <c r="J220" s="1" t="s">
        <v>76</v>
      </c>
      <c r="K220" s="1">
        <v>165</v>
      </c>
    </row>
    <row r="221" spans="1:11" x14ac:dyDescent="0.3">
      <c r="A221" s="1" t="s">
        <v>32</v>
      </c>
      <c r="B221" s="4">
        <v>43650</v>
      </c>
      <c r="C221" s="1">
        <v>5</v>
      </c>
      <c r="D221" s="1">
        <v>3</v>
      </c>
      <c r="E221" s="1">
        <v>10</v>
      </c>
      <c r="F221" s="1">
        <v>60</v>
      </c>
      <c r="G221" s="1" t="s">
        <v>7</v>
      </c>
      <c r="H221" s="1">
        <v>5</v>
      </c>
      <c r="I221" s="1" t="s">
        <v>18</v>
      </c>
      <c r="J221" s="1" t="s">
        <v>63</v>
      </c>
      <c r="K221" s="1">
        <v>32</v>
      </c>
    </row>
    <row r="222" spans="1:11" x14ac:dyDescent="0.3">
      <c r="A222" s="1" t="s">
        <v>32</v>
      </c>
      <c r="B222" s="4">
        <v>43650</v>
      </c>
      <c r="C222" s="1">
        <v>5</v>
      </c>
      <c r="D222" s="1">
        <v>3</v>
      </c>
      <c r="E222" s="1">
        <v>10</v>
      </c>
      <c r="F222" s="1">
        <v>60</v>
      </c>
      <c r="G222" s="1" t="s">
        <v>7</v>
      </c>
      <c r="H222" s="1">
        <v>1</v>
      </c>
      <c r="I222" s="1" t="s">
        <v>39</v>
      </c>
      <c r="J222" s="1" t="s">
        <v>76</v>
      </c>
      <c r="K222" s="1">
        <v>128</v>
      </c>
    </row>
    <row r="223" spans="1:11" x14ac:dyDescent="0.3">
      <c r="A223" s="1" t="s">
        <v>32</v>
      </c>
      <c r="B223" s="4">
        <v>43650</v>
      </c>
      <c r="C223" s="1">
        <v>5</v>
      </c>
      <c r="D223" s="1">
        <v>4</v>
      </c>
      <c r="E223" s="1">
        <v>25</v>
      </c>
      <c r="F223" s="1">
        <v>45</v>
      </c>
      <c r="G223" s="1" t="s">
        <v>7</v>
      </c>
    </row>
    <row r="224" spans="1:11" x14ac:dyDescent="0.3">
      <c r="A224" s="1" t="s">
        <v>32</v>
      </c>
      <c r="B224" s="4">
        <v>43650</v>
      </c>
      <c r="C224" s="1">
        <v>5</v>
      </c>
      <c r="D224" s="1">
        <v>5</v>
      </c>
      <c r="E224" s="1">
        <v>50</v>
      </c>
      <c r="F224" s="1">
        <v>10</v>
      </c>
      <c r="G224" s="1" t="s">
        <v>7</v>
      </c>
      <c r="H224" s="1">
        <v>1</v>
      </c>
      <c r="I224" s="1" t="s">
        <v>18</v>
      </c>
      <c r="J224" s="1" t="s">
        <v>63</v>
      </c>
      <c r="K224" s="1">
        <v>10</v>
      </c>
    </row>
    <row r="225" spans="1:11" x14ac:dyDescent="0.3">
      <c r="A225" s="1" t="s">
        <v>34</v>
      </c>
      <c r="B225" s="4">
        <v>43649</v>
      </c>
      <c r="C225" s="1">
        <v>1</v>
      </c>
      <c r="D225" s="1">
        <v>1</v>
      </c>
      <c r="E225" s="1">
        <v>40</v>
      </c>
      <c r="F225" s="1">
        <v>20</v>
      </c>
      <c r="G225" s="1" t="s">
        <v>15</v>
      </c>
      <c r="H225" s="1">
        <v>1</v>
      </c>
      <c r="I225" s="1" t="s">
        <v>43</v>
      </c>
      <c r="J225" s="1" t="s">
        <v>62</v>
      </c>
      <c r="K225" s="1">
        <v>1</v>
      </c>
    </row>
    <row r="226" spans="1:11" x14ac:dyDescent="0.3">
      <c r="A226" s="1" t="s">
        <v>34</v>
      </c>
      <c r="B226" s="4">
        <v>43649</v>
      </c>
      <c r="C226" s="1">
        <v>1</v>
      </c>
      <c r="D226" s="1">
        <v>2</v>
      </c>
      <c r="E226" s="1">
        <v>15</v>
      </c>
      <c r="F226" s="1">
        <v>3</v>
      </c>
      <c r="G226" s="1" t="s">
        <v>15</v>
      </c>
    </row>
    <row r="227" spans="1:11" x14ac:dyDescent="0.3">
      <c r="A227" s="1" t="s">
        <v>34</v>
      </c>
      <c r="B227" s="4">
        <v>43649</v>
      </c>
      <c r="C227" s="1">
        <v>1</v>
      </c>
      <c r="D227" s="1">
        <v>3</v>
      </c>
      <c r="E227" s="1">
        <v>20</v>
      </c>
      <c r="F227" s="1">
        <v>10</v>
      </c>
      <c r="G227" s="1" t="s">
        <v>15</v>
      </c>
    </row>
    <row r="228" spans="1:11" x14ac:dyDescent="0.3">
      <c r="A228" s="1" t="s">
        <v>34</v>
      </c>
      <c r="B228" s="4">
        <v>43649</v>
      </c>
      <c r="C228" s="1">
        <v>1</v>
      </c>
      <c r="D228" s="1">
        <v>4</v>
      </c>
      <c r="E228" s="1">
        <v>20</v>
      </c>
      <c r="F228" s="1">
        <v>25</v>
      </c>
      <c r="G228" s="1" t="s">
        <v>15</v>
      </c>
    </row>
    <row r="229" spans="1:11" x14ac:dyDescent="0.3">
      <c r="A229" s="1" t="s">
        <v>34</v>
      </c>
      <c r="B229" s="4">
        <v>43649</v>
      </c>
      <c r="C229" s="1">
        <v>1</v>
      </c>
      <c r="D229" s="1">
        <v>5</v>
      </c>
      <c r="E229" s="1">
        <v>25</v>
      </c>
      <c r="F229" s="1">
        <v>25</v>
      </c>
      <c r="G229" s="1" t="s">
        <v>7</v>
      </c>
    </row>
    <row r="230" spans="1:11" x14ac:dyDescent="0.3">
      <c r="A230" s="1" t="s">
        <v>34</v>
      </c>
      <c r="B230" s="4">
        <v>43649</v>
      </c>
      <c r="C230" s="1">
        <v>2</v>
      </c>
      <c r="D230" s="1">
        <v>1</v>
      </c>
      <c r="E230" s="1">
        <v>50</v>
      </c>
      <c r="F230" s="1">
        <v>5</v>
      </c>
      <c r="G230" s="1" t="s">
        <v>15</v>
      </c>
    </row>
    <row r="231" spans="1:11" x14ac:dyDescent="0.3">
      <c r="A231" s="1" t="s">
        <v>34</v>
      </c>
      <c r="B231" s="4">
        <v>43649</v>
      </c>
      <c r="C231" s="1">
        <v>2</v>
      </c>
      <c r="D231" s="1">
        <v>2</v>
      </c>
      <c r="E231" s="1">
        <v>40</v>
      </c>
      <c r="F231" s="1">
        <v>40</v>
      </c>
      <c r="G231" s="1" t="s">
        <v>15</v>
      </c>
    </row>
    <row r="232" spans="1:11" x14ac:dyDescent="0.3">
      <c r="A232" s="1" t="s">
        <v>34</v>
      </c>
      <c r="B232" s="4">
        <v>43649</v>
      </c>
      <c r="C232" s="1">
        <v>2</v>
      </c>
      <c r="D232" s="1">
        <v>3</v>
      </c>
      <c r="E232" s="1">
        <v>35</v>
      </c>
      <c r="F232" s="1">
        <v>15</v>
      </c>
      <c r="G232" s="1" t="s">
        <v>15</v>
      </c>
    </row>
    <row r="233" spans="1:11" x14ac:dyDescent="0.3">
      <c r="A233" s="1" t="s">
        <v>34</v>
      </c>
      <c r="B233" s="4">
        <v>43649</v>
      </c>
      <c r="C233" s="1">
        <v>2</v>
      </c>
      <c r="D233" s="1">
        <v>4</v>
      </c>
      <c r="E233" s="1">
        <v>40</v>
      </c>
      <c r="F233" s="1">
        <v>10</v>
      </c>
      <c r="G233" s="1" t="s">
        <v>15</v>
      </c>
    </row>
    <row r="234" spans="1:11" x14ac:dyDescent="0.3">
      <c r="A234" s="1" t="s">
        <v>34</v>
      </c>
      <c r="B234" s="4">
        <v>43649</v>
      </c>
      <c r="C234" s="1">
        <v>2</v>
      </c>
      <c r="D234" s="1">
        <v>5</v>
      </c>
      <c r="E234" s="1">
        <v>25</v>
      </c>
      <c r="F234" s="1">
        <v>20</v>
      </c>
      <c r="G234" s="1" t="s">
        <v>15</v>
      </c>
    </row>
    <row r="235" spans="1:11" x14ac:dyDescent="0.3">
      <c r="A235" s="1" t="s">
        <v>34</v>
      </c>
      <c r="B235" s="4">
        <v>43649</v>
      </c>
      <c r="C235" s="1">
        <v>3</v>
      </c>
      <c r="D235" s="1">
        <v>1</v>
      </c>
      <c r="E235" s="1">
        <v>15</v>
      </c>
      <c r="F235" s="1">
        <v>20</v>
      </c>
      <c r="G235" s="1" t="s">
        <v>15</v>
      </c>
      <c r="H235" s="1">
        <v>1</v>
      </c>
      <c r="I235" s="1" t="s">
        <v>43</v>
      </c>
      <c r="J235" s="1" t="s">
        <v>62</v>
      </c>
      <c r="K235" s="1">
        <v>1</v>
      </c>
    </row>
    <row r="236" spans="1:11" x14ac:dyDescent="0.3">
      <c r="A236" s="1" t="s">
        <v>34</v>
      </c>
      <c r="B236" s="4">
        <v>43649</v>
      </c>
      <c r="C236" s="1">
        <v>3</v>
      </c>
      <c r="D236" s="1">
        <v>2</v>
      </c>
      <c r="E236" s="1">
        <v>10</v>
      </c>
      <c r="F236" s="1">
        <v>10</v>
      </c>
      <c r="G236" s="1" t="s">
        <v>15</v>
      </c>
    </row>
    <row r="237" spans="1:11" x14ac:dyDescent="0.3">
      <c r="A237" s="1" t="s">
        <v>34</v>
      </c>
      <c r="B237" s="4">
        <v>43649</v>
      </c>
      <c r="C237" s="1">
        <v>3</v>
      </c>
      <c r="D237" s="1">
        <v>3</v>
      </c>
      <c r="E237" s="1">
        <v>25</v>
      </c>
      <c r="F237" s="1">
        <v>35</v>
      </c>
      <c r="G237" s="1" t="s">
        <v>15</v>
      </c>
    </row>
    <row r="238" spans="1:11" x14ac:dyDescent="0.3">
      <c r="A238" s="1" t="s">
        <v>34</v>
      </c>
      <c r="B238" s="4">
        <v>43649</v>
      </c>
      <c r="C238" s="1">
        <v>3</v>
      </c>
      <c r="D238" s="1">
        <v>4</v>
      </c>
      <c r="E238" s="1">
        <v>40</v>
      </c>
      <c r="F238" s="1">
        <v>45</v>
      </c>
      <c r="G238" s="1" t="s">
        <v>15</v>
      </c>
      <c r="H238" s="1">
        <v>1</v>
      </c>
      <c r="I238" s="1" t="s">
        <v>24</v>
      </c>
      <c r="J238" s="1" t="s">
        <v>81</v>
      </c>
      <c r="K238" s="1">
        <v>2</v>
      </c>
    </row>
    <row r="239" spans="1:11" x14ac:dyDescent="0.3">
      <c r="A239" s="1" t="s">
        <v>34</v>
      </c>
      <c r="B239" s="4">
        <v>43649</v>
      </c>
      <c r="C239" s="1">
        <v>3</v>
      </c>
      <c r="D239" s="1">
        <v>5</v>
      </c>
      <c r="E239" s="1">
        <v>15</v>
      </c>
      <c r="F239" s="1">
        <v>25</v>
      </c>
      <c r="G239" s="1" t="s">
        <v>15</v>
      </c>
    </row>
    <row r="240" spans="1:11" x14ac:dyDescent="0.3">
      <c r="A240" s="1" t="s">
        <v>34</v>
      </c>
      <c r="B240" s="4">
        <v>43649</v>
      </c>
      <c r="C240" s="1">
        <v>4</v>
      </c>
      <c r="D240" s="1">
        <v>1</v>
      </c>
      <c r="E240" s="1">
        <v>30</v>
      </c>
      <c r="F240" s="1">
        <v>25</v>
      </c>
      <c r="G240" s="1" t="s">
        <v>15</v>
      </c>
    </row>
    <row r="241" spans="1:11" x14ac:dyDescent="0.3">
      <c r="A241" s="1" t="s">
        <v>34</v>
      </c>
      <c r="B241" s="4">
        <v>43649</v>
      </c>
      <c r="C241" s="1">
        <v>4</v>
      </c>
      <c r="D241" s="1">
        <v>2</v>
      </c>
      <c r="E241" s="1">
        <v>25</v>
      </c>
      <c r="F241" s="1">
        <v>15</v>
      </c>
      <c r="G241" s="1" t="s">
        <v>15</v>
      </c>
      <c r="H241" s="1">
        <v>1</v>
      </c>
      <c r="I241" s="1" t="s">
        <v>43</v>
      </c>
      <c r="J241" s="1" t="s">
        <v>62</v>
      </c>
      <c r="K241" s="1">
        <v>1</v>
      </c>
    </row>
    <row r="242" spans="1:11" x14ac:dyDescent="0.3">
      <c r="A242" s="1" t="s">
        <v>34</v>
      </c>
      <c r="B242" s="4">
        <v>43649</v>
      </c>
      <c r="C242" s="1">
        <v>4</v>
      </c>
      <c r="D242" s="1">
        <v>3</v>
      </c>
      <c r="E242" s="1">
        <v>15</v>
      </c>
      <c r="F242" s="1">
        <v>10</v>
      </c>
      <c r="G242" s="1" t="s">
        <v>15</v>
      </c>
    </row>
    <row r="243" spans="1:11" x14ac:dyDescent="0.3">
      <c r="A243" s="1" t="s">
        <v>34</v>
      </c>
      <c r="B243" s="4">
        <v>43649</v>
      </c>
      <c r="C243" s="1">
        <v>4</v>
      </c>
      <c r="D243" s="1">
        <v>4</v>
      </c>
      <c r="E243" s="1">
        <v>10</v>
      </c>
      <c r="F243" s="1">
        <v>5</v>
      </c>
      <c r="G243" s="1" t="s">
        <v>15</v>
      </c>
    </row>
    <row r="244" spans="1:11" x14ac:dyDescent="0.3">
      <c r="A244" s="1" t="s">
        <v>34</v>
      </c>
      <c r="B244" s="4">
        <v>43649</v>
      </c>
      <c r="C244" s="1">
        <v>4</v>
      </c>
      <c r="D244" s="1">
        <v>5</v>
      </c>
      <c r="E244" s="1">
        <v>45</v>
      </c>
      <c r="F244" s="1">
        <v>30</v>
      </c>
      <c r="G244" s="1" t="s">
        <v>15</v>
      </c>
      <c r="H244" s="1">
        <v>1</v>
      </c>
      <c r="I244" s="1" t="s">
        <v>52</v>
      </c>
      <c r="J244" s="1" t="s">
        <v>82</v>
      </c>
      <c r="K244" s="1">
        <v>1</v>
      </c>
    </row>
    <row r="245" spans="1:11" x14ac:dyDescent="0.3">
      <c r="A245" s="1" t="s">
        <v>34</v>
      </c>
      <c r="B245" s="4">
        <v>43649</v>
      </c>
      <c r="C245" s="1">
        <v>4</v>
      </c>
      <c r="D245" s="1">
        <v>5</v>
      </c>
      <c r="E245" s="1">
        <v>45</v>
      </c>
      <c r="F245" s="1">
        <v>30</v>
      </c>
      <c r="G245" s="1" t="s">
        <v>15</v>
      </c>
      <c r="H245" s="1">
        <v>1</v>
      </c>
      <c r="I245" s="1" t="s">
        <v>43</v>
      </c>
      <c r="J245" s="1" t="s">
        <v>62</v>
      </c>
      <c r="K245" s="1">
        <v>1</v>
      </c>
    </row>
    <row r="246" spans="1:11" x14ac:dyDescent="0.3">
      <c r="A246" s="1" t="s">
        <v>34</v>
      </c>
      <c r="B246" s="4">
        <v>43649</v>
      </c>
      <c r="C246" s="1">
        <v>5</v>
      </c>
      <c r="D246" s="1">
        <v>1</v>
      </c>
      <c r="E246" s="1">
        <v>75</v>
      </c>
      <c r="F246" s="1">
        <v>25</v>
      </c>
      <c r="G246" s="1" t="s">
        <v>15</v>
      </c>
      <c r="H246" s="1">
        <v>2</v>
      </c>
      <c r="I246" s="1" t="s">
        <v>52</v>
      </c>
      <c r="J246" s="1" t="s">
        <v>82</v>
      </c>
      <c r="K246" s="1">
        <v>2</v>
      </c>
    </row>
    <row r="247" spans="1:11" x14ac:dyDescent="0.3">
      <c r="A247" s="1" t="s">
        <v>34</v>
      </c>
      <c r="B247" s="4">
        <v>43649</v>
      </c>
      <c r="C247" s="1">
        <v>5</v>
      </c>
      <c r="D247" s="1">
        <v>2</v>
      </c>
      <c r="E247" s="1">
        <v>10</v>
      </c>
      <c r="F247" s="1">
        <v>20</v>
      </c>
      <c r="G247" s="1" t="s">
        <v>15</v>
      </c>
    </row>
    <row r="248" spans="1:11" x14ac:dyDescent="0.3">
      <c r="A248" s="1" t="s">
        <v>34</v>
      </c>
      <c r="B248" s="4">
        <v>43649</v>
      </c>
      <c r="C248" s="1">
        <v>5</v>
      </c>
      <c r="D248" s="1">
        <v>3</v>
      </c>
      <c r="E248" s="1">
        <v>10</v>
      </c>
      <c r="F248" s="1">
        <v>10</v>
      </c>
      <c r="G248" s="1" t="s">
        <v>15</v>
      </c>
    </row>
    <row r="249" spans="1:11" x14ac:dyDescent="0.3">
      <c r="A249" s="1" t="s">
        <v>34</v>
      </c>
      <c r="B249" s="4">
        <v>43649</v>
      </c>
      <c r="C249" s="1">
        <v>5</v>
      </c>
      <c r="D249" s="1">
        <v>4</v>
      </c>
      <c r="E249" s="1">
        <v>20</v>
      </c>
      <c r="F249" s="1">
        <v>25</v>
      </c>
      <c r="G249" s="1" t="s">
        <v>15</v>
      </c>
    </row>
    <row r="250" spans="1:11" x14ac:dyDescent="0.3">
      <c r="A250" s="1" t="s">
        <v>34</v>
      </c>
      <c r="B250" s="4">
        <v>43649</v>
      </c>
      <c r="C250" s="1">
        <v>5</v>
      </c>
      <c r="D250" s="1">
        <v>5</v>
      </c>
      <c r="E250" s="1">
        <v>20</v>
      </c>
      <c r="F250" s="1">
        <v>25</v>
      </c>
      <c r="G250" s="1" t="s">
        <v>15</v>
      </c>
    </row>
    <row r="251" spans="1:11" x14ac:dyDescent="0.3">
      <c r="A251" s="1" t="s">
        <v>36</v>
      </c>
      <c r="B251" s="4">
        <v>43651</v>
      </c>
      <c r="C251" s="1">
        <v>1</v>
      </c>
      <c r="D251" s="1">
        <v>1</v>
      </c>
      <c r="E251" s="1">
        <v>5</v>
      </c>
      <c r="F251" s="1">
        <v>90</v>
      </c>
      <c r="G251" s="1" t="s">
        <v>7</v>
      </c>
      <c r="H251" s="1">
        <v>4</v>
      </c>
      <c r="I251" s="1" t="s">
        <v>19</v>
      </c>
      <c r="J251" s="1" t="s">
        <v>78</v>
      </c>
      <c r="K251" s="1">
        <f>24*20</f>
        <v>480</v>
      </c>
    </row>
    <row r="252" spans="1:11" x14ac:dyDescent="0.3">
      <c r="A252" s="1" t="s">
        <v>36</v>
      </c>
      <c r="B252" s="4">
        <v>43651</v>
      </c>
      <c r="C252" s="1">
        <v>1</v>
      </c>
      <c r="D252" s="1">
        <v>2</v>
      </c>
      <c r="E252" s="1">
        <v>1</v>
      </c>
      <c r="F252" s="1">
        <v>95</v>
      </c>
      <c r="G252" s="1" t="s">
        <v>7</v>
      </c>
      <c r="H252" s="1">
        <v>4</v>
      </c>
      <c r="I252" s="1" t="s">
        <v>19</v>
      </c>
      <c r="J252" s="1" t="s">
        <v>78</v>
      </c>
      <c r="K252" s="1">
        <f>20*16</f>
        <v>320</v>
      </c>
    </row>
    <row r="253" spans="1:11" x14ac:dyDescent="0.3">
      <c r="A253" s="1" t="s">
        <v>36</v>
      </c>
      <c r="B253" s="4">
        <v>43651</v>
      </c>
      <c r="C253" s="1">
        <v>1</v>
      </c>
      <c r="D253" s="1">
        <v>2</v>
      </c>
      <c r="E253" s="1">
        <v>1</v>
      </c>
      <c r="F253" s="1">
        <v>95</v>
      </c>
      <c r="G253" s="1" t="s">
        <v>7</v>
      </c>
      <c r="H253" s="1">
        <v>3</v>
      </c>
      <c r="I253" s="1" t="s">
        <v>41</v>
      </c>
      <c r="J253" s="1" t="s">
        <v>77</v>
      </c>
      <c r="K253" s="1">
        <f>52*12</f>
        <v>624</v>
      </c>
    </row>
    <row r="254" spans="1:11" x14ac:dyDescent="0.3">
      <c r="A254" s="1" t="s">
        <v>36</v>
      </c>
      <c r="B254" s="4">
        <v>43651</v>
      </c>
      <c r="C254" s="1">
        <v>1</v>
      </c>
      <c r="D254" s="1">
        <v>2</v>
      </c>
      <c r="E254" s="1">
        <v>1</v>
      </c>
      <c r="F254" s="1">
        <v>95</v>
      </c>
      <c r="G254" s="1" t="s">
        <v>7</v>
      </c>
      <c r="H254" s="1">
        <v>2</v>
      </c>
      <c r="I254" s="1" t="s">
        <v>26</v>
      </c>
      <c r="J254" s="1" t="s">
        <v>83</v>
      </c>
      <c r="K254" s="1">
        <v>37</v>
      </c>
    </row>
    <row r="255" spans="1:11" x14ac:dyDescent="0.3">
      <c r="A255" s="1" t="s">
        <v>36</v>
      </c>
      <c r="B255" s="4">
        <v>43651</v>
      </c>
      <c r="C255" s="1">
        <v>1</v>
      </c>
      <c r="D255" s="1">
        <v>3</v>
      </c>
      <c r="E255" s="1">
        <v>0</v>
      </c>
      <c r="F255" s="1">
        <v>100</v>
      </c>
      <c r="G255" s="1" t="s">
        <v>7</v>
      </c>
      <c r="H255" s="1">
        <v>3</v>
      </c>
      <c r="I255" s="1" t="s">
        <v>19</v>
      </c>
      <c r="J255" s="1" t="s">
        <v>78</v>
      </c>
      <c r="K255" s="1">
        <f>20*30</f>
        <v>600</v>
      </c>
    </row>
    <row r="256" spans="1:11" x14ac:dyDescent="0.3">
      <c r="A256" s="1" t="s">
        <v>36</v>
      </c>
      <c r="B256" s="4">
        <v>43651</v>
      </c>
      <c r="C256" s="1">
        <v>1</v>
      </c>
      <c r="D256" s="1">
        <v>3</v>
      </c>
      <c r="E256" s="1">
        <v>0</v>
      </c>
      <c r="F256" s="1">
        <v>100</v>
      </c>
      <c r="G256" s="1" t="s">
        <v>7</v>
      </c>
      <c r="H256" s="1">
        <v>1</v>
      </c>
      <c r="I256" s="1" t="s">
        <v>18</v>
      </c>
      <c r="J256" s="1" t="s">
        <v>63</v>
      </c>
      <c r="K256" s="1">
        <v>10</v>
      </c>
    </row>
    <row r="257" spans="1:11" x14ac:dyDescent="0.3">
      <c r="A257" s="1" t="s">
        <v>36</v>
      </c>
      <c r="B257" s="4">
        <v>43651</v>
      </c>
      <c r="C257" s="1">
        <v>1</v>
      </c>
      <c r="D257" s="1">
        <v>3</v>
      </c>
      <c r="E257" s="1">
        <v>0</v>
      </c>
      <c r="F257" s="1">
        <v>100</v>
      </c>
      <c r="G257" s="1" t="s">
        <v>7</v>
      </c>
      <c r="H257" s="1">
        <v>6</v>
      </c>
      <c r="I257" s="1" t="s">
        <v>40</v>
      </c>
      <c r="J257" s="1" t="s">
        <v>65</v>
      </c>
      <c r="K257" s="1">
        <v>15</v>
      </c>
    </row>
    <row r="258" spans="1:11" x14ac:dyDescent="0.3">
      <c r="A258" s="1" t="s">
        <v>36</v>
      </c>
      <c r="B258" s="4">
        <v>43651</v>
      </c>
      <c r="C258" s="1">
        <v>1</v>
      </c>
      <c r="D258" s="1">
        <v>4</v>
      </c>
      <c r="E258" s="1">
        <v>1</v>
      </c>
      <c r="F258" s="1">
        <v>95</v>
      </c>
      <c r="G258" s="1" t="s">
        <v>7</v>
      </c>
      <c r="H258" s="1">
        <v>3</v>
      </c>
      <c r="I258" s="1" t="s">
        <v>19</v>
      </c>
      <c r="J258" s="1" t="s">
        <v>78</v>
      </c>
      <c r="K258" s="1">
        <f>20*23</f>
        <v>460</v>
      </c>
    </row>
    <row r="259" spans="1:11" x14ac:dyDescent="0.3">
      <c r="A259" s="1" t="s">
        <v>36</v>
      </c>
      <c r="B259" s="4">
        <v>43651</v>
      </c>
      <c r="C259" s="1">
        <v>1</v>
      </c>
      <c r="D259" s="1">
        <v>4</v>
      </c>
      <c r="E259" s="1">
        <v>1</v>
      </c>
      <c r="F259" s="1">
        <v>95</v>
      </c>
      <c r="G259" s="1" t="s">
        <v>7</v>
      </c>
      <c r="H259" s="1">
        <v>1</v>
      </c>
      <c r="I259" s="1" t="s">
        <v>40</v>
      </c>
      <c r="J259" s="1" t="s">
        <v>65</v>
      </c>
      <c r="K259" s="1">
        <v>1</v>
      </c>
    </row>
    <row r="260" spans="1:11" x14ac:dyDescent="0.3">
      <c r="A260" s="1" t="s">
        <v>36</v>
      </c>
      <c r="B260" s="4">
        <v>43651</v>
      </c>
      <c r="C260" s="1">
        <v>1</v>
      </c>
      <c r="D260" s="1">
        <v>5</v>
      </c>
      <c r="E260" s="1">
        <v>1</v>
      </c>
      <c r="F260" s="1">
        <v>95</v>
      </c>
      <c r="G260" s="1" t="s">
        <v>7</v>
      </c>
      <c r="H260" s="1">
        <v>4</v>
      </c>
      <c r="I260" s="1" t="s">
        <v>19</v>
      </c>
      <c r="J260" s="1" t="s">
        <v>78</v>
      </c>
      <c r="K260" s="1">
        <f>20*37</f>
        <v>740</v>
      </c>
    </row>
    <row r="261" spans="1:11" x14ac:dyDescent="0.3">
      <c r="A261" s="1" t="s">
        <v>36</v>
      </c>
      <c r="B261" s="4">
        <v>43651</v>
      </c>
      <c r="C261" s="1">
        <v>1</v>
      </c>
      <c r="D261" s="1">
        <v>5</v>
      </c>
      <c r="E261" s="1">
        <v>1</v>
      </c>
      <c r="F261" s="1">
        <v>95</v>
      </c>
      <c r="G261" s="1" t="s">
        <v>7</v>
      </c>
      <c r="H261" s="1">
        <v>1</v>
      </c>
      <c r="I261" s="1" t="s">
        <v>18</v>
      </c>
      <c r="J261" s="1" t="s">
        <v>63</v>
      </c>
      <c r="K261" s="1">
        <v>19</v>
      </c>
    </row>
    <row r="262" spans="1:11" x14ac:dyDescent="0.3">
      <c r="A262" s="1" t="s">
        <v>36</v>
      </c>
      <c r="B262" s="4">
        <v>43651</v>
      </c>
      <c r="C262" s="1">
        <v>1</v>
      </c>
      <c r="D262" s="1">
        <v>5</v>
      </c>
      <c r="E262" s="1">
        <v>1</v>
      </c>
      <c r="F262" s="1">
        <v>95</v>
      </c>
      <c r="G262" s="1" t="s">
        <v>7</v>
      </c>
      <c r="H262" s="1">
        <v>34</v>
      </c>
      <c r="I262" s="1" t="s">
        <v>51</v>
      </c>
      <c r="J262" s="1" t="s">
        <v>76</v>
      </c>
      <c r="K262" s="1">
        <f>17*70</f>
        <v>1190</v>
      </c>
    </row>
    <row r="263" spans="1:11" x14ac:dyDescent="0.3">
      <c r="A263" s="1" t="s">
        <v>36</v>
      </c>
      <c r="B263" s="4">
        <v>43651</v>
      </c>
      <c r="C263" s="1">
        <v>1</v>
      </c>
      <c r="D263" s="1">
        <v>5</v>
      </c>
      <c r="E263" s="1">
        <v>1</v>
      </c>
      <c r="F263" s="1">
        <v>95</v>
      </c>
      <c r="G263" s="1" t="s">
        <v>7</v>
      </c>
      <c r="H263" s="1">
        <v>1</v>
      </c>
      <c r="I263" s="1" t="s">
        <v>43</v>
      </c>
      <c r="J263" s="1" t="s">
        <v>62</v>
      </c>
      <c r="K263" s="1">
        <v>3</v>
      </c>
    </row>
    <row r="264" spans="1:11" x14ac:dyDescent="0.3">
      <c r="A264" s="1" t="s">
        <v>36</v>
      </c>
      <c r="B264" s="4">
        <v>43651</v>
      </c>
      <c r="C264" s="1">
        <v>1</v>
      </c>
      <c r="D264" s="1">
        <v>5</v>
      </c>
      <c r="E264" s="1">
        <v>1</v>
      </c>
      <c r="F264" s="1">
        <v>95</v>
      </c>
      <c r="G264" s="1" t="s">
        <v>7</v>
      </c>
      <c r="H264" s="1">
        <v>1</v>
      </c>
      <c r="I264" s="1" t="s">
        <v>41</v>
      </c>
      <c r="J264" s="1" t="s">
        <v>77</v>
      </c>
      <c r="K264" s="1">
        <f>12*24</f>
        <v>288</v>
      </c>
    </row>
    <row r="265" spans="1:11" x14ac:dyDescent="0.3">
      <c r="A265" s="1" t="s">
        <v>36</v>
      </c>
      <c r="B265" s="4">
        <v>43651</v>
      </c>
      <c r="C265" s="1">
        <v>2</v>
      </c>
      <c r="D265" s="1">
        <v>1</v>
      </c>
      <c r="E265" s="1">
        <v>1</v>
      </c>
      <c r="F265" s="1">
        <v>95</v>
      </c>
      <c r="G265" s="1" t="s">
        <v>7</v>
      </c>
      <c r="H265" s="1">
        <v>1</v>
      </c>
      <c r="I265" s="1" t="s">
        <v>19</v>
      </c>
      <c r="J265" s="1" t="s">
        <v>78</v>
      </c>
      <c r="K265" s="1">
        <f>20*23</f>
        <v>460</v>
      </c>
    </row>
    <row r="266" spans="1:11" x14ac:dyDescent="0.3">
      <c r="A266" s="1" t="s">
        <v>36</v>
      </c>
      <c r="B266" s="4">
        <v>43651</v>
      </c>
      <c r="C266" s="1">
        <v>2</v>
      </c>
      <c r="D266" s="1">
        <v>1</v>
      </c>
      <c r="E266" s="1">
        <v>1</v>
      </c>
      <c r="F266" s="1">
        <v>95</v>
      </c>
      <c r="G266" s="1" t="s">
        <v>7</v>
      </c>
      <c r="H266" s="1">
        <v>8</v>
      </c>
      <c r="I266" s="1" t="s">
        <v>40</v>
      </c>
      <c r="J266" s="1" t="s">
        <v>65</v>
      </c>
      <c r="K266" s="1">
        <v>9</v>
      </c>
    </row>
    <row r="267" spans="1:11" x14ac:dyDescent="0.3">
      <c r="A267" s="1" t="s">
        <v>36</v>
      </c>
      <c r="B267" s="4">
        <v>43651</v>
      </c>
      <c r="C267" s="1">
        <v>2</v>
      </c>
      <c r="D267" s="1">
        <v>1</v>
      </c>
      <c r="E267" s="1">
        <v>1</v>
      </c>
      <c r="F267" s="1">
        <v>95</v>
      </c>
      <c r="G267" s="1" t="s">
        <v>7</v>
      </c>
      <c r="H267" s="1">
        <v>13</v>
      </c>
      <c r="I267" s="1" t="s">
        <v>42</v>
      </c>
      <c r="J267" s="1" t="s">
        <v>66</v>
      </c>
      <c r="K267" s="1">
        <f>13*20</f>
        <v>260</v>
      </c>
    </row>
    <row r="268" spans="1:11" x14ac:dyDescent="0.3">
      <c r="A268" s="1" t="s">
        <v>36</v>
      </c>
      <c r="B268" s="4">
        <v>43651</v>
      </c>
      <c r="C268" s="1">
        <v>2</v>
      </c>
      <c r="D268" s="1">
        <v>1</v>
      </c>
      <c r="E268" s="1">
        <v>1</v>
      </c>
      <c r="F268" s="1">
        <v>95</v>
      </c>
      <c r="G268" s="1" t="s">
        <v>7</v>
      </c>
      <c r="H268" s="1">
        <v>1</v>
      </c>
      <c r="I268" s="1" t="s">
        <v>18</v>
      </c>
      <c r="J268" s="1" t="s">
        <v>63</v>
      </c>
      <c r="K268" s="1">
        <v>22</v>
      </c>
    </row>
    <row r="269" spans="1:11" x14ac:dyDescent="0.3">
      <c r="A269" s="1" t="s">
        <v>36</v>
      </c>
      <c r="B269" s="4">
        <v>43651</v>
      </c>
      <c r="C269" s="1">
        <v>2</v>
      </c>
      <c r="D269" s="1">
        <v>1</v>
      </c>
      <c r="E269" s="1">
        <v>1</v>
      </c>
      <c r="F269" s="1">
        <v>95</v>
      </c>
      <c r="G269" s="1" t="s">
        <v>7</v>
      </c>
      <c r="H269" s="1">
        <v>3</v>
      </c>
      <c r="I269" s="1" t="s">
        <v>43</v>
      </c>
      <c r="J269" s="1" t="s">
        <v>62</v>
      </c>
      <c r="K269" s="1">
        <v>5</v>
      </c>
    </row>
    <row r="270" spans="1:11" x14ac:dyDescent="0.3">
      <c r="A270" s="1" t="s">
        <v>36</v>
      </c>
      <c r="B270" s="4">
        <v>43651</v>
      </c>
      <c r="C270" s="1">
        <v>2</v>
      </c>
      <c r="D270" s="1">
        <v>2</v>
      </c>
      <c r="E270" s="1">
        <v>1</v>
      </c>
      <c r="F270" s="1">
        <v>8</v>
      </c>
      <c r="G270" s="1" t="s">
        <v>7</v>
      </c>
      <c r="H270" s="1">
        <v>1</v>
      </c>
      <c r="I270" s="1" t="s">
        <v>19</v>
      </c>
      <c r="J270" s="1" t="s">
        <v>78</v>
      </c>
      <c r="K270" s="1">
        <f>20*10</f>
        <v>200</v>
      </c>
    </row>
    <row r="271" spans="1:11" x14ac:dyDescent="0.3">
      <c r="A271" s="1" t="s">
        <v>36</v>
      </c>
      <c r="B271" s="4">
        <v>43651</v>
      </c>
      <c r="C271" s="1">
        <v>2</v>
      </c>
      <c r="D271" s="1">
        <v>2</v>
      </c>
      <c r="E271" s="1">
        <v>1</v>
      </c>
      <c r="F271" s="1">
        <v>8</v>
      </c>
      <c r="G271" s="1" t="s">
        <v>7</v>
      </c>
      <c r="H271" s="1">
        <v>6</v>
      </c>
      <c r="I271" s="1" t="s">
        <v>26</v>
      </c>
      <c r="J271" s="1" t="s">
        <v>83</v>
      </c>
      <c r="K271" s="1">
        <v>106</v>
      </c>
    </row>
    <row r="272" spans="1:11" x14ac:dyDescent="0.3">
      <c r="A272" s="1" t="s">
        <v>36</v>
      </c>
      <c r="B272" s="4">
        <v>43651</v>
      </c>
      <c r="C272" s="1">
        <v>2</v>
      </c>
      <c r="D272" s="1">
        <v>2</v>
      </c>
      <c r="E272" s="1">
        <v>1</v>
      </c>
      <c r="F272" s="1">
        <v>8</v>
      </c>
      <c r="G272" s="1" t="s">
        <v>7</v>
      </c>
      <c r="H272" s="1">
        <v>3</v>
      </c>
      <c r="I272" s="1" t="s">
        <v>43</v>
      </c>
      <c r="J272" s="1" t="s">
        <v>62</v>
      </c>
      <c r="K272" s="1">
        <v>4</v>
      </c>
    </row>
    <row r="273" spans="1:11" x14ac:dyDescent="0.3">
      <c r="A273" s="1" t="s">
        <v>36</v>
      </c>
      <c r="B273" s="4">
        <v>43651</v>
      </c>
      <c r="C273" s="1">
        <v>2</v>
      </c>
      <c r="D273" s="1">
        <v>3</v>
      </c>
      <c r="E273" s="1">
        <v>1</v>
      </c>
      <c r="F273" s="1">
        <v>70</v>
      </c>
      <c r="G273" s="1" t="s">
        <v>7</v>
      </c>
      <c r="H273" s="1">
        <v>1</v>
      </c>
      <c r="I273" s="1" t="s">
        <v>19</v>
      </c>
      <c r="J273" s="1" t="s">
        <v>78</v>
      </c>
      <c r="K273" s="1">
        <f>20*8</f>
        <v>160</v>
      </c>
    </row>
    <row r="274" spans="1:11" x14ac:dyDescent="0.3">
      <c r="A274" s="1" t="s">
        <v>36</v>
      </c>
      <c r="B274" s="4">
        <v>43651</v>
      </c>
      <c r="C274" s="1">
        <v>2</v>
      </c>
      <c r="D274" s="1">
        <v>3</v>
      </c>
      <c r="E274" s="1">
        <v>1</v>
      </c>
      <c r="F274" s="1">
        <v>70</v>
      </c>
      <c r="G274" s="1" t="s">
        <v>7</v>
      </c>
      <c r="H274" s="1">
        <v>1</v>
      </c>
      <c r="I274" s="1" t="s">
        <v>43</v>
      </c>
      <c r="J274" s="1" t="s">
        <v>62</v>
      </c>
      <c r="K274" s="1">
        <v>1</v>
      </c>
    </row>
    <row r="275" spans="1:11" x14ac:dyDescent="0.3">
      <c r="A275" s="1" t="s">
        <v>36</v>
      </c>
      <c r="B275" s="4">
        <v>43651</v>
      </c>
      <c r="C275" s="1">
        <v>2</v>
      </c>
      <c r="D275" s="1">
        <v>4</v>
      </c>
      <c r="E275" s="1">
        <v>1</v>
      </c>
      <c r="F275" s="1">
        <v>65</v>
      </c>
      <c r="G275" s="1" t="s">
        <v>7</v>
      </c>
      <c r="H275" s="1">
        <v>1</v>
      </c>
      <c r="I275" s="1" t="s">
        <v>40</v>
      </c>
      <c r="J275" s="1" t="s">
        <v>65</v>
      </c>
      <c r="K275" s="1">
        <v>1</v>
      </c>
    </row>
    <row r="276" spans="1:11" x14ac:dyDescent="0.3">
      <c r="A276" s="1" t="s">
        <v>36</v>
      </c>
      <c r="B276" s="4">
        <v>43651</v>
      </c>
      <c r="C276" s="1">
        <v>2</v>
      </c>
      <c r="D276" s="1">
        <v>4</v>
      </c>
      <c r="E276" s="1">
        <v>1</v>
      </c>
      <c r="F276" s="1">
        <v>65</v>
      </c>
      <c r="G276" s="1" t="s">
        <v>7</v>
      </c>
      <c r="H276" s="1">
        <v>1</v>
      </c>
      <c r="I276" s="1" t="s">
        <v>47</v>
      </c>
      <c r="J276" s="1" t="s">
        <v>84</v>
      </c>
      <c r="K276" s="1">
        <v>13</v>
      </c>
    </row>
    <row r="277" spans="1:11" x14ac:dyDescent="0.3">
      <c r="A277" s="1" t="s">
        <v>36</v>
      </c>
      <c r="B277" s="4">
        <v>43651</v>
      </c>
      <c r="C277" s="1">
        <v>2</v>
      </c>
      <c r="D277" s="1">
        <v>5</v>
      </c>
      <c r="E277" s="1">
        <v>1</v>
      </c>
      <c r="F277" s="1">
        <v>80</v>
      </c>
      <c r="G277" s="1" t="s">
        <v>7</v>
      </c>
      <c r="H277" s="1">
        <v>3</v>
      </c>
      <c r="I277" s="1" t="s">
        <v>19</v>
      </c>
      <c r="J277" s="1" t="s">
        <v>78</v>
      </c>
      <c r="K277" s="1">
        <f>20*19</f>
        <v>380</v>
      </c>
    </row>
    <row r="278" spans="1:11" x14ac:dyDescent="0.3">
      <c r="A278" s="1" t="s">
        <v>36</v>
      </c>
      <c r="B278" s="4">
        <v>43651</v>
      </c>
      <c r="C278" s="1">
        <v>2</v>
      </c>
      <c r="D278" s="1">
        <v>5</v>
      </c>
      <c r="E278" s="1">
        <v>1</v>
      </c>
      <c r="F278" s="1">
        <v>80</v>
      </c>
      <c r="G278" s="1" t="s">
        <v>7</v>
      </c>
      <c r="H278" s="1">
        <v>1</v>
      </c>
      <c r="I278" s="1" t="s">
        <v>40</v>
      </c>
      <c r="J278" s="1" t="s">
        <v>65</v>
      </c>
      <c r="K278" s="1">
        <v>2</v>
      </c>
    </row>
    <row r="279" spans="1:11" x14ac:dyDescent="0.3">
      <c r="A279" s="1" t="s">
        <v>36</v>
      </c>
      <c r="B279" s="4">
        <v>43651</v>
      </c>
      <c r="C279" s="1">
        <v>3</v>
      </c>
      <c r="D279" s="1">
        <v>1</v>
      </c>
      <c r="E279" s="1">
        <v>10</v>
      </c>
      <c r="F279" s="1">
        <v>85</v>
      </c>
      <c r="G279" s="1" t="s">
        <v>7</v>
      </c>
      <c r="H279" s="1">
        <v>2</v>
      </c>
      <c r="I279" s="1" t="s">
        <v>19</v>
      </c>
      <c r="J279" s="1" t="s">
        <v>78</v>
      </c>
      <c r="K279" s="1">
        <f>20*23</f>
        <v>460</v>
      </c>
    </row>
    <row r="280" spans="1:11" x14ac:dyDescent="0.3">
      <c r="A280" s="1" t="s">
        <v>36</v>
      </c>
      <c r="B280" s="4">
        <v>43651</v>
      </c>
      <c r="C280" s="1">
        <v>3</v>
      </c>
      <c r="D280" s="1">
        <v>1</v>
      </c>
      <c r="E280" s="1">
        <v>10</v>
      </c>
      <c r="F280" s="1">
        <v>85</v>
      </c>
      <c r="G280" s="1" t="s">
        <v>7</v>
      </c>
      <c r="H280" s="1">
        <v>7</v>
      </c>
      <c r="I280" s="1" t="s">
        <v>40</v>
      </c>
      <c r="J280" s="1" t="s">
        <v>65</v>
      </c>
      <c r="K280" s="1">
        <v>11</v>
      </c>
    </row>
    <row r="281" spans="1:11" x14ac:dyDescent="0.3">
      <c r="A281" s="1" t="s">
        <v>36</v>
      </c>
      <c r="B281" s="4">
        <v>43651</v>
      </c>
      <c r="C281" s="1">
        <v>3</v>
      </c>
      <c r="D281" s="1">
        <v>1</v>
      </c>
      <c r="E281" s="1">
        <v>10</v>
      </c>
      <c r="F281" s="1">
        <v>85</v>
      </c>
      <c r="G281" s="1" t="s">
        <v>7</v>
      </c>
      <c r="H281" s="1">
        <v>1</v>
      </c>
      <c r="I281" s="1" t="s">
        <v>47</v>
      </c>
      <c r="J281" s="1" t="s">
        <v>84</v>
      </c>
      <c r="K281" s="1">
        <v>27</v>
      </c>
    </row>
    <row r="282" spans="1:11" x14ac:dyDescent="0.3">
      <c r="A282" s="1" t="s">
        <v>36</v>
      </c>
      <c r="B282" s="4">
        <v>43651</v>
      </c>
      <c r="C282" s="1">
        <v>3</v>
      </c>
      <c r="D282" s="1">
        <v>2</v>
      </c>
      <c r="E282" s="1">
        <v>1</v>
      </c>
      <c r="F282" s="1">
        <v>95</v>
      </c>
      <c r="G282" s="1" t="s">
        <v>7</v>
      </c>
      <c r="H282" s="1">
        <v>3</v>
      </c>
      <c r="I282" s="1" t="s">
        <v>19</v>
      </c>
      <c r="J282" s="1" t="s">
        <v>78</v>
      </c>
      <c r="K282" s="1">
        <f>20*38</f>
        <v>760</v>
      </c>
    </row>
    <row r="283" spans="1:11" x14ac:dyDescent="0.3">
      <c r="A283" s="1" t="s">
        <v>36</v>
      </c>
      <c r="B283" s="4">
        <v>43651</v>
      </c>
      <c r="C283" s="1">
        <v>3</v>
      </c>
      <c r="D283" s="1">
        <v>3</v>
      </c>
      <c r="E283" s="1">
        <v>1</v>
      </c>
      <c r="F283" s="1">
        <v>95</v>
      </c>
      <c r="G283" s="1" t="s">
        <v>7</v>
      </c>
      <c r="H283" s="1">
        <v>2</v>
      </c>
      <c r="I283" s="1" t="s">
        <v>41</v>
      </c>
      <c r="J283" s="1" t="s">
        <v>77</v>
      </c>
      <c r="K283" s="1">
        <f>12*36</f>
        <v>432</v>
      </c>
    </row>
    <row r="284" spans="1:11" x14ac:dyDescent="0.3">
      <c r="A284" s="1" t="s">
        <v>36</v>
      </c>
      <c r="B284" s="4">
        <v>43651</v>
      </c>
      <c r="C284" s="1">
        <v>3</v>
      </c>
      <c r="D284" s="1">
        <v>3</v>
      </c>
      <c r="E284" s="1">
        <v>1</v>
      </c>
      <c r="F284" s="1">
        <v>95</v>
      </c>
      <c r="G284" s="1" t="s">
        <v>7</v>
      </c>
      <c r="H284" s="1">
        <v>1</v>
      </c>
      <c r="I284" s="1" t="s">
        <v>47</v>
      </c>
      <c r="J284" s="1" t="s">
        <v>84</v>
      </c>
      <c r="K284" s="1">
        <v>69</v>
      </c>
    </row>
    <row r="285" spans="1:11" x14ac:dyDescent="0.3">
      <c r="A285" s="1" t="s">
        <v>36</v>
      </c>
      <c r="B285" s="4">
        <v>43651</v>
      </c>
      <c r="C285" s="1">
        <v>3</v>
      </c>
      <c r="D285" s="1">
        <v>3</v>
      </c>
      <c r="E285" s="1">
        <v>1</v>
      </c>
      <c r="F285" s="1">
        <v>95</v>
      </c>
      <c r="G285" s="1" t="s">
        <v>7</v>
      </c>
      <c r="H285" s="1">
        <v>1</v>
      </c>
      <c r="I285" s="1" t="s">
        <v>43</v>
      </c>
      <c r="J285" s="1" t="s">
        <v>62</v>
      </c>
      <c r="K285" s="1">
        <v>1</v>
      </c>
    </row>
    <row r="286" spans="1:11" x14ac:dyDescent="0.3">
      <c r="A286" s="1" t="s">
        <v>36</v>
      </c>
      <c r="B286" s="4">
        <v>43651</v>
      </c>
      <c r="C286" s="1">
        <v>3</v>
      </c>
      <c r="D286" s="1">
        <v>3</v>
      </c>
      <c r="E286" s="1">
        <v>1</v>
      </c>
      <c r="F286" s="1">
        <v>95</v>
      </c>
      <c r="G286" s="1" t="s">
        <v>7</v>
      </c>
      <c r="H286" s="1">
        <v>1</v>
      </c>
      <c r="I286" s="1" t="s">
        <v>19</v>
      </c>
      <c r="J286" s="1" t="s">
        <v>78</v>
      </c>
      <c r="K286" s="1">
        <f>20*5</f>
        <v>100</v>
      </c>
    </row>
    <row r="287" spans="1:11" x14ac:dyDescent="0.3">
      <c r="A287" s="1" t="s">
        <v>36</v>
      </c>
      <c r="B287" s="4">
        <v>43651</v>
      </c>
      <c r="C287" s="1">
        <v>3</v>
      </c>
      <c r="D287" s="1">
        <v>4</v>
      </c>
      <c r="E287" s="1">
        <v>1</v>
      </c>
      <c r="F287" s="1">
        <v>90</v>
      </c>
      <c r="G287" s="1" t="s">
        <v>7</v>
      </c>
      <c r="H287" s="1">
        <v>2</v>
      </c>
      <c r="I287" s="1" t="s">
        <v>18</v>
      </c>
      <c r="J287" s="1" t="s">
        <v>63</v>
      </c>
      <c r="K287" s="1">
        <v>9</v>
      </c>
    </row>
    <row r="288" spans="1:11" x14ac:dyDescent="0.3">
      <c r="A288" s="1" t="s">
        <v>36</v>
      </c>
      <c r="B288" s="4">
        <v>43651</v>
      </c>
      <c r="C288" s="1">
        <v>3</v>
      </c>
      <c r="D288" s="1">
        <v>4</v>
      </c>
      <c r="E288" s="1">
        <v>1</v>
      </c>
      <c r="F288" s="1">
        <v>90</v>
      </c>
      <c r="G288" s="1" t="s">
        <v>7</v>
      </c>
      <c r="H288" s="1">
        <v>1</v>
      </c>
      <c r="I288" s="1" t="s">
        <v>19</v>
      </c>
      <c r="J288" s="1" t="s">
        <v>78</v>
      </c>
      <c r="K288" s="1">
        <v>40</v>
      </c>
    </row>
    <row r="289" spans="1:11" x14ac:dyDescent="0.3">
      <c r="A289" s="1" t="s">
        <v>36</v>
      </c>
      <c r="B289" s="4">
        <v>43651</v>
      </c>
      <c r="C289" s="1">
        <v>3</v>
      </c>
      <c r="D289" s="1">
        <v>5</v>
      </c>
      <c r="E289" s="1">
        <v>0</v>
      </c>
      <c r="F289" s="1">
        <v>100</v>
      </c>
      <c r="G289" s="1" t="s">
        <v>7</v>
      </c>
      <c r="H289" s="1">
        <v>1</v>
      </c>
      <c r="I289" s="1" t="s">
        <v>43</v>
      </c>
      <c r="J289" s="1" t="s">
        <v>62</v>
      </c>
      <c r="K289" s="1">
        <v>1</v>
      </c>
    </row>
    <row r="290" spans="1:11" x14ac:dyDescent="0.3">
      <c r="A290" s="1" t="s">
        <v>36</v>
      </c>
      <c r="B290" s="4">
        <v>43651</v>
      </c>
      <c r="C290" s="1">
        <v>3</v>
      </c>
      <c r="D290" s="1">
        <v>5</v>
      </c>
      <c r="E290" s="1">
        <v>0</v>
      </c>
      <c r="F290" s="1">
        <v>100</v>
      </c>
      <c r="G290" s="1" t="s">
        <v>7</v>
      </c>
      <c r="H290" s="1">
        <v>1</v>
      </c>
      <c r="I290" s="1" t="s">
        <v>18</v>
      </c>
      <c r="J290" s="1" t="s">
        <v>63</v>
      </c>
      <c r="K290" s="1">
        <v>11</v>
      </c>
    </row>
    <row r="291" spans="1:11" x14ac:dyDescent="0.3">
      <c r="A291" s="1" t="s">
        <v>36</v>
      </c>
      <c r="B291" s="4">
        <v>43651</v>
      </c>
      <c r="C291" s="1">
        <v>3</v>
      </c>
      <c r="D291" s="1">
        <v>5</v>
      </c>
      <c r="E291" s="1">
        <v>0</v>
      </c>
      <c r="F291" s="1">
        <v>100</v>
      </c>
      <c r="G291" s="1" t="s">
        <v>7</v>
      </c>
      <c r="H291" s="1">
        <v>7</v>
      </c>
      <c r="I291" s="1" t="s">
        <v>19</v>
      </c>
      <c r="J291" s="1" t="s">
        <v>78</v>
      </c>
      <c r="K291" s="1">
        <f>20*79</f>
        <v>1580</v>
      </c>
    </row>
    <row r="292" spans="1:11" x14ac:dyDescent="0.3">
      <c r="A292" s="1" t="s">
        <v>36</v>
      </c>
      <c r="B292" s="4">
        <v>43651</v>
      </c>
      <c r="C292" s="1">
        <v>4</v>
      </c>
      <c r="D292" s="1">
        <v>1</v>
      </c>
      <c r="E292" s="1">
        <v>0</v>
      </c>
      <c r="F292" s="1">
        <v>100</v>
      </c>
      <c r="G292" s="1" t="s">
        <v>7</v>
      </c>
      <c r="H292" s="1">
        <v>1</v>
      </c>
      <c r="I292" s="1" t="s">
        <v>18</v>
      </c>
      <c r="J292" s="1" t="s">
        <v>63</v>
      </c>
      <c r="K292" s="1">
        <v>10</v>
      </c>
    </row>
    <row r="293" spans="1:11" x14ac:dyDescent="0.3">
      <c r="A293" s="1" t="s">
        <v>36</v>
      </c>
      <c r="B293" s="4">
        <v>43651</v>
      </c>
      <c r="C293" s="1">
        <v>4</v>
      </c>
      <c r="D293" s="1">
        <v>1</v>
      </c>
      <c r="E293" s="1">
        <v>0</v>
      </c>
      <c r="F293" s="1">
        <v>100</v>
      </c>
      <c r="G293" s="1" t="s">
        <v>7</v>
      </c>
      <c r="H293" s="1">
        <v>1</v>
      </c>
      <c r="I293" s="1" t="s">
        <v>41</v>
      </c>
      <c r="J293" s="1" t="s">
        <v>77</v>
      </c>
      <c r="K293" s="1">
        <f>12*10</f>
        <v>120</v>
      </c>
    </row>
    <row r="294" spans="1:11" x14ac:dyDescent="0.3">
      <c r="A294" s="1" t="s">
        <v>36</v>
      </c>
      <c r="B294" s="4">
        <v>43651</v>
      </c>
      <c r="C294" s="1">
        <v>4</v>
      </c>
      <c r="D294" s="1">
        <v>1</v>
      </c>
      <c r="E294" s="1">
        <v>0</v>
      </c>
      <c r="F294" s="1">
        <v>100</v>
      </c>
      <c r="G294" s="1" t="s">
        <v>7</v>
      </c>
      <c r="H294" s="1">
        <v>2</v>
      </c>
      <c r="I294" s="1" t="s">
        <v>19</v>
      </c>
      <c r="J294" s="1" t="s">
        <v>78</v>
      </c>
      <c r="K294" s="1">
        <f>8*20</f>
        <v>160</v>
      </c>
    </row>
    <row r="295" spans="1:11" x14ac:dyDescent="0.3">
      <c r="A295" s="1" t="s">
        <v>36</v>
      </c>
      <c r="B295" s="4">
        <v>43651</v>
      </c>
      <c r="C295" s="1">
        <v>4</v>
      </c>
      <c r="D295" s="1">
        <v>2</v>
      </c>
      <c r="E295" s="1">
        <v>0</v>
      </c>
      <c r="F295" s="1">
        <v>100</v>
      </c>
      <c r="G295" s="1" t="s">
        <v>7</v>
      </c>
      <c r="H295" s="1">
        <v>3</v>
      </c>
      <c r="I295" s="1" t="s">
        <v>19</v>
      </c>
      <c r="J295" s="1" t="s">
        <v>78</v>
      </c>
      <c r="K295" s="1">
        <f>20*99</f>
        <v>1980</v>
      </c>
    </row>
    <row r="296" spans="1:11" x14ac:dyDescent="0.3">
      <c r="A296" s="1" t="s">
        <v>36</v>
      </c>
      <c r="B296" s="4">
        <v>43651</v>
      </c>
      <c r="C296" s="1">
        <v>4</v>
      </c>
      <c r="D296" s="1">
        <v>3</v>
      </c>
      <c r="E296" s="1">
        <v>1</v>
      </c>
      <c r="F296" s="1">
        <v>95</v>
      </c>
      <c r="G296" s="1" t="s">
        <v>7</v>
      </c>
      <c r="H296" s="1">
        <v>2</v>
      </c>
      <c r="I296" s="1" t="s">
        <v>19</v>
      </c>
      <c r="J296" s="1" t="s">
        <v>78</v>
      </c>
      <c r="K296" s="1">
        <f>20*40</f>
        <v>800</v>
      </c>
    </row>
    <row r="297" spans="1:11" x14ac:dyDescent="0.3">
      <c r="A297" s="1" t="s">
        <v>36</v>
      </c>
      <c r="B297" s="4">
        <v>43651</v>
      </c>
      <c r="C297" s="1">
        <v>4</v>
      </c>
      <c r="D297" s="1">
        <v>4</v>
      </c>
      <c r="E297" s="1">
        <v>5</v>
      </c>
      <c r="F297" s="1">
        <v>95</v>
      </c>
      <c r="G297" s="1" t="s">
        <v>33</v>
      </c>
      <c r="H297" s="1">
        <v>2</v>
      </c>
      <c r="I297" s="1" t="s">
        <v>41</v>
      </c>
      <c r="J297" s="1" t="s">
        <v>77</v>
      </c>
      <c r="K297" s="1">
        <f>12*27</f>
        <v>324</v>
      </c>
    </row>
    <row r="298" spans="1:11" x14ac:dyDescent="0.3">
      <c r="A298" s="1" t="s">
        <v>36</v>
      </c>
      <c r="B298" s="4">
        <v>43651</v>
      </c>
      <c r="C298" s="1">
        <v>4</v>
      </c>
      <c r="D298" s="1">
        <v>4</v>
      </c>
      <c r="E298" s="1">
        <v>5</v>
      </c>
      <c r="F298" s="1">
        <v>95</v>
      </c>
      <c r="G298" s="1" t="s">
        <v>33</v>
      </c>
      <c r="H298" s="1">
        <v>3</v>
      </c>
      <c r="I298" s="1" t="s">
        <v>19</v>
      </c>
      <c r="J298" s="1" t="s">
        <v>78</v>
      </c>
      <c r="K298" s="1">
        <f>20*17</f>
        <v>340</v>
      </c>
    </row>
    <row r="299" spans="1:11" x14ac:dyDescent="0.3">
      <c r="A299" s="1" t="s">
        <v>36</v>
      </c>
      <c r="B299" s="4">
        <v>43651</v>
      </c>
      <c r="C299" s="1">
        <v>4</v>
      </c>
      <c r="D299" s="1">
        <v>5</v>
      </c>
      <c r="E299" s="1">
        <v>5</v>
      </c>
      <c r="F299" s="1">
        <v>90</v>
      </c>
      <c r="G299" s="1" t="s">
        <v>7</v>
      </c>
      <c r="H299" s="1">
        <v>2</v>
      </c>
      <c r="I299" s="1" t="s">
        <v>43</v>
      </c>
      <c r="J299" s="1" t="s">
        <v>62</v>
      </c>
      <c r="K299" s="1">
        <v>3</v>
      </c>
    </row>
    <row r="300" spans="1:11" x14ac:dyDescent="0.3">
      <c r="A300" s="1" t="s">
        <v>36</v>
      </c>
      <c r="B300" s="4">
        <v>43651</v>
      </c>
      <c r="C300" s="1">
        <v>4</v>
      </c>
      <c r="D300" s="1">
        <v>5</v>
      </c>
      <c r="E300" s="1">
        <v>5</v>
      </c>
      <c r="F300" s="1">
        <v>90</v>
      </c>
      <c r="G300" s="1" t="s">
        <v>7</v>
      </c>
      <c r="H300" s="1">
        <v>3</v>
      </c>
      <c r="I300" s="1" t="s">
        <v>18</v>
      </c>
      <c r="J300" s="1" t="s">
        <v>63</v>
      </c>
      <c r="K300" s="1">
        <v>28</v>
      </c>
    </row>
    <row r="301" spans="1:11" x14ac:dyDescent="0.3">
      <c r="A301" s="1" t="s">
        <v>36</v>
      </c>
      <c r="B301" s="4">
        <v>43651</v>
      </c>
      <c r="C301" s="1">
        <v>4</v>
      </c>
      <c r="D301" s="1">
        <v>5</v>
      </c>
      <c r="E301" s="1">
        <v>5</v>
      </c>
      <c r="F301" s="1">
        <v>90</v>
      </c>
      <c r="G301" s="1" t="s">
        <v>7</v>
      </c>
      <c r="H301" s="1" t="s">
        <v>60</v>
      </c>
      <c r="I301" s="1" t="s">
        <v>19</v>
      </c>
      <c r="J301" s="1" t="s">
        <v>78</v>
      </c>
      <c r="K301" s="1">
        <f>20*33</f>
        <v>660</v>
      </c>
    </row>
    <row r="302" spans="1:11" x14ac:dyDescent="0.3">
      <c r="A302" s="1" t="s">
        <v>36</v>
      </c>
      <c r="B302" s="4">
        <v>43651</v>
      </c>
      <c r="C302" s="1">
        <v>5</v>
      </c>
      <c r="D302" s="1">
        <v>1</v>
      </c>
      <c r="E302" s="1">
        <v>1</v>
      </c>
      <c r="F302" s="1">
        <v>95</v>
      </c>
      <c r="G302" s="1" t="s">
        <v>7</v>
      </c>
      <c r="H302" s="1">
        <v>4</v>
      </c>
      <c r="I302" s="1" t="s">
        <v>19</v>
      </c>
      <c r="J302" s="1" t="s">
        <v>78</v>
      </c>
      <c r="K302" s="1">
        <f>20*55</f>
        <v>1100</v>
      </c>
    </row>
    <row r="303" spans="1:11" x14ac:dyDescent="0.3">
      <c r="A303" s="1" t="s">
        <v>36</v>
      </c>
      <c r="B303" s="4">
        <v>43651</v>
      </c>
      <c r="C303" s="1">
        <v>5</v>
      </c>
      <c r="D303" s="1">
        <v>1</v>
      </c>
      <c r="E303" s="1">
        <v>1</v>
      </c>
      <c r="F303" s="1">
        <v>95</v>
      </c>
      <c r="G303" s="1" t="s">
        <v>7</v>
      </c>
      <c r="H303" s="1">
        <v>1</v>
      </c>
      <c r="I303" s="1" t="s">
        <v>43</v>
      </c>
      <c r="J303" s="1" t="s">
        <v>62</v>
      </c>
      <c r="K303" s="1">
        <v>1</v>
      </c>
    </row>
    <row r="304" spans="1:11" x14ac:dyDescent="0.3">
      <c r="A304" s="1" t="s">
        <v>36</v>
      </c>
      <c r="B304" s="4">
        <v>43651</v>
      </c>
      <c r="C304" s="1">
        <v>5</v>
      </c>
      <c r="D304" s="1">
        <v>2</v>
      </c>
      <c r="E304" s="1">
        <v>0</v>
      </c>
      <c r="F304" s="1">
        <v>100</v>
      </c>
      <c r="G304" s="1" t="s">
        <v>7</v>
      </c>
      <c r="H304" s="1">
        <v>1</v>
      </c>
      <c r="I304" s="1" t="s">
        <v>18</v>
      </c>
      <c r="J304" s="1" t="s">
        <v>63</v>
      </c>
      <c r="K304" s="1">
        <v>5</v>
      </c>
    </row>
    <row r="305" spans="1:11" x14ac:dyDescent="0.3">
      <c r="A305" s="1" t="s">
        <v>36</v>
      </c>
      <c r="B305" s="4">
        <v>43651</v>
      </c>
      <c r="C305" s="1">
        <v>5</v>
      </c>
      <c r="D305" s="1">
        <v>3</v>
      </c>
      <c r="E305" s="1">
        <v>1</v>
      </c>
      <c r="F305" s="1">
        <v>90</v>
      </c>
      <c r="G305" s="1" t="s">
        <v>7</v>
      </c>
      <c r="H305" s="1">
        <v>1</v>
      </c>
      <c r="I305" s="1" t="s">
        <v>19</v>
      </c>
      <c r="J305" s="1" t="s">
        <v>78</v>
      </c>
      <c r="K305" s="1">
        <f>20*10</f>
        <v>200</v>
      </c>
    </row>
    <row r="306" spans="1:11" x14ac:dyDescent="0.3">
      <c r="A306" s="1" t="s">
        <v>36</v>
      </c>
      <c r="B306" s="4">
        <v>43651</v>
      </c>
      <c r="C306" s="1">
        <v>5</v>
      </c>
      <c r="D306" s="1">
        <v>3</v>
      </c>
      <c r="E306" s="1">
        <v>1</v>
      </c>
      <c r="F306" s="1">
        <v>90</v>
      </c>
      <c r="G306" s="1" t="s">
        <v>7</v>
      </c>
      <c r="H306" s="1">
        <v>6</v>
      </c>
      <c r="I306" s="1" t="s">
        <v>18</v>
      </c>
      <c r="J306" s="1" t="s">
        <v>63</v>
      </c>
      <c r="K306" s="1">
        <v>88</v>
      </c>
    </row>
    <row r="307" spans="1:11" x14ac:dyDescent="0.3">
      <c r="A307" s="1" t="s">
        <v>36</v>
      </c>
      <c r="B307" s="4">
        <v>43651</v>
      </c>
      <c r="C307" s="1">
        <v>5</v>
      </c>
      <c r="D307" s="1">
        <v>4</v>
      </c>
      <c r="E307" s="1">
        <v>10</v>
      </c>
      <c r="F307" s="1">
        <v>85</v>
      </c>
      <c r="G307" s="1" t="s">
        <v>7</v>
      </c>
      <c r="H307" s="1">
        <v>2</v>
      </c>
      <c r="I307" s="1" t="s">
        <v>19</v>
      </c>
      <c r="J307" s="1" t="s">
        <v>78</v>
      </c>
      <c r="K307" s="1">
        <f>3*20</f>
        <v>60</v>
      </c>
    </row>
    <row r="308" spans="1:11" x14ac:dyDescent="0.3">
      <c r="A308" s="1" t="s">
        <v>36</v>
      </c>
      <c r="B308" s="4">
        <v>43651</v>
      </c>
      <c r="C308" s="1">
        <v>5</v>
      </c>
      <c r="D308" s="1">
        <v>4</v>
      </c>
      <c r="E308" s="1">
        <v>10</v>
      </c>
      <c r="F308" s="1">
        <v>85</v>
      </c>
      <c r="G308" s="1" t="s">
        <v>7</v>
      </c>
      <c r="H308" s="1">
        <v>3</v>
      </c>
      <c r="I308" s="1" t="s">
        <v>18</v>
      </c>
      <c r="J308" s="1" t="s">
        <v>63</v>
      </c>
      <c r="K308" s="1">
        <v>30</v>
      </c>
    </row>
    <row r="309" spans="1:11" x14ac:dyDescent="0.3">
      <c r="A309" s="1" t="s">
        <v>36</v>
      </c>
      <c r="B309" s="4">
        <v>43651</v>
      </c>
      <c r="C309" s="1">
        <v>5</v>
      </c>
      <c r="D309" s="1">
        <v>5</v>
      </c>
      <c r="E309" s="1">
        <v>10</v>
      </c>
      <c r="F309" s="1">
        <v>70</v>
      </c>
      <c r="G309" s="1" t="s">
        <v>7</v>
      </c>
      <c r="H309" s="1">
        <v>4</v>
      </c>
      <c r="I309" s="1" t="s">
        <v>18</v>
      </c>
      <c r="J309" s="1" t="s">
        <v>63</v>
      </c>
      <c r="K309" s="1">
        <v>71</v>
      </c>
    </row>
    <row r="310" spans="1:11" x14ac:dyDescent="0.3">
      <c r="A310" s="1" t="s">
        <v>36</v>
      </c>
      <c r="B310" s="4">
        <v>43651</v>
      </c>
      <c r="C310" s="1">
        <v>5</v>
      </c>
      <c r="D310" s="1">
        <v>5</v>
      </c>
      <c r="E310" s="1">
        <v>10</v>
      </c>
      <c r="F310" s="1">
        <v>70</v>
      </c>
      <c r="G310" s="1" t="s">
        <v>7</v>
      </c>
      <c r="H310" s="1">
        <v>2</v>
      </c>
      <c r="I310" s="1" t="s">
        <v>19</v>
      </c>
      <c r="J310" s="1" t="s">
        <v>78</v>
      </c>
      <c r="K310" s="1">
        <f>20*11</f>
        <v>220</v>
      </c>
    </row>
    <row r="311" spans="1:11" x14ac:dyDescent="0.3">
      <c r="A311" s="1" t="s">
        <v>35</v>
      </c>
      <c r="B311" s="4">
        <v>43653</v>
      </c>
      <c r="C311" s="1">
        <v>1</v>
      </c>
      <c r="D311" s="1">
        <v>1</v>
      </c>
      <c r="E311" s="1">
        <v>0</v>
      </c>
      <c r="F311" s="1">
        <v>80</v>
      </c>
      <c r="G311" s="1" t="s">
        <v>7</v>
      </c>
    </row>
    <row r="312" spans="1:11" x14ac:dyDescent="0.3">
      <c r="A312" s="1" t="s">
        <v>35</v>
      </c>
      <c r="B312" s="4">
        <v>43653</v>
      </c>
      <c r="C312" s="1">
        <v>1</v>
      </c>
      <c r="D312" s="1">
        <v>2</v>
      </c>
      <c r="E312" s="1">
        <v>1</v>
      </c>
      <c r="F312" s="1">
        <v>75</v>
      </c>
      <c r="G312" s="1" t="s">
        <v>7</v>
      </c>
      <c r="H312" s="1">
        <v>1</v>
      </c>
      <c r="I312" s="1" t="s">
        <v>42</v>
      </c>
      <c r="J312" s="1" t="s">
        <v>66</v>
      </c>
      <c r="K312" s="1">
        <v>71</v>
      </c>
    </row>
    <row r="313" spans="1:11" x14ac:dyDescent="0.3">
      <c r="A313" s="1" t="s">
        <v>35</v>
      </c>
      <c r="B313" s="4">
        <v>43653</v>
      </c>
      <c r="C313" s="1">
        <v>1</v>
      </c>
      <c r="D313" s="1">
        <v>2</v>
      </c>
      <c r="E313" s="1">
        <v>1</v>
      </c>
      <c r="F313" s="1">
        <v>75</v>
      </c>
      <c r="G313" s="1" t="s">
        <v>7</v>
      </c>
      <c r="H313" s="1">
        <v>1</v>
      </c>
      <c r="I313" s="1" t="s">
        <v>18</v>
      </c>
      <c r="J313" s="1" t="s">
        <v>63</v>
      </c>
      <c r="K313" s="1">
        <v>49</v>
      </c>
    </row>
    <row r="314" spans="1:11" x14ac:dyDescent="0.3">
      <c r="A314" s="1" t="s">
        <v>35</v>
      </c>
      <c r="B314" s="4">
        <v>43653</v>
      </c>
      <c r="C314" s="1">
        <v>1</v>
      </c>
      <c r="D314" s="1">
        <v>3</v>
      </c>
      <c r="E314" s="1">
        <v>0</v>
      </c>
      <c r="F314" s="1">
        <v>85</v>
      </c>
      <c r="G314" s="1" t="s">
        <v>7</v>
      </c>
      <c r="H314" s="1">
        <v>1</v>
      </c>
      <c r="I314" s="1" t="s">
        <v>40</v>
      </c>
      <c r="J314" s="1" t="s">
        <v>65</v>
      </c>
      <c r="K314" s="1">
        <v>1</v>
      </c>
    </row>
    <row r="315" spans="1:11" x14ac:dyDescent="0.3">
      <c r="A315" s="1" t="s">
        <v>35</v>
      </c>
      <c r="B315" s="4">
        <v>43653</v>
      </c>
      <c r="C315" s="1">
        <v>1</v>
      </c>
      <c r="D315" s="1">
        <v>4</v>
      </c>
      <c r="E315" s="1">
        <v>0</v>
      </c>
      <c r="F315" s="1">
        <v>55</v>
      </c>
      <c r="G315" s="1" t="s">
        <v>7</v>
      </c>
    </row>
    <row r="316" spans="1:11" x14ac:dyDescent="0.3">
      <c r="A316" s="1" t="s">
        <v>35</v>
      </c>
      <c r="B316" s="4">
        <v>43653</v>
      </c>
      <c r="C316" s="1">
        <v>1</v>
      </c>
      <c r="D316" s="1">
        <v>5</v>
      </c>
      <c r="E316" s="1">
        <v>0</v>
      </c>
      <c r="F316" s="1">
        <v>85</v>
      </c>
      <c r="G316" s="1" t="s">
        <v>7</v>
      </c>
      <c r="H316" s="1">
        <v>5</v>
      </c>
      <c r="I316" s="1" t="s">
        <v>47</v>
      </c>
      <c r="J316" s="1" t="s">
        <v>84</v>
      </c>
      <c r="K316" s="1">
        <v>300</v>
      </c>
    </row>
    <row r="317" spans="1:11" x14ac:dyDescent="0.3">
      <c r="A317" s="1" t="s">
        <v>35</v>
      </c>
      <c r="B317" s="4">
        <v>43653</v>
      </c>
      <c r="C317" s="1">
        <v>2</v>
      </c>
      <c r="D317" s="1">
        <v>1</v>
      </c>
      <c r="E317" s="1">
        <v>1</v>
      </c>
      <c r="F317" s="1">
        <v>80</v>
      </c>
      <c r="G317" s="1" t="s">
        <v>7</v>
      </c>
    </row>
    <row r="318" spans="1:11" x14ac:dyDescent="0.3">
      <c r="A318" s="1" t="s">
        <v>35</v>
      </c>
      <c r="B318" s="4">
        <v>43653</v>
      </c>
      <c r="C318" s="1">
        <v>2</v>
      </c>
      <c r="D318" s="1">
        <v>2</v>
      </c>
      <c r="E318" s="1">
        <v>0</v>
      </c>
      <c r="F318" s="1">
        <v>65</v>
      </c>
      <c r="G318" s="1" t="s">
        <v>7</v>
      </c>
      <c r="H318" s="1">
        <v>7</v>
      </c>
      <c r="I318" s="1" t="s">
        <v>18</v>
      </c>
      <c r="J318" s="1" t="s">
        <v>63</v>
      </c>
      <c r="K318" s="1">
        <v>229</v>
      </c>
    </row>
    <row r="319" spans="1:11" x14ac:dyDescent="0.3">
      <c r="A319" s="1" t="s">
        <v>35</v>
      </c>
      <c r="B319" s="4">
        <v>43653</v>
      </c>
      <c r="C319" s="1">
        <v>2</v>
      </c>
      <c r="D319" s="1">
        <v>2</v>
      </c>
      <c r="E319" s="1">
        <v>0</v>
      </c>
      <c r="F319" s="1">
        <v>65</v>
      </c>
      <c r="G319" s="1" t="s">
        <v>7</v>
      </c>
      <c r="H319" s="1">
        <v>1</v>
      </c>
      <c r="I319" s="1" t="s">
        <v>40</v>
      </c>
      <c r="J319" s="1" t="s">
        <v>65</v>
      </c>
      <c r="K319" s="1">
        <v>1</v>
      </c>
    </row>
    <row r="320" spans="1:11" x14ac:dyDescent="0.3">
      <c r="A320" s="1" t="s">
        <v>35</v>
      </c>
      <c r="B320" s="4">
        <v>43653</v>
      </c>
      <c r="C320" s="1">
        <v>2</v>
      </c>
      <c r="D320" s="1">
        <v>2</v>
      </c>
      <c r="E320" s="1">
        <v>0</v>
      </c>
      <c r="F320" s="1">
        <v>65</v>
      </c>
      <c r="G320" s="1" t="s">
        <v>7</v>
      </c>
      <c r="H320" s="1">
        <v>3</v>
      </c>
      <c r="I320" s="1" t="s">
        <v>43</v>
      </c>
      <c r="J320" s="1" t="s">
        <v>62</v>
      </c>
      <c r="K320" s="1">
        <v>5</v>
      </c>
    </row>
    <row r="321" spans="1:11" x14ac:dyDescent="0.3">
      <c r="A321" s="1" t="s">
        <v>35</v>
      </c>
      <c r="B321" s="4">
        <v>43653</v>
      </c>
      <c r="C321" s="1">
        <v>2</v>
      </c>
      <c r="D321" s="1">
        <v>2</v>
      </c>
      <c r="E321" s="1">
        <v>0</v>
      </c>
      <c r="F321" s="1">
        <v>65</v>
      </c>
      <c r="G321" s="1" t="s">
        <v>7</v>
      </c>
      <c r="H321" s="1">
        <v>1</v>
      </c>
      <c r="I321" s="1" t="s">
        <v>48</v>
      </c>
      <c r="J321" s="1" t="s">
        <v>85</v>
      </c>
      <c r="K321" s="1">
        <v>49</v>
      </c>
    </row>
    <row r="322" spans="1:11" x14ac:dyDescent="0.3">
      <c r="A322" s="1" t="s">
        <v>35</v>
      </c>
      <c r="B322" s="4">
        <v>43653</v>
      </c>
      <c r="C322" s="1">
        <v>2</v>
      </c>
      <c r="D322" s="1">
        <v>3</v>
      </c>
      <c r="E322" s="1">
        <v>0</v>
      </c>
      <c r="F322" s="1">
        <v>85</v>
      </c>
      <c r="G322" s="1" t="s">
        <v>7</v>
      </c>
    </row>
    <row r="323" spans="1:11" x14ac:dyDescent="0.3">
      <c r="A323" s="1" t="s">
        <v>35</v>
      </c>
      <c r="B323" s="4">
        <v>43653</v>
      </c>
      <c r="C323" s="1">
        <v>2</v>
      </c>
      <c r="D323" s="1">
        <v>4</v>
      </c>
      <c r="E323" s="1">
        <v>0</v>
      </c>
      <c r="F323" s="1">
        <v>60</v>
      </c>
      <c r="G323" s="1" t="s">
        <v>7</v>
      </c>
      <c r="H323" s="1">
        <v>1</v>
      </c>
      <c r="I323" s="1" t="s">
        <v>42</v>
      </c>
      <c r="J323" s="1" t="s">
        <v>66</v>
      </c>
      <c r="K323" s="1">
        <v>21</v>
      </c>
    </row>
    <row r="324" spans="1:11" x14ac:dyDescent="0.3">
      <c r="A324" s="1" t="s">
        <v>35</v>
      </c>
      <c r="B324" s="4">
        <v>43653</v>
      </c>
      <c r="C324" s="1">
        <v>2</v>
      </c>
      <c r="D324" s="1">
        <v>5</v>
      </c>
      <c r="E324" s="1">
        <v>0</v>
      </c>
      <c r="F324" s="1">
        <v>55</v>
      </c>
      <c r="G324" s="1" t="s">
        <v>7</v>
      </c>
      <c r="H324" s="1">
        <v>1</v>
      </c>
      <c r="I324" s="1" t="s">
        <v>42</v>
      </c>
      <c r="J324" s="1" t="s">
        <v>66</v>
      </c>
      <c r="K324" s="1">
        <v>55</v>
      </c>
    </row>
    <row r="325" spans="1:11" x14ac:dyDescent="0.3">
      <c r="A325" s="1" t="s">
        <v>35</v>
      </c>
      <c r="B325" s="4">
        <v>43653</v>
      </c>
      <c r="C325" s="1">
        <v>3</v>
      </c>
      <c r="D325" s="1">
        <v>1</v>
      </c>
      <c r="E325" s="1">
        <v>0</v>
      </c>
      <c r="F325" s="1">
        <v>85</v>
      </c>
      <c r="G325" s="1" t="s">
        <v>7</v>
      </c>
      <c r="H325" s="1">
        <v>11</v>
      </c>
      <c r="I325" s="1" t="s">
        <v>40</v>
      </c>
      <c r="J325" s="1" t="s">
        <v>65</v>
      </c>
      <c r="K325" s="1">
        <v>17</v>
      </c>
    </row>
    <row r="326" spans="1:11" x14ac:dyDescent="0.3">
      <c r="A326" s="1" t="s">
        <v>35</v>
      </c>
      <c r="B326" s="4">
        <v>43653</v>
      </c>
      <c r="C326" s="1">
        <v>3</v>
      </c>
      <c r="D326" s="1">
        <v>2</v>
      </c>
      <c r="E326" s="1">
        <v>0</v>
      </c>
      <c r="F326" s="1">
        <v>95</v>
      </c>
      <c r="G326" s="1" t="s">
        <v>7</v>
      </c>
      <c r="H326" s="1">
        <v>5</v>
      </c>
      <c r="I326" s="1" t="s">
        <v>40</v>
      </c>
      <c r="J326" s="1" t="s">
        <v>65</v>
      </c>
      <c r="K326" s="1">
        <v>5</v>
      </c>
    </row>
    <row r="327" spans="1:11" x14ac:dyDescent="0.3">
      <c r="A327" s="1" t="s">
        <v>35</v>
      </c>
      <c r="B327" s="4">
        <v>43653</v>
      </c>
      <c r="C327" s="1">
        <v>3</v>
      </c>
      <c r="D327" s="1">
        <v>3</v>
      </c>
      <c r="E327" s="1">
        <v>0</v>
      </c>
      <c r="F327" s="1">
        <v>85</v>
      </c>
      <c r="G327" s="1" t="s">
        <v>7</v>
      </c>
    </row>
    <row r="328" spans="1:11" x14ac:dyDescent="0.3">
      <c r="A328" s="1" t="s">
        <v>35</v>
      </c>
      <c r="B328" s="4">
        <v>43653</v>
      </c>
      <c r="C328" s="1">
        <v>3</v>
      </c>
      <c r="D328" s="1">
        <v>4</v>
      </c>
      <c r="E328" s="1">
        <v>0</v>
      </c>
      <c r="F328" s="1">
        <v>90</v>
      </c>
      <c r="G328" s="1" t="s">
        <v>7</v>
      </c>
      <c r="H328" s="1">
        <v>2</v>
      </c>
      <c r="I328" s="1" t="s">
        <v>40</v>
      </c>
      <c r="J328" s="1" t="s">
        <v>65</v>
      </c>
      <c r="K328" s="1">
        <v>10</v>
      </c>
    </row>
    <row r="329" spans="1:11" x14ac:dyDescent="0.3">
      <c r="A329" s="1" t="s">
        <v>35</v>
      </c>
      <c r="B329" s="4">
        <v>43653</v>
      </c>
      <c r="C329" s="1">
        <v>3</v>
      </c>
      <c r="D329" s="1">
        <v>4</v>
      </c>
      <c r="E329" s="1">
        <v>0</v>
      </c>
      <c r="F329" s="1">
        <v>90</v>
      </c>
      <c r="G329" s="1" t="s">
        <v>7</v>
      </c>
      <c r="I329" s="1" t="s">
        <v>42</v>
      </c>
      <c r="J329" s="1" t="s">
        <v>66</v>
      </c>
    </row>
    <row r="330" spans="1:11" x14ac:dyDescent="0.3">
      <c r="A330" s="1" t="s">
        <v>35</v>
      </c>
      <c r="B330" s="4">
        <v>43653</v>
      </c>
      <c r="C330" s="1">
        <v>3</v>
      </c>
      <c r="D330" s="1">
        <v>5</v>
      </c>
      <c r="E330" s="1">
        <v>0</v>
      </c>
      <c r="F330" s="1">
        <v>99</v>
      </c>
      <c r="G330" s="1" t="s">
        <v>7</v>
      </c>
      <c r="H330" s="1">
        <v>9</v>
      </c>
      <c r="I330" s="1" t="s">
        <v>42</v>
      </c>
      <c r="J330" s="1" t="s">
        <v>66</v>
      </c>
      <c r="K330" s="1">
        <v>201</v>
      </c>
    </row>
    <row r="331" spans="1:11" x14ac:dyDescent="0.3">
      <c r="A331" s="1" t="s">
        <v>35</v>
      </c>
      <c r="B331" s="4">
        <v>43653</v>
      </c>
      <c r="C331" s="1">
        <v>4</v>
      </c>
      <c r="D331" s="1">
        <v>1</v>
      </c>
      <c r="E331" s="1">
        <v>0</v>
      </c>
      <c r="F331" s="1">
        <v>80</v>
      </c>
      <c r="G331" s="1" t="s">
        <v>7</v>
      </c>
      <c r="H331" s="1">
        <v>1</v>
      </c>
      <c r="I331" s="1" t="s">
        <v>43</v>
      </c>
      <c r="J331" s="1" t="s">
        <v>62</v>
      </c>
      <c r="K331" s="1">
        <v>1</v>
      </c>
    </row>
    <row r="332" spans="1:11" x14ac:dyDescent="0.3">
      <c r="A332" s="1" t="s">
        <v>35</v>
      </c>
      <c r="B332" s="4">
        <v>43653</v>
      </c>
      <c r="C332" s="1">
        <v>4</v>
      </c>
      <c r="D332" s="1">
        <v>2</v>
      </c>
      <c r="E332" s="1">
        <v>0</v>
      </c>
      <c r="F332" s="1">
        <v>99</v>
      </c>
      <c r="G332" s="1" t="s">
        <v>7</v>
      </c>
      <c r="H332" s="1">
        <v>5</v>
      </c>
      <c r="I332" s="1" t="s">
        <v>40</v>
      </c>
      <c r="J332" s="1" t="s">
        <v>65</v>
      </c>
      <c r="K332" s="1">
        <v>5</v>
      </c>
    </row>
    <row r="333" spans="1:11" x14ac:dyDescent="0.3">
      <c r="A333" s="1" t="s">
        <v>35</v>
      </c>
      <c r="B333" s="4">
        <v>43653</v>
      </c>
      <c r="C333" s="1">
        <v>4</v>
      </c>
      <c r="D333" s="1">
        <v>3</v>
      </c>
      <c r="E333" s="1">
        <v>1</v>
      </c>
      <c r="F333" s="1">
        <v>85</v>
      </c>
      <c r="G333" s="1" t="s">
        <v>7</v>
      </c>
    </row>
    <row r="334" spans="1:11" x14ac:dyDescent="0.3">
      <c r="A334" s="1" t="s">
        <v>35</v>
      </c>
      <c r="B334" s="4">
        <v>43653</v>
      </c>
      <c r="C334" s="1">
        <v>4</v>
      </c>
      <c r="D334" s="1">
        <v>4</v>
      </c>
      <c r="E334" s="1">
        <v>0</v>
      </c>
      <c r="F334" s="1">
        <v>75</v>
      </c>
      <c r="G334" s="1" t="s">
        <v>7</v>
      </c>
      <c r="H334" s="1">
        <v>1</v>
      </c>
      <c r="I334" s="1" t="s">
        <v>18</v>
      </c>
      <c r="J334" s="1" t="s">
        <v>63</v>
      </c>
      <c r="K334" s="1">
        <v>140</v>
      </c>
    </row>
    <row r="335" spans="1:11" x14ac:dyDescent="0.3">
      <c r="A335" s="1" t="s">
        <v>35</v>
      </c>
      <c r="B335" s="4">
        <v>43653</v>
      </c>
      <c r="C335" s="1">
        <v>4</v>
      </c>
      <c r="D335" s="1">
        <v>4</v>
      </c>
      <c r="E335" s="1">
        <v>0</v>
      </c>
      <c r="F335" s="1">
        <v>75</v>
      </c>
      <c r="G335" s="1" t="s">
        <v>7</v>
      </c>
      <c r="H335" s="1">
        <v>1</v>
      </c>
      <c r="I335" s="1" t="s">
        <v>49</v>
      </c>
      <c r="J335" s="1" t="s">
        <v>64</v>
      </c>
      <c r="K335" s="1">
        <v>2</v>
      </c>
    </row>
    <row r="336" spans="1:11" x14ac:dyDescent="0.3">
      <c r="A336" s="1" t="s">
        <v>35</v>
      </c>
      <c r="B336" s="4">
        <v>43653</v>
      </c>
      <c r="C336" s="1">
        <v>4</v>
      </c>
      <c r="D336" s="1">
        <v>5</v>
      </c>
      <c r="E336" s="1">
        <v>0</v>
      </c>
      <c r="F336" s="1">
        <v>75</v>
      </c>
      <c r="G336" s="1" t="s">
        <v>7</v>
      </c>
      <c r="H336" s="1">
        <v>1</v>
      </c>
      <c r="I336" s="1" t="s">
        <v>43</v>
      </c>
      <c r="J336" s="1" t="s">
        <v>62</v>
      </c>
      <c r="K336" s="1">
        <v>1</v>
      </c>
    </row>
    <row r="337" spans="1:11" x14ac:dyDescent="0.3">
      <c r="A337" s="1" t="s">
        <v>35</v>
      </c>
      <c r="B337" s="4">
        <v>43653</v>
      </c>
      <c r="C337" s="1">
        <v>4</v>
      </c>
      <c r="D337" s="1">
        <v>5</v>
      </c>
      <c r="E337" s="1">
        <v>0</v>
      </c>
      <c r="F337" s="1">
        <v>75</v>
      </c>
      <c r="G337" s="1" t="s">
        <v>7</v>
      </c>
      <c r="H337" s="1">
        <v>1</v>
      </c>
      <c r="I337" s="1" t="s">
        <v>45</v>
      </c>
      <c r="J337" s="1" t="s">
        <v>71</v>
      </c>
    </row>
    <row r="338" spans="1:11" x14ac:dyDescent="0.3">
      <c r="A338" s="1" t="s">
        <v>35</v>
      </c>
      <c r="B338" s="4">
        <v>43653</v>
      </c>
      <c r="C338" s="1">
        <v>5</v>
      </c>
      <c r="D338" s="1">
        <v>1</v>
      </c>
      <c r="E338" s="1">
        <v>0</v>
      </c>
      <c r="F338" s="1">
        <v>70</v>
      </c>
      <c r="G338" s="1" t="s">
        <v>7</v>
      </c>
    </row>
    <row r="339" spans="1:11" x14ac:dyDescent="0.3">
      <c r="A339" s="1" t="s">
        <v>35</v>
      </c>
      <c r="B339" s="4">
        <v>43653</v>
      </c>
      <c r="C339" s="1">
        <v>5</v>
      </c>
      <c r="D339" s="1">
        <v>2</v>
      </c>
      <c r="E339" s="1">
        <v>0</v>
      </c>
      <c r="F339" s="1">
        <v>65</v>
      </c>
      <c r="G339" s="1" t="s">
        <v>7</v>
      </c>
    </row>
    <row r="340" spans="1:11" x14ac:dyDescent="0.3">
      <c r="A340" s="1" t="s">
        <v>35</v>
      </c>
      <c r="B340" s="4">
        <v>43653</v>
      </c>
      <c r="C340" s="1">
        <v>5</v>
      </c>
      <c r="D340" s="1">
        <v>3</v>
      </c>
      <c r="E340" s="1">
        <v>0</v>
      </c>
      <c r="F340" s="1">
        <v>60</v>
      </c>
      <c r="G340" s="1" t="s">
        <v>7</v>
      </c>
    </row>
    <row r="341" spans="1:11" x14ac:dyDescent="0.3">
      <c r="A341" s="1" t="s">
        <v>35</v>
      </c>
      <c r="B341" s="4">
        <v>43653</v>
      </c>
      <c r="C341" s="1">
        <v>5</v>
      </c>
      <c r="D341" s="1">
        <v>4</v>
      </c>
      <c r="E341" s="1">
        <v>0</v>
      </c>
      <c r="F341" s="1">
        <v>75</v>
      </c>
      <c r="G341" s="1" t="s">
        <v>7</v>
      </c>
    </row>
    <row r="342" spans="1:11" x14ac:dyDescent="0.3">
      <c r="A342" s="1" t="s">
        <v>35</v>
      </c>
      <c r="B342" s="4">
        <v>43653</v>
      </c>
      <c r="C342" s="1">
        <v>5</v>
      </c>
      <c r="D342" s="1">
        <v>5</v>
      </c>
      <c r="E342" s="1">
        <v>0</v>
      </c>
      <c r="F342" s="1">
        <v>80</v>
      </c>
      <c r="G342" s="1" t="s">
        <v>7</v>
      </c>
      <c r="H342" s="1">
        <v>1</v>
      </c>
      <c r="I342" s="1" t="s">
        <v>43</v>
      </c>
      <c r="J342" s="1" t="s">
        <v>62</v>
      </c>
      <c r="K342" s="1">
        <v>3</v>
      </c>
    </row>
    <row r="343" spans="1:11" x14ac:dyDescent="0.3">
      <c r="A343" s="1" t="s">
        <v>35</v>
      </c>
      <c r="B343" s="4">
        <v>43653</v>
      </c>
      <c r="C343" s="1">
        <v>5</v>
      </c>
      <c r="H343" s="1">
        <v>1</v>
      </c>
      <c r="I343" s="1" t="s">
        <v>50</v>
      </c>
      <c r="J343" s="1" t="s">
        <v>86</v>
      </c>
      <c r="K343" s="1">
        <v>69</v>
      </c>
    </row>
  </sheetData>
  <phoneticPr fontId="2" type="noConversion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F9AB-2FDE-424E-946D-6AF7602E4BAE}">
  <dimension ref="A1:S303"/>
  <sheetViews>
    <sheetView workbookViewId="0">
      <selection activeCell="O1" sqref="O1:S11"/>
    </sheetView>
  </sheetViews>
  <sheetFormatPr defaultRowHeight="14.4" x14ac:dyDescent="0.3"/>
  <cols>
    <col min="2" max="2" width="9.77734375" bestFit="1" customWidth="1"/>
    <col min="9" max="9" width="23" bestFit="1" customWidth="1"/>
    <col min="15" max="15" width="13.21875" bestFit="1" customWidth="1"/>
    <col min="16" max="16" width="26" bestFit="1" customWidth="1"/>
    <col min="17" max="18" width="24.21875" bestFit="1" customWidth="1"/>
    <col min="19" max="19" width="24.77734375" bestFit="1" customWidth="1"/>
  </cols>
  <sheetData>
    <row r="1" spans="1:19" x14ac:dyDescent="0.3">
      <c r="A1" t="s">
        <v>4</v>
      </c>
      <c r="B1" t="s">
        <v>13</v>
      </c>
      <c r="C1" t="s">
        <v>0</v>
      </c>
      <c r="D1" t="s">
        <v>1</v>
      </c>
      <c r="E1" t="s">
        <v>6</v>
      </c>
      <c r="F1" t="s">
        <v>2</v>
      </c>
      <c r="G1" t="s">
        <v>3</v>
      </c>
      <c r="H1" t="s">
        <v>10</v>
      </c>
      <c r="I1" t="s">
        <v>8</v>
      </c>
      <c r="J1" t="s">
        <v>61</v>
      </c>
      <c r="K1" t="s">
        <v>9</v>
      </c>
      <c r="O1" s="12" t="s">
        <v>154</v>
      </c>
      <c r="P1" t="s">
        <v>158</v>
      </c>
      <c r="Q1" t="s">
        <v>157</v>
      </c>
      <c r="R1" t="s">
        <v>156</v>
      </c>
      <c r="S1" t="s">
        <v>159</v>
      </c>
    </row>
    <row r="2" spans="1:19" x14ac:dyDescent="0.3">
      <c r="A2" t="s">
        <v>32</v>
      </c>
      <c r="B2" s="7">
        <v>43684</v>
      </c>
      <c r="C2">
        <v>1</v>
      </c>
      <c r="D2">
        <v>1</v>
      </c>
      <c r="E2">
        <v>1</v>
      </c>
      <c r="F2">
        <v>70</v>
      </c>
      <c r="G2" t="s">
        <v>7</v>
      </c>
      <c r="H2">
        <v>16</v>
      </c>
      <c r="I2" t="s">
        <v>95</v>
      </c>
      <c r="J2" t="s">
        <v>96</v>
      </c>
      <c r="K2">
        <v>67</v>
      </c>
      <c r="O2" s="13" t="s">
        <v>36</v>
      </c>
      <c r="P2" s="14">
        <v>80.41935483870968</v>
      </c>
      <c r="Q2" s="14">
        <v>5</v>
      </c>
      <c r="R2" s="14">
        <v>56</v>
      </c>
      <c r="S2" s="14">
        <v>668</v>
      </c>
    </row>
    <row r="3" spans="1:19" x14ac:dyDescent="0.3">
      <c r="A3" t="s">
        <v>32</v>
      </c>
      <c r="B3" s="7">
        <v>43684</v>
      </c>
      <c r="C3">
        <v>1</v>
      </c>
      <c r="D3">
        <v>1</v>
      </c>
      <c r="E3">
        <v>1</v>
      </c>
      <c r="F3">
        <v>70</v>
      </c>
      <c r="G3" t="s">
        <v>7</v>
      </c>
      <c r="H3">
        <v>1</v>
      </c>
      <c r="I3" t="s">
        <v>40</v>
      </c>
      <c r="J3" t="s">
        <v>65</v>
      </c>
      <c r="K3">
        <v>3</v>
      </c>
      <c r="O3" s="13" t="s">
        <v>35</v>
      </c>
      <c r="P3" s="14">
        <v>70</v>
      </c>
      <c r="Q3" s="14">
        <v>0.72413793103448276</v>
      </c>
      <c r="R3" s="14">
        <v>33</v>
      </c>
      <c r="S3" s="14">
        <v>816</v>
      </c>
    </row>
    <row r="4" spans="1:19" x14ac:dyDescent="0.3">
      <c r="A4" t="s">
        <v>32</v>
      </c>
      <c r="B4" s="7">
        <v>43684</v>
      </c>
      <c r="C4">
        <v>1</v>
      </c>
      <c r="D4">
        <v>2</v>
      </c>
      <c r="E4">
        <v>10</v>
      </c>
      <c r="F4">
        <v>75</v>
      </c>
      <c r="G4" t="s">
        <v>7</v>
      </c>
      <c r="H4">
        <v>20</v>
      </c>
      <c r="I4" t="s">
        <v>95</v>
      </c>
      <c r="J4" t="s">
        <v>96</v>
      </c>
      <c r="K4">
        <v>61</v>
      </c>
      <c r="O4" s="13" t="s">
        <v>25</v>
      </c>
      <c r="P4" s="14">
        <v>82.2</v>
      </c>
      <c r="Q4" s="14">
        <v>7.4</v>
      </c>
      <c r="R4" s="14">
        <v>18</v>
      </c>
      <c r="S4" s="14">
        <v>37</v>
      </c>
    </row>
    <row r="5" spans="1:19" x14ac:dyDescent="0.3">
      <c r="A5" t="s">
        <v>32</v>
      </c>
      <c r="B5" s="7">
        <v>43684</v>
      </c>
      <c r="C5">
        <v>1</v>
      </c>
      <c r="D5">
        <v>3</v>
      </c>
      <c r="E5">
        <v>30</v>
      </c>
      <c r="F5">
        <v>60</v>
      </c>
      <c r="G5" t="s">
        <v>7</v>
      </c>
      <c r="H5">
        <v>1</v>
      </c>
      <c r="I5" s="1" t="s">
        <v>19</v>
      </c>
      <c r="J5" s="1" t="s">
        <v>78</v>
      </c>
      <c r="K5">
        <v>4</v>
      </c>
      <c r="O5" s="13" t="s">
        <v>5</v>
      </c>
      <c r="P5" s="14">
        <v>86.407407407407405</v>
      </c>
      <c r="Q5" s="14">
        <v>1.5185185185185186</v>
      </c>
      <c r="R5" s="14">
        <v>78</v>
      </c>
      <c r="S5" s="14">
        <v>219</v>
      </c>
    </row>
    <row r="6" spans="1:19" x14ac:dyDescent="0.3">
      <c r="A6" t="s">
        <v>32</v>
      </c>
      <c r="B6" s="7">
        <v>43684</v>
      </c>
      <c r="C6">
        <v>1</v>
      </c>
      <c r="D6">
        <v>4</v>
      </c>
      <c r="E6">
        <v>45</v>
      </c>
      <c r="F6">
        <v>50</v>
      </c>
      <c r="G6" t="s">
        <v>7</v>
      </c>
      <c r="H6">
        <v>24</v>
      </c>
      <c r="I6" s="6" t="s">
        <v>95</v>
      </c>
      <c r="J6" s="6" t="s">
        <v>96</v>
      </c>
      <c r="K6">
        <v>57</v>
      </c>
      <c r="O6" s="13" t="s">
        <v>34</v>
      </c>
      <c r="P6" s="14">
        <v>43.94736842105263</v>
      </c>
      <c r="Q6" s="14">
        <v>25.289473684210527</v>
      </c>
      <c r="R6" s="14">
        <v>56</v>
      </c>
      <c r="S6" s="14">
        <v>594</v>
      </c>
    </row>
    <row r="7" spans="1:19" x14ac:dyDescent="0.3">
      <c r="A7" t="s">
        <v>32</v>
      </c>
      <c r="B7" s="7">
        <v>43684</v>
      </c>
      <c r="C7">
        <v>1</v>
      </c>
      <c r="D7">
        <v>4</v>
      </c>
      <c r="E7">
        <v>45</v>
      </c>
      <c r="F7">
        <v>50</v>
      </c>
      <c r="G7" t="s">
        <v>7</v>
      </c>
      <c r="H7">
        <v>6</v>
      </c>
      <c r="I7" s="6" t="s">
        <v>95</v>
      </c>
      <c r="J7" s="6" t="s">
        <v>96</v>
      </c>
      <c r="K7">
        <v>10</v>
      </c>
      <c r="O7" s="13" t="s">
        <v>14</v>
      </c>
      <c r="P7" s="14">
        <v>75.483870967741936</v>
      </c>
      <c r="Q7" s="14">
        <v>11.387096774193548</v>
      </c>
      <c r="R7" s="14">
        <v>103</v>
      </c>
      <c r="S7" s="14">
        <v>644</v>
      </c>
    </row>
    <row r="8" spans="1:19" x14ac:dyDescent="0.3">
      <c r="A8" t="s">
        <v>32</v>
      </c>
      <c r="B8" s="7">
        <v>43684</v>
      </c>
      <c r="C8">
        <v>1</v>
      </c>
      <c r="D8">
        <v>5</v>
      </c>
      <c r="E8">
        <v>45</v>
      </c>
      <c r="F8">
        <v>45</v>
      </c>
      <c r="G8" t="s">
        <v>7</v>
      </c>
      <c r="H8">
        <v>1</v>
      </c>
      <c r="I8" s="6" t="s">
        <v>95</v>
      </c>
      <c r="J8" s="6" t="s">
        <v>96</v>
      </c>
      <c r="K8">
        <v>1</v>
      </c>
      <c r="O8" s="13" t="s">
        <v>20</v>
      </c>
      <c r="P8" s="14">
        <v>39.482758620689658</v>
      </c>
      <c r="Q8" s="14">
        <v>23.103448275862068</v>
      </c>
      <c r="R8" s="14">
        <v>56</v>
      </c>
      <c r="S8" s="14">
        <v>5022</v>
      </c>
    </row>
    <row r="9" spans="1:19" x14ac:dyDescent="0.3">
      <c r="A9" t="s">
        <v>32</v>
      </c>
      <c r="B9" s="7">
        <v>43684</v>
      </c>
      <c r="C9">
        <v>2</v>
      </c>
      <c r="D9">
        <v>1</v>
      </c>
      <c r="E9">
        <v>60</v>
      </c>
      <c r="F9">
        <v>35</v>
      </c>
      <c r="G9" t="s">
        <v>7</v>
      </c>
      <c r="O9" s="13" t="s">
        <v>28</v>
      </c>
      <c r="P9" s="14">
        <v>62.89473684210526</v>
      </c>
      <c r="Q9" s="14">
        <v>30.868421052631579</v>
      </c>
      <c r="R9" s="14">
        <v>966</v>
      </c>
      <c r="S9" s="14">
        <v>3469</v>
      </c>
    </row>
    <row r="10" spans="1:19" x14ac:dyDescent="0.3">
      <c r="A10" t="s">
        <v>32</v>
      </c>
      <c r="B10" s="7">
        <v>43684</v>
      </c>
      <c r="C10">
        <v>2</v>
      </c>
      <c r="D10">
        <v>2</v>
      </c>
      <c r="E10">
        <v>5</v>
      </c>
      <c r="F10">
        <v>95</v>
      </c>
      <c r="G10" t="s">
        <v>7</v>
      </c>
      <c r="H10">
        <v>2</v>
      </c>
      <c r="I10" t="s">
        <v>19</v>
      </c>
      <c r="J10" t="s">
        <v>78</v>
      </c>
      <c r="K10">
        <v>9</v>
      </c>
      <c r="O10" s="13" t="s">
        <v>32</v>
      </c>
      <c r="P10" s="14">
        <v>69.696969696969703</v>
      </c>
      <c r="Q10" s="14">
        <v>21.575757575757574</v>
      </c>
      <c r="R10" s="14">
        <v>164</v>
      </c>
      <c r="S10" s="14">
        <v>1054</v>
      </c>
    </row>
    <row r="11" spans="1:19" x14ac:dyDescent="0.3">
      <c r="A11" t="s">
        <v>32</v>
      </c>
      <c r="B11" s="7">
        <v>43684</v>
      </c>
      <c r="C11">
        <v>2</v>
      </c>
      <c r="D11">
        <v>2</v>
      </c>
      <c r="E11">
        <v>5</v>
      </c>
      <c r="F11">
        <v>95</v>
      </c>
      <c r="G11" t="s">
        <v>7</v>
      </c>
      <c r="H11">
        <v>4</v>
      </c>
      <c r="I11" t="s">
        <v>95</v>
      </c>
      <c r="J11" t="s">
        <v>96</v>
      </c>
      <c r="K11">
        <v>6</v>
      </c>
      <c r="O11" s="13" t="s">
        <v>155</v>
      </c>
      <c r="P11" s="14">
        <v>66.747330960854086</v>
      </c>
      <c r="Q11" s="14">
        <v>15.199288256227758</v>
      </c>
      <c r="R11" s="14">
        <v>1530</v>
      </c>
      <c r="S11" s="14">
        <v>12523</v>
      </c>
    </row>
    <row r="12" spans="1:19" x14ac:dyDescent="0.3">
      <c r="A12" t="s">
        <v>32</v>
      </c>
      <c r="B12" s="7">
        <v>43684</v>
      </c>
      <c r="C12">
        <v>2</v>
      </c>
      <c r="D12">
        <v>2</v>
      </c>
      <c r="E12">
        <v>5</v>
      </c>
      <c r="F12">
        <v>95</v>
      </c>
      <c r="G12" t="s">
        <v>7</v>
      </c>
      <c r="H12">
        <v>1</v>
      </c>
      <c r="I12" t="s">
        <v>100</v>
      </c>
      <c r="J12" t="s">
        <v>97</v>
      </c>
      <c r="K12">
        <v>1</v>
      </c>
    </row>
    <row r="13" spans="1:19" x14ac:dyDescent="0.3">
      <c r="A13" t="s">
        <v>32</v>
      </c>
      <c r="B13" s="7">
        <v>43684</v>
      </c>
      <c r="C13">
        <v>2</v>
      </c>
      <c r="D13">
        <v>3</v>
      </c>
      <c r="E13">
        <v>25</v>
      </c>
      <c r="F13">
        <v>75</v>
      </c>
      <c r="G13" t="s">
        <v>7</v>
      </c>
      <c r="H13">
        <v>2</v>
      </c>
      <c r="I13" t="s">
        <v>99</v>
      </c>
      <c r="J13" t="s">
        <v>98</v>
      </c>
      <c r="K13">
        <v>13</v>
      </c>
      <c r="O13" s="13" t="s">
        <v>115</v>
      </c>
    </row>
    <row r="14" spans="1:19" x14ac:dyDescent="0.3">
      <c r="A14" t="s">
        <v>32</v>
      </c>
      <c r="B14" s="7">
        <v>43684</v>
      </c>
      <c r="C14">
        <v>2</v>
      </c>
      <c r="D14">
        <v>4</v>
      </c>
      <c r="E14">
        <v>10</v>
      </c>
      <c r="F14">
        <v>50</v>
      </c>
      <c r="G14" t="s">
        <v>7</v>
      </c>
      <c r="H14">
        <v>3</v>
      </c>
      <c r="I14" t="s">
        <v>95</v>
      </c>
      <c r="J14" t="s">
        <v>96</v>
      </c>
      <c r="K14">
        <v>5</v>
      </c>
    </row>
    <row r="15" spans="1:19" x14ac:dyDescent="0.3">
      <c r="A15" t="s">
        <v>32</v>
      </c>
      <c r="B15" s="7">
        <v>43684</v>
      </c>
      <c r="C15">
        <v>2</v>
      </c>
      <c r="D15">
        <v>4</v>
      </c>
      <c r="E15">
        <v>10</v>
      </c>
      <c r="F15">
        <v>50</v>
      </c>
      <c r="G15" t="s">
        <v>7</v>
      </c>
      <c r="H15">
        <v>1</v>
      </c>
      <c r="I15" t="s">
        <v>19</v>
      </c>
      <c r="J15" t="s">
        <v>78</v>
      </c>
      <c r="K15">
        <v>3</v>
      </c>
    </row>
    <row r="16" spans="1:19" x14ac:dyDescent="0.3">
      <c r="A16" t="s">
        <v>32</v>
      </c>
      <c r="B16" s="7">
        <v>43684</v>
      </c>
      <c r="C16">
        <v>2</v>
      </c>
      <c r="D16">
        <v>5</v>
      </c>
      <c r="E16">
        <v>1</v>
      </c>
      <c r="F16">
        <v>95</v>
      </c>
      <c r="G16" t="s">
        <v>7</v>
      </c>
      <c r="H16">
        <v>2</v>
      </c>
      <c r="I16" t="s">
        <v>40</v>
      </c>
      <c r="J16" t="s">
        <v>65</v>
      </c>
      <c r="K16">
        <v>6</v>
      </c>
    </row>
    <row r="17" spans="1:11" x14ac:dyDescent="0.3">
      <c r="A17" t="s">
        <v>32</v>
      </c>
      <c r="B17" s="7">
        <v>43684</v>
      </c>
      <c r="C17">
        <v>2</v>
      </c>
      <c r="D17">
        <v>5</v>
      </c>
      <c r="E17">
        <v>1</v>
      </c>
      <c r="F17">
        <v>95</v>
      </c>
      <c r="G17" t="s">
        <v>7</v>
      </c>
      <c r="H17">
        <v>1</v>
      </c>
      <c r="I17" t="s">
        <v>19</v>
      </c>
      <c r="J17" t="s">
        <v>78</v>
      </c>
      <c r="K17">
        <v>4</v>
      </c>
    </row>
    <row r="18" spans="1:11" x14ac:dyDescent="0.3">
      <c r="A18" t="s">
        <v>32</v>
      </c>
      <c r="B18" s="7">
        <v>43684</v>
      </c>
      <c r="C18">
        <v>3</v>
      </c>
      <c r="D18">
        <v>1</v>
      </c>
      <c r="E18">
        <v>35</v>
      </c>
      <c r="F18">
        <v>65</v>
      </c>
      <c r="G18" t="s">
        <v>7</v>
      </c>
      <c r="H18">
        <v>2</v>
      </c>
      <c r="I18" t="s">
        <v>40</v>
      </c>
      <c r="J18" t="s">
        <v>65</v>
      </c>
      <c r="K18">
        <v>2</v>
      </c>
    </row>
    <row r="19" spans="1:11" x14ac:dyDescent="0.3">
      <c r="A19" t="s">
        <v>32</v>
      </c>
      <c r="B19" s="7">
        <v>43684</v>
      </c>
      <c r="C19">
        <v>3</v>
      </c>
      <c r="D19">
        <v>1</v>
      </c>
      <c r="E19">
        <v>35</v>
      </c>
      <c r="F19">
        <v>65</v>
      </c>
      <c r="G19" t="s">
        <v>7</v>
      </c>
      <c r="H19">
        <v>24</v>
      </c>
      <c r="I19" t="s">
        <v>95</v>
      </c>
      <c r="J19" t="s">
        <v>96</v>
      </c>
      <c r="K19">
        <v>66</v>
      </c>
    </row>
    <row r="20" spans="1:11" x14ac:dyDescent="0.3">
      <c r="A20" t="s">
        <v>32</v>
      </c>
      <c r="B20" s="7">
        <v>43684</v>
      </c>
      <c r="C20">
        <v>3</v>
      </c>
      <c r="D20">
        <v>2</v>
      </c>
      <c r="E20">
        <v>1</v>
      </c>
      <c r="F20">
        <v>90</v>
      </c>
      <c r="G20" t="s">
        <v>7</v>
      </c>
      <c r="H20">
        <v>4</v>
      </c>
      <c r="I20" t="s">
        <v>19</v>
      </c>
      <c r="J20" t="s">
        <v>78</v>
      </c>
      <c r="K20">
        <v>16</v>
      </c>
    </row>
    <row r="21" spans="1:11" x14ac:dyDescent="0.3">
      <c r="A21" t="s">
        <v>32</v>
      </c>
      <c r="B21" s="7">
        <v>43684</v>
      </c>
      <c r="C21">
        <v>3</v>
      </c>
      <c r="D21">
        <v>2</v>
      </c>
      <c r="E21">
        <v>1</v>
      </c>
      <c r="F21">
        <v>90</v>
      </c>
      <c r="G21" t="s">
        <v>7</v>
      </c>
      <c r="H21">
        <v>3</v>
      </c>
      <c r="I21" s="1" t="s">
        <v>43</v>
      </c>
      <c r="J21" s="1" t="s">
        <v>62</v>
      </c>
      <c r="K21">
        <v>4</v>
      </c>
    </row>
    <row r="22" spans="1:11" x14ac:dyDescent="0.3">
      <c r="A22" t="s">
        <v>32</v>
      </c>
      <c r="B22" s="7">
        <v>43684</v>
      </c>
      <c r="C22">
        <v>3</v>
      </c>
      <c r="D22">
        <v>2</v>
      </c>
      <c r="E22">
        <v>1</v>
      </c>
      <c r="F22">
        <v>90</v>
      </c>
      <c r="G22" t="s">
        <v>7</v>
      </c>
      <c r="H22">
        <v>2</v>
      </c>
      <c r="I22" s="6" t="s">
        <v>95</v>
      </c>
      <c r="J22" t="s">
        <v>96</v>
      </c>
      <c r="K22">
        <v>3</v>
      </c>
    </row>
    <row r="23" spans="1:11" x14ac:dyDescent="0.3">
      <c r="A23" t="s">
        <v>32</v>
      </c>
      <c r="B23" s="7">
        <v>43684</v>
      </c>
      <c r="C23">
        <v>3</v>
      </c>
      <c r="D23">
        <v>3</v>
      </c>
      <c r="E23">
        <v>40</v>
      </c>
      <c r="F23">
        <v>60</v>
      </c>
      <c r="G23" t="s">
        <v>7</v>
      </c>
      <c r="H23">
        <v>1</v>
      </c>
      <c r="I23" s="6" t="s">
        <v>19</v>
      </c>
      <c r="J23" t="s">
        <v>78</v>
      </c>
      <c r="K23">
        <v>1</v>
      </c>
    </row>
    <row r="24" spans="1:11" x14ac:dyDescent="0.3">
      <c r="A24" t="s">
        <v>32</v>
      </c>
      <c r="B24" s="7">
        <v>43684</v>
      </c>
      <c r="C24">
        <v>3</v>
      </c>
      <c r="D24">
        <v>4</v>
      </c>
      <c r="E24">
        <v>35</v>
      </c>
      <c r="F24">
        <v>55</v>
      </c>
      <c r="G24" t="s">
        <v>7</v>
      </c>
      <c r="H24">
        <v>1</v>
      </c>
      <c r="I24" s="6" t="s">
        <v>40</v>
      </c>
      <c r="J24" t="s">
        <v>65</v>
      </c>
      <c r="K24">
        <v>1</v>
      </c>
    </row>
    <row r="25" spans="1:11" x14ac:dyDescent="0.3">
      <c r="A25" t="s">
        <v>32</v>
      </c>
      <c r="B25" s="7">
        <v>43684</v>
      </c>
      <c r="C25">
        <v>3</v>
      </c>
      <c r="D25">
        <v>4</v>
      </c>
      <c r="E25">
        <v>35</v>
      </c>
      <c r="F25">
        <v>55</v>
      </c>
      <c r="G25" t="s">
        <v>7</v>
      </c>
      <c r="H25">
        <v>1</v>
      </c>
      <c r="I25" t="s">
        <v>19</v>
      </c>
      <c r="J25" t="s">
        <v>78</v>
      </c>
      <c r="K25">
        <v>1</v>
      </c>
    </row>
    <row r="26" spans="1:11" x14ac:dyDescent="0.3">
      <c r="A26" t="s">
        <v>32</v>
      </c>
      <c r="B26" s="7">
        <v>43684</v>
      </c>
      <c r="C26">
        <v>3</v>
      </c>
      <c r="D26">
        <v>5</v>
      </c>
      <c r="E26">
        <v>50</v>
      </c>
      <c r="F26">
        <v>40</v>
      </c>
      <c r="G26" t="s">
        <v>7</v>
      </c>
    </row>
    <row r="27" spans="1:11" x14ac:dyDescent="0.3">
      <c r="A27" t="s">
        <v>32</v>
      </c>
      <c r="B27" s="7">
        <v>43684</v>
      </c>
      <c r="C27">
        <v>4</v>
      </c>
      <c r="D27">
        <v>1</v>
      </c>
      <c r="E27">
        <v>10</v>
      </c>
      <c r="F27">
        <v>75</v>
      </c>
      <c r="G27" t="s">
        <v>7</v>
      </c>
      <c r="H27">
        <v>1</v>
      </c>
      <c r="I27" t="s">
        <v>19</v>
      </c>
      <c r="J27" t="s">
        <v>78</v>
      </c>
      <c r="K27">
        <v>2</v>
      </c>
    </row>
    <row r="28" spans="1:11" x14ac:dyDescent="0.3">
      <c r="A28" t="s">
        <v>32</v>
      </c>
      <c r="B28" s="7">
        <v>43684</v>
      </c>
      <c r="C28">
        <v>4</v>
      </c>
      <c r="D28">
        <v>2</v>
      </c>
      <c r="E28">
        <v>50</v>
      </c>
      <c r="F28">
        <v>50</v>
      </c>
      <c r="G28" t="s">
        <v>7</v>
      </c>
      <c r="H28">
        <v>1</v>
      </c>
      <c r="I28" t="s">
        <v>95</v>
      </c>
      <c r="J28" t="s">
        <v>96</v>
      </c>
      <c r="K28">
        <v>7</v>
      </c>
    </row>
    <row r="29" spans="1:11" x14ac:dyDescent="0.3">
      <c r="A29" t="s">
        <v>32</v>
      </c>
      <c r="B29" s="7">
        <v>43684</v>
      </c>
      <c r="C29">
        <v>4</v>
      </c>
      <c r="D29">
        <v>2</v>
      </c>
      <c r="E29">
        <v>50</v>
      </c>
      <c r="F29">
        <v>50</v>
      </c>
      <c r="G29" t="s">
        <v>7</v>
      </c>
      <c r="H29">
        <v>2</v>
      </c>
      <c r="I29" t="s">
        <v>40</v>
      </c>
      <c r="J29" t="s">
        <v>65</v>
      </c>
      <c r="K29">
        <v>2</v>
      </c>
    </row>
    <row r="30" spans="1:11" x14ac:dyDescent="0.3">
      <c r="A30" t="s">
        <v>32</v>
      </c>
      <c r="B30" s="7">
        <v>43684</v>
      </c>
      <c r="C30">
        <v>4</v>
      </c>
      <c r="D30">
        <v>3</v>
      </c>
      <c r="E30">
        <v>5</v>
      </c>
      <c r="F30">
        <v>80</v>
      </c>
      <c r="G30" t="s">
        <v>7</v>
      </c>
      <c r="H30">
        <v>2</v>
      </c>
      <c r="I30" t="s">
        <v>19</v>
      </c>
      <c r="J30" t="s">
        <v>78</v>
      </c>
      <c r="K30">
        <v>3</v>
      </c>
    </row>
    <row r="31" spans="1:11" x14ac:dyDescent="0.3">
      <c r="A31" t="s">
        <v>32</v>
      </c>
      <c r="B31" s="7">
        <v>43684</v>
      </c>
      <c r="C31">
        <v>4</v>
      </c>
      <c r="D31">
        <v>4</v>
      </c>
      <c r="E31">
        <v>5</v>
      </c>
      <c r="F31">
        <v>90</v>
      </c>
      <c r="G31" t="s">
        <v>7</v>
      </c>
      <c r="H31">
        <v>1</v>
      </c>
      <c r="I31" t="s">
        <v>19</v>
      </c>
      <c r="J31" t="s">
        <v>78</v>
      </c>
      <c r="K31">
        <v>2</v>
      </c>
    </row>
    <row r="32" spans="1:11" x14ac:dyDescent="0.3">
      <c r="A32" t="s">
        <v>32</v>
      </c>
      <c r="B32" s="7">
        <v>43684</v>
      </c>
      <c r="C32">
        <v>4</v>
      </c>
      <c r="D32">
        <v>5</v>
      </c>
      <c r="E32">
        <v>20</v>
      </c>
      <c r="F32">
        <v>80</v>
      </c>
      <c r="G32" t="s">
        <v>7</v>
      </c>
      <c r="H32">
        <v>2</v>
      </c>
      <c r="I32" t="s">
        <v>19</v>
      </c>
      <c r="J32" t="s">
        <v>78</v>
      </c>
      <c r="K32">
        <v>3</v>
      </c>
    </row>
    <row r="33" spans="1:11" x14ac:dyDescent="0.3">
      <c r="A33" t="s">
        <v>32</v>
      </c>
      <c r="B33" s="7">
        <v>43684</v>
      </c>
      <c r="C33">
        <v>4</v>
      </c>
      <c r="D33">
        <v>5</v>
      </c>
      <c r="E33">
        <v>20</v>
      </c>
      <c r="F33">
        <v>80</v>
      </c>
      <c r="G33" t="s">
        <v>7</v>
      </c>
      <c r="H33">
        <v>7</v>
      </c>
      <c r="I33" t="s">
        <v>95</v>
      </c>
      <c r="J33" t="s">
        <v>96</v>
      </c>
      <c r="K33">
        <v>11</v>
      </c>
    </row>
    <row r="34" spans="1:11" x14ac:dyDescent="0.3">
      <c r="A34" s="8" t="s">
        <v>32</v>
      </c>
      <c r="B34" s="9">
        <v>43684</v>
      </c>
      <c r="C34" s="8">
        <v>4</v>
      </c>
      <c r="D34" s="8">
        <v>5</v>
      </c>
      <c r="E34" s="8">
        <v>20</v>
      </c>
      <c r="F34" s="8">
        <v>80</v>
      </c>
      <c r="G34" s="8" t="s">
        <v>7</v>
      </c>
      <c r="H34" s="8">
        <v>25</v>
      </c>
      <c r="I34" s="8" t="s">
        <v>99</v>
      </c>
      <c r="J34" s="8" t="s">
        <v>98</v>
      </c>
      <c r="K34" s="8">
        <v>680</v>
      </c>
    </row>
    <row r="35" spans="1:11" x14ac:dyDescent="0.3">
      <c r="A35" t="s">
        <v>20</v>
      </c>
      <c r="B35" s="7">
        <v>43679</v>
      </c>
      <c r="C35">
        <v>1</v>
      </c>
      <c r="D35">
        <v>1</v>
      </c>
      <c r="E35">
        <v>30</v>
      </c>
      <c r="F35">
        <v>60</v>
      </c>
      <c r="G35" t="s">
        <v>7</v>
      </c>
    </row>
    <row r="36" spans="1:11" x14ac:dyDescent="0.3">
      <c r="A36" t="s">
        <v>20</v>
      </c>
      <c r="B36" s="7">
        <v>43679</v>
      </c>
      <c r="C36">
        <v>1</v>
      </c>
      <c r="D36">
        <v>2</v>
      </c>
      <c r="E36">
        <v>60</v>
      </c>
      <c r="F36">
        <v>30</v>
      </c>
      <c r="G36" t="s">
        <v>7</v>
      </c>
      <c r="H36">
        <v>1</v>
      </c>
      <c r="I36" t="s">
        <v>43</v>
      </c>
      <c r="J36" t="s">
        <v>62</v>
      </c>
      <c r="K36">
        <v>1</v>
      </c>
    </row>
    <row r="37" spans="1:11" x14ac:dyDescent="0.3">
      <c r="A37" t="s">
        <v>20</v>
      </c>
      <c r="B37" s="7">
        <v>43679</v>
      </c>
      <c r="C37">
        <v>1</v>
      </c>
      <c r="D37">
        <v>3</v>
      </c>
      <c r="E37">
        <v>10</v>
      </c>
      <c r="F37">
        <v>40</v>
      </c>
      <c r="G37" t="s">
        <v>7</v>
      </c>
    </row>
    <row r="38" spans="1:11" x14ac:dyDescent="0.3">
      <c r="A38" t="s">
        <v>20</v>
      </c>
      <c r="B38" s="7">
        <v>43679</v>
      </c>
      <c r="C38">
        <v>1</v>
      </c>
      <c r="D38">
        <v>4</v>
      </c>
      <c r="E38">
        <v>15</v>
      </c>
      <c r="F38">
        <v>25</v>
      </c>
      <c r="G38" t="s">
        <v>7</v>
      </c>
      <c r="H38">
        <v>1</v>
      </c>
      <c r="I38" t="s">
        <v>102</v>
      </c>
      <c r="J38" t="s">
        <v>101</v>
      </c>
      <c r="K38">
        <f>30*33</f>
        <v>990</v>
      </c>
    </row>
    <row r="39" spans="1:11" x14ac:dyDescent="0.3">
      <c r="A39" t="s">
        <v>20</v>
      </c>
      <c r="B39" s="7">
        <v>43679</v>
      </c>
      <c r="C39">
        <v>1</v>
      </c>
      <c r="D39">
        <v>4</v>
      </c>
      <c r="E39">
        <v>15</v>
      </c>
      <c r="F39">
        <v>25</v>
      </c>
      <c r="G39" t="s">
        <v>7</v>
      </c>
      <c r="H39">
        <v>1</v>
      </c>
      <c r="I39" t="s">
        <v>43</v>
      </c>
      <c r="J39" t="s">
        <v>62</v>
      </c>
      <c r="K39">
        <v>1</v>
      </c>
    </row>
    <row r="40" spans="1:11" x14ac:dyDescent="0.3">
      <c r="A40" t="s">
        <v>20</v>
      </c>
      <c r="B40" s="7">
        <v>43679</v>
      </c>
      <c r="C40">
        <v>1</v>
      </c>
      <c r="D40">
        <v>5</v>
      </c>
      <c r="E40">
        <v>20</v>
      </c>
      <c r="F40">
        <v>40</v>
      </c>
      <c r="G40" t="s">
        <v>7</v>
      </c>
    </row>
    <row r="41" spans="1:11" x14ac:dyDescent="0.3">
      <c r="A41" t="s">
        <v>20</v>
      </c>
      <c r="B41" s="7">
        <v>43679</v>
      </c>
      <c r="C41">
        <v>2</v>
      </c>
      <c r="D41">
        <v>1</v>
      </c>
      <c r="E41">
        <v>25</v>
      </c>
      <c r="F41">
        <v>50</v>
      </c>
      <c r="G41" t="s">
        <v>7</v>
      </c>
      <c r="H41">
        <v>3</v>
      </c>
      <c r="I41" t="s">
        <v>45</v>
      </c>
      <c r="J41" t="s">
        <v>71</v>
      </c>
      <c r="K41">
        <v>4</v>
      </c>
    </row>
    <row r="42" spans="1:11" x14ac:dyDescent="0.3">
      <c r="A42" t="s">
        <v>20</v>
      </c>
      <c r="B42" s="7">
        <v>43679</v>
      </c>
      <c r="C42">
        <v>2</v>
      </c>
      <c r="D42">
        <v>2</v>
      </c>
      <c r="E42">
        <v>25</v>
      </c>
      <c r="F42">
        <v>50</v>
      </c>
      <c r="G42" t="s">
        <v>7</v>
      </c>
      <c r="H42">
        <v>6</v>
      </c>
      <c r="I42" t="s">
        <v>45</v>
      </c>
      <c r="J42" t="s">
        <v>71</v>
      </c>
      <c r="K42">
        <v>6</v>
      </c>
    </row>
    <row r="43" spans="1:11" x14ac:dyDescent="0.3">
      <c r="A43" t="s">
        <v>20</v>
      </c>
      <c r="B43" s="7">
        <v>43679</v>
      </c>
      <c r="C43">
        <v>2</v>
      </c>
      <c r="D43">
        <v>2</v>
      </c>
      <c r="E43">
        <v>25</v>
      </c>
      <c r="F43">
        <v>50</v>
      </c>
      <c r="G43" t="s">
        <v>7</v>
      </c>
      <c r="H43">
        <v>4</v>
      </c>
      <c r="I43" t="s">
        <v>103</v>
      </c>
      <c r="J43" t="s">
        <v>104</v>
      </c>
      <c r="K43">
        <v>4</v>
      </c>
    </row>
    <row r="44" spans="1:11" x14ac:dyDescent="0.3">
      <c r="A44" t="s">
        <v>20</v>
      </c>
      <c r="B44" s="7">
        <v>43679</v>
      </c>
      <c r="C44">
        <v>2</v>
      </c>
      <c r="D44">
        <v>3</v>
      </c>
      <c r="E44">
        <v>5</v>
      </c>
      <c r="F44">
        <v>45</v>
      </c>
      <c r="G44" t="s">
        <v>7</v>
      </c>
      <c r="H44">
        <v>5</v>
      </c>
      <c r="I44" t="s">
        <v>102</v>
      </c>
      <c r="J44" t="s">
        <v>101</v>
      </c>
      <c r="K44">
        <f>108*30</f>
        <v>3240</v>
      </c>
    </row>
    <row r="45" spans="1:11" x14ac:dyDescent="0.3">
      <c r="A45" t="s">
        <v>20</v>
      </c>
      <c r="B45" s="7">
        <v>43679</v>
      </c>
      <c r="C45">
        <v>2</v>
      </c>
      <c r="D45">
        <v>4</v>
      </c>
      <c r="E45">
        <v>30</v>
      </c>
      <c r="F45">
        <v>30</v>
      </c>
      <c r="G45" t="s">
        <v>7</v>
      </c>
    </row>
    <row r="46" spans="1:11" x14ac:dyDescent="0.3">
      <c r="A46" t="s">
        <v>20</v>
      </c>
      <c r="B46" s="7">
        <v>43679</v>
      </c>
      <c r="C46">
        <v>2</v>
      </c>
      <c r="D46">
        <v>5</v>
      </c>
      <c r="E46">
        <v>70</v>
      </c>
      <c r="F46">
        <v>30</v>
      </c>
      <c r="G46" t="s">
        <v>7</v>
      </c>
    </row>
    <row r="47" spans="1:11" x14ac:dyDescent="0.3">
      <c r="A47" t="s">
        <v>20</v>
      </c>
      <c r="B47" s="7">
        <v>43679</v>
      </c>
      <c r="C47">
        <v>3</v>
      </c>
      <c r="D47">
        <v>1</v>
      </c>
      <c r="E47">
        <v>10</v>
      </c>
      <c r="F47">
        <v>35</v>
      </c>
      <c r="G47" t="s">
        <v>7</v>
      </c>
    </row>
    <row r="48" spans="1:11" x14ac:dyDescent="0.3">
      <c r="A48" t="s">
        <v>20</v>
      </c>
      <c r="B48" s="7">
        <v>43679</v>
      </c>
      <c r="C48">
        <v>3</v>
      </c>
      <c r="D48">
        <v>2</v>
      </c>
      <c r="E48">
        <v>10</v>
      </c>
      <c r="F48">
        <v>35</v>
      </c>
      <c r="G48" t="s">
        <v>7</v>
      </c>
      <c r="H48">
        <v>4</v>
      </c>
      <c r="I48" t="s">
        <v>18</v>
      </c>
      <c r="J48" t="s">
        <v>63</v>
      </c>
      <c r="K48">
        <v>88</v>
      </c>
    </row>
    <row r="49" spans="1:11" x14ac:dyDescent="0.3">
      <c r="A49" t="s">
        <v>20</v>
      </c>
      <c r="B49" s="7">
        <v>43679</v>
      </c>
      <c r="C49">
        <v>3</v>
      </c>
      <c r="D49">
        <v>3</v>
      </c>
      <c r="E49">
        <v>5</v>
      </c>
      <c r="F49">
        <v>40</v>
      </c>
      <c r="G49" t="s">
        <v>7</v>
      </c>
    </row>
    <row r="50" spans="1:11" x14ac:dyDescent="0.3">
      <c r="A50" t="s">
        <v>20</v>
      </c>
      <c r="B50" s="7">
        <v>43679</v>
      </c>
      <c r="C50">
        <v>3</v>
      </c>
      <c r="D50">
        <v>4</v>
      </c>
      <c r="E50">
        <v>5</v>
      </c>
      <c r="F50">
        <v>35</v>
      </c>
      <c r="G50" t="s">
        <v>7</v>
      </c>
    </row>
    <row r="51" spans="1:11" x14ac:dyDescent="0.3">
      <c r="A51" t="s">
        <v>20</v>
      </c>
      <c r="B51" s="7">
        <v>43679</v>
      </c>
      <c r="C51">
        <v>3</v>
      </c>
      <c r="D51">
        <v>5</v>
      </c>
      <c r="E51">
        <v>5</v>
      </c>
      <c r="F51">
        <v>45</v>
      </c>
      <c r="G51" t="s">
        <v>7</v>
      </c>
      <c r="H51">
        <v>13</v>
      </c>
      <c r="I51" t="s">
        <v>40</v>
      </c>
      <c r="J51" t="s">
        <v>65</v>
      </c>
      <c r="K51">
        <v>23</v>
      </c>
    </row>
    <row r="52" spans="1:11" x14ac:dyDescent="0.3">
      <c r="A52" t="s">
        <v>20</v>
      </c>
      <c r="B52" s="7">
        <v>43679</v>
      </c>
      <c r="C52">
        <v>4</v>
      </c>
      <c r="D52">
        <v>1</v>
      </c>
      <c r="E52">
        <v>40</v>
      </c>
      <c r="F52">
        <v>30</v>
      </c>
      <c r="G52" t="s">
        <v>7</v>
      </c>
      <c r="H52">
        <v>1</v>
      </c>
      <c r="I52" t="s">
        <v>45</v>
      </c>
      <c r="J52" t="s">
        <v>71</v>
      </c>
      <c r="K52">
        <v>1</v>
      </c>
    </row>
    <row r="53" spans="1:11" x14ac:dyDescent="0.3">
      <c r="A53" t="s">
        <v>20</v>
      </c>
      <c r="B53" s="7">
        <v>43679</v>
      </c>
      <c r="C53">
        <v>4</v>
      </c>
      <c r="D53">
        <v>2</v>
      </c>
      <c r="E53">
        <v>15</v>
      </c>
      <c r="F53">
        <v>40</v>
      </c>
      <c r="G53" t="s">
        <v>7</v>
      </c>
      <c r="H53">
        <v>3</v>
      </c>
      <c r="I53" t="s">
        <v>45</v>
      </c>
      <c r="J53" t="s">
        <v>71</v>
      </c>
      <c r="K53">
        <v>5</v>
      </c>
    </row>
    <row r="54" spans="1:11" x14ac:dyDescent="0.3">
      <c r="A54" t="s">
        <v>20</v>
      </c>
      <c r="B54" s="7">
        <v>43679</v>
      </c>
      <c r="C54">
        <v>4</v>
      </c>
      <c r="D54">
        <v>3</v>
      </c>
      <c r="E54">
        <v>5</v>
      </c>
      <c r="F54">
        <v>35</v>
      </c>
      <c r="G54" t="s">
        <v>7</v>
      </c>
      <c r="H54">
        <v>2</v>
      </c>
      <c r="I54" t="s">
        <v>43</v>
      </c>
      <c r="J54" t="s">
        <v>62</v>
      </c>
      <c r="K54">
        <v>3</v>
      </c>
    </row>
    <row r="55" spans="1:11" x14ac:dyDescent="0.3">
      <c r="A55" t="s">
        <v>20</v>
      </c>
      <c r="B55" s="7">
        <v>43679</v>
      </c>
      <c r="C55">
        <v>4</v>
      </c>
      <c r="D55">
        <v>3</v>
      </c>
      <c r="E55">
        <v>5</v>
      </c>
      <c r="F55">
        <v>35</v>
      </c>
      <c r="G55" t="s">
        <v>7</v>
      </c>
      <c r="H55">
        <v>4</v>
      </c>
      <c r="I55" t="s">
        <v>105</v>
      </c>
      <c r="J55" t="s">
        <v>106</v>
      </c>
      <c r="K55">
        <v>14</v>
      </c>
    </row>
    <row r="56" spans="1:11" x14ac:dyDescent="0.3">
      <c r="A56" t="s">
        <v>20</v>
      </c>
      <c r="B56" s="7">
        <v>43679</v>
      </c>
      <c r="C56">
        <v>4</v>
      </c>
      <c r="D56">
        <v>4</v>
      </c>
      <c r="E56">
        <v>50</v>
      </c>
      <c r="F56">
        <v>30</v>
      </c>
      <c r="G56" t="s">
        <v>7</v>
      </c>
    </row>
    <row r="57" spans="1:11" x14ac:dyDescent="0.3">
      <c r="A57" t="s">
        <v>20</v>
      </c>
      <c r="B57" s="7">
        <v>43679</v>
      </c>
      <c r="C57">
        <v>4</v>
      </c>
      <c r="D57">
        <v>5</v>
      </c>
      <c r="E57">
        <v>40</v>
      </c>
      <c r="F57">
        <v>35</v>
      </c>
      <c r="G57" t="s">
        <v>7</v>
      </c>
      <c r="H57">
        <v>2</v>
      </c>
      <c r="I57" t="s">
        <v>43</v>
      </c>
      <c r="J57" t="s">
        <v>62</v>
      </c>
      <c r="K57">
        <v>3</v>
      </c>
    </row>
    <row r="58" spans="1:11" x14ac:dyDescent="0.3">
      <c r="A58" t="s">
        <v>20</v>
      </c>
      <c r="B58" s="7">
        <v>43679</v>
      </c>
      <c r="C58">
        <v>5</v>
      </c>
      <c r="D58">
        <v>1</v>
      </c>
      <c r="E58">
        <v>40</v>
      </c>
      <c r="F58">
        <v>40</v>
      </c>
      <c r="G58" t="s">
        <v>7</v>
      </c>
    </row>
    <row r="59" spans="1:11" x14ac:dyDescent="0.3">
      <c r="A59" t="s">
        <v>20</v>
      </c>
      <c r="B59" s="7">
        <v>43679</v>
      </c>
      <c r="C59">
        <v>5</v>
      </c>
      <c r="D59">
        <v>2</v>
      </c>
      <c r="E59">
        <v>40</v>
      </c>
      <c r="F59">
        <v>30</v>
      </c>
      <c r="G59" t="s">
        <v>7</v>
      </c>
      <c r="H59">
        <v>3</v>
      </c>
      <c r="I59" t="s">
        <v>42</v>
      </c>
      <c r="J59" t="s">
        <v>66</v>
      </c>
      <c r="K59">
        <v>7</v>
      </c>
    </row>
    <row r="60" spans="1:11" x14ac:dyDescent="0.3">
      <c r="A60" t="s">
        <v>20</v>
      </c>
      <c r="B60" s="7">
        <v>43679</v>
      </c>
      <c r="C60">
        <v>5</v>
      </c>
      <c r="D60">
        <v>2</v>
      </c>
      <c r="E60">
        <v>40</v>
      </c>
      <c r="F60">
        <v>30</v>
      </c>
      <c r="G60" t="s">
        <v>7</v>
      </c>
      <c r="H60">
        <v>1</v>
      </c>
      <c r="I60" t="s">
        <v>45</v>
      </c>
      <c r="J60" t="s">
        <v>71</v>
      </c>
      <c r="K60">
        <v>1</v>
      </c>
    </row>
    <row r="61" spans="1:11" x14ac:dyDescent="0.3">
      <c r="A61" t="s">
        <v>20</v>
      </c>
      <c r="B61" s="7">
        <v>43679</v>
      </c>
      <c r="C61">
        <v>5</v>
      </c>
      <c r="D61">
        <v>3</v>
      </c>
      <c r="E61">
        <v>5</v>
      </c>
      <c r="F61">
        <v>85</v>
      </c>
      <c r="G61" t="s">
        <v>7</v>
      </c>
      <c r="H61">
        <v>1</v>
      </c>
      <c r="I61" t="s">
        <v>105</v>
      </c>
      <c r="J61" t="s">
        <v>106</v>
      </c>
      <c r="K61">
        <v>1</v>
      </c>
    </row>
    <row r="62" spans="1:11" x14ac:dyDescent="0.3">
      <c r="A62" t="s">
        <v>20</v>
      </c>
      <c r="B62" s="7">
        <v>43679</v>
      </c>
      <c r="C62">
        <v>5</v>
      </c>
      <c r="D62">
        <v>4</v>
      </c>
      <c r="E62">
        <v>5</v>
      </c>
      <c r="F62">
        <v>45</v>
      </c>
      <c r="G62" t="s">
        <v>7</v>
      </c>
    </row>
    <row r="63" spans="1:11" x14ac:dyDescent="0.3">
      <c r="A63" s="8" t="s">
        <v>20</v>
      </c>
      <c r="B63" s="9">
        <v>43679</v>
      </c>
      <c r="C63" s="8">
        <v>5</v>
      </c>
      <c r="D63" s="8">
        <v>5</v>
      </c>
      <c r="E63" s="8">
        <v>20</v>
      </c>
      <c r="F63" s="8">
        <v>45</v>
      </c>
      <c r="G63" s="8" t="s">
        <v>7</v>
      </c>
      <c r="H63" s="8">
        <v>1</v>
      </c>
      <c r="I63" s="8" t="s">
        <v>102</v>
      </c>
      <c r="J63" s="8" t="s">
        <v>101</v>
      </c>
      <c r="K63" s="8">
        <f>21*30</f>
        <v>630</v>
      </c>
    </row>
    <row r="64" spans="1:11" x14ac:dyDescent="0.3">
      <c r="A64" t="s">
        <v>34</v>
      </c>
      <c r="B64" s="7">
        <v>43679</v>
      </c>
      <c r="C64">
        <v>1</v>
      </c>
      <c r="D64">
        <v>1</v>
      </c>
      <c r="E64">
        <v>40</v>
      </c>
      <c r="F64">
        <v>40</v>
      </c>
      <c r="G64" t="s">
        <v>7</v>
      </c>
      <c r="H64">
        <v>2</v>
      </c>
      <c r="I64" t="s">
        <v>43</v>
      </c>
      <c r="J64" t="s">
        <v>62</v>
      </c>
      <c r="K64">
        <v>40</v>
      </c>
    </row>
    <row r="65" spans="1:11" x14ac:dyDescent="0.3">
      <c r="A65" t="s">
        <v>34</v>
      </c>
      <c r="B65" s="7">
        <v>43679</v>
      </c>
      <c r="C65">
        <v>1</v>
      </c>
      <c r="D65">
        <v>1</v>
      </c>
      <c r="E65">
        <v>40</v>
      </c>
      <c r="F65">
        <v>40</v>
      </c>
      <c r="G65" t="s">
        <v>7</v>
      </c>
      <c r="H65">
        <v>1</v>
      </c>
      <c r="I65" t="s">
        <v>24</v>
      </c>
      <c r="J65" t="s">
        <v>81</v>
      </c>
      <c r="K65">
        <v>1</v>
      </c>
    </row>
    <row r="66" spans="1:11" x14ac:dyDescent="0.3">
      <c r="A66" t="s">
        <v>34</v>
      </c>
      <c r="B66" s="7">
        <v>43679</v>
      </c>
      <c r="C66">
        <v>1</v>
      </c>
      <c r="D66">
        <v>1</v>
      </c>
      <c r="E66">
        <v>40</v>
      </c>
      <c r="F66">
        <v>40</v>
      </c>
      <c r="G66" t="s">
        <v>7</v>
      </c>
      <c r="H66">
        <v>1</v>
      </c>
      <c r="I66" t="s">
        <v>108</v>
      </c>
      <c r="J66" t="s">
        <v>107</v>
      </c>
      <c r="K66">
        <v>1</v>
      </c>
    </row>
    <row r="67" spans="1:11" x14ac:dyDescent="0.3">
      <c r="A67" t="s">
        <v>34</v>
      </c>
      <c r="B67" s="7">
        <v>43679</v>
      </c>
      <c r="C67">
        <v>1</v>
      </c>
      <c r="D67">
        <v>2</v>
      </c>
      <c r="E67">
        <v>25</v>
      </c>
      <c r="F67">
        <v>45</v>
      </c>
      <c r="G67" t="s">
        <v>7</v>
      </c>
      <c r="H67">
        <v>1</v>
      </c>
      <c r="I67" t="s">
        <v>43</v>
      </c>
      <c r="J67" t="s">
        <v>62</v>
      </c>
      <c r="K67">
        <v>2</v>
      </c>
    </row>
    <row r="68" spans="1:11" x14ac:dyDescent="0.3">
      <c r="A68" t="s">
        <v>34</v>
      </c>
      <c r="B68" s="7">
        <v>43679</v>
      </c>
      <c r="C68">
        <v>1</v>
      </c>
      <c r="D68">
        <v>2</v>
      </c>
      <c r="E68">
        <v>25</v>
      </c>
      <c r="F68">
        <v>40</v>
      </c>
      <c r="G68" t="s">
        <v>7</v>
      </c>
      <c r="H68">
        <v>1</v>
      </c>
      <c r="I68" t="s">
        <v>46</v>
      </c>
      <c r="J68" t="s">
        <v>74</v>
      </c>
      <c r="K68">
        <v>7</v>
      </c>
    </row>
    <row r="69" spans="1:11" x14ac:dyDescent="0.3">
      <c r="A69" t="s">
        <v>34</v>
      </c>
      <c r="B69" s="7">
        <v>43679</v>
      </c>
      <c r="C69">
        <v>1</v>
      </c>
      <c r="D69">
        <v>3</v>
      </c>
      <c r="E69">
        <v>15</v>
      </c>
      <c r="F69">
        <v>45</v>
      </c>
      <c r="G69" t="s">
        <v>7</v>
      </c>
      <c r="H69">
        <v>3</v>
      </c>
      <c r="I69" t="s">
        <v>43</v>
      </c>
      <c r="J69" t="s">
        <v>62</v>
      </c>
      <c r="K69">
        <v>38</v>
      </c>
    </row>
    <row r="70" spans="1:11" x14ac:dyDescent="0.3">
      <c r="A70" t="s">
        <v>34</v>
      </c>
      <c r="B70" s="7">
        <v>43679</v>
      </c>
      <c r="C70">
        <v>1</v>
      </c>
      <c r="D70">
        <v>4</v>
      </c>
      <c r="E70">
        <v>30</v>
      </c>
      <c r="F70">
        <v>50</v>
      </c>
      <c r="G70" t="s">
        <v>7</v>
      </c>
      <c r="H70">
        <v>4</v>
      </c>
      <c r="I70" t="s">
        <v>43</v>
      </c>
      <c r="J70" t="s">
        <v>62</v>
      </c>
      <c r="K70">
        <v>57</v>
      </c>
    </row>
    <row r="71" spans="1:11" x14ac:dyDescent="0.3">
      <c r="A71" t="s">
        <v>34</v>
      </c>
      <c r="B71" s="7">
        <v>43679</v>
      </c>
      <c r="C71">
        <v>1</v>
      </c>
      <c r="D71">
        <v>5</v>
      </c>
      <c r="E71">
        <v>10</v>
      </c>
      <c r="F71">
        <v>30</v>
      </c>
      <c r="G71" t="s">
        <v>7</v>
      </c>
      <c r="H71">
        <v>1</v>
      </c>
      <c r="I71" t="s">
        <v>43</v>
      </c>
      <c r="J71" t="s">
        <v>62</v>
      </c>
      <c r="K71">
        <v>2</v>
      </c>
    </row>
    <row r="72" spans="1:11" x14ac:dyDescent="0.3">
      <c r="A72" t="s">
        <v>34</v>
      </c>
      <c r="B72" s="7">
        <v>43679</v>
      </c>
      <c r="C72">
        <v>2</v>
      </c>
      <c r="D72">
        <v>1</v>
      </c>
      <c r="E72">
        <v>20</v>
      </c>
      <c r="F72">
        <v>50</v>
      </c>
      <c r="G72" t="s">
        <v>7</v>
      </c>
      <c r="H72">
        <v>2</v>
      </c>
      <c r="I72" t="s">
        <v>43</v>
      </c>
      <c r="J72" t="s">
        <v>62</v>
      </c>
      <c r="K72">
        <v>21</v>
      </c>
    </row>
    <row r="73" spans="1:11" x14ac:dyDescent="0.3">
      <c r="A73" t="s">
        <v>34</v>
      </c>
      <c r="B73" s="7">
        <v>43679</v>
      </c>
      <c r="C73">
        <v>2</v>
      </c>
      <c r="D73">
        <v>2</v>
      </c>
      <c r="E73">
        <v>35</v>
      </c>
      <c r="F73">
        <v>50</v>
      </c>
      <c r="G73" t="s">
        <v>7</v>
      </c>
      <c r="H73">
        <v>1</v>
      </c>
      <c r="I73" t="s">
        <v>43</v>
      </c>
      <c r="J73" t="s">
        <v>62</v>
      </c>
      <c r="K73">
        <v>1</v>
      </c>
    </row>
    <row r="74" spans="1:11" x14ac:dyDescent="0.3">
      <c r="A74" t="s">
        <v>34</v>
      </c>
      <c r="B74" s="7">
        <v>43679</v>
      </c>
      <c r="C74">
        <v>2</v>
      </c>
      <c r="D74">
        <v>2</v>
      </c>
      <c r="E74">
        <v>35</v>
      </c>
      <c r="F74">
        <v>50</v>
      </c>
      <c r="G74" t="s">
        <v>7</v>
      </c>
      <c r="H74">
        <v>1</v>
      </c>
      <c r="I74" t="s">
        <v>108</v>
      </c>
      <c r="J74" t="s">
        <v>107</v>
      </c>
      <c r="K74">
        <v>1</v>
      </c>
    </row>
    <row r="75" spans="1:11" x14ac:dyDescent="0.3">
      <c r="A75" t="s">
        <v>34</v>
      </c>
      <c r="B75" s="7">
        <v>43679</v>
      </c>
      <c r="C75">
        <v>2</v>
      </c>
      <c r="D75">
        <v>3</v>
      </c>
      <c r="E75">
        <v>25</v>
      </c>
      <c r="F75">
        <v>60</v>
      </c>
      <c r="G75" t="s">
        <v>7</v>
      </c>
      <c r="H75">
        <v>1</v>
      </c>
      <c r="I75" t="s">
        <v>43</v>
      </c>
      <c r="J75" t="s">
        <v>62</v>
      </c>
      <c r="K75">
        <v>17</v>
      </c>
    </row>
    <row r="76" spans="1:11" x14ac:dyDescent="0.3">
      <c r="A76" t="s">
        <v>34</v>
      </c>
      <c r="B76" s="7">
        <v>43679</v>
      </c>
      <c r="C76">
        <v>2</v>
      </c>
      <c r="D76">
        <v>3</v>
      </c>
      <c r="E76">
        <v>25</v>
      </c>
      <c r="F76">
        <v>60</v>
      </c>
      <c r="G76" t="s">
        <v>7</v>
      </c>
      <c r="H76">
        <v>1</v>
      </c>
      <c r="I76" t="s">
        <v>24</v>
      </c>
      <c r="J76" t="s">
        <v>81</v>
      </c>
      <c r="K76">
        <v>2</v>
      </c>
    </row>
    <row r="77" spans="1:11" x14ac:dyDescent="0.3">
      <c r="A77" t="s">
        <v>34</v>
      </c>
      <c r="B77" s="7">
        <v>43679</v>
      </c>
      <c r="C77">
        <v>2</v>
      </c>
      <c r="D77">
        <v>4</v>
      </c>
      <c r="E77">
        <v>5</v>
      </c>
      <c r="F77">
        <v>80</v>
      </c>
      <c r="G77" t="s">
        <v>7</v>
      </c>
      <c r="H77">
        <v>2</v>
      </c>
      <c r="I77" t="s">
        <v>43</v>
      </c>
      <c r="J77" t="s">
        <v>62</v>
      </c>
      <c r="K77">
        <v>32</v>
      </c>
    </row>
    <row r="78" spans="1:11" x14ac:dyDescent="0.3">
      <c r="A78" t="s">
        <v>34</v>
      </c>
      <c r="B78" s="7">
        <v>43679</v>
      </c>
      <c r="C78">
        <v>2</v>
      </c>
      <c r="D78">
        <v>5</v>
      </c>
      <c r="E78">
        <v>20</v>
      </c>
      <c r="F78">
        <v>30</v>
      </c>
      <c r="G78" t="s">
        <v>7</v>
      </c>
      <c r="H78">
        <v>3</v>
      </c>
      <c r="I78" t="s">
        <v>43</v>
      </c>
      <c r="J78" t="s">
        <v>62</v>
      </c>
      <c r="K78">
        <v>18</v>
      </c>
    </row>
    <row r="79" spans="1:11" x14ac:dyDescent="0.3">
      <c r="A79" t="s">
        <v>34</v>
      </c>
      <c r="B79" s="7">
        <v>43679</v>
      </c>
      <c r="C79">
        <v>3</v>
      </c>
      <c r="D79">
        <v>1</v>
      </c>
      <c r="E79">
        <v>1</v>
      </c>
      <c r="F79">
        <v>60</v>
      </c>
      <c r="G79" t="s">
        <v>7</v>
      </c>
      <c r="H79">
        <v>4</v>
      </c>
      <c r="I79" t="s">
        <v>43</v>
      </c>
      <c r="J79" t="s">
        <v>62</v>
      </c>
      <c r="K79">
        <v>22</v>
      </c>
    </row>
    <row r="80" spans="1:11" x14ac:dyDescent="0.3">
      <c r="A80" t="s">
        <v>34</v>
      </c>
      <c r="B80" s="7">
        <v>43679</v>
      </c>
      <c r="C80">
        <v>3</v>
      </c>
      <c r="D80">
        <v>1</v>
      </c>
      <c r="E80">
        <v>1</v>
      </c>
      <c r="F80">
        <v>60</v>
      </c>
      <c r="G80" t="s">
        <v>7</v>
      </c>
      <c r="H80">
        <v>1</v>
      </c>
      <c r="I80" t="s">
        <v>110</v>
      </c>
      <c r="J80" t="s">
        <v>109</v>
      </c>
      <c r="K80">
        <v>31</v>
      </c>
    </row>
    <row r="81" spans="1:11" x14ac:dyDescent="0.3">
      <c r="A81" t="s">
        <v>34</v>
      </c>
      <c r="B81" s="7">
        <v>43679</v>
      </c>
      <c r="C81">
        <v>3</v>
      </c>
      <c r="D81">
        <v>1</v>
      </c>
      <c r="E81">
        <v>1</v>
      </c>
      <c r="F81">
        <v>60</v>
      </c>
      <c r="G81" t="s">
        <v>7</v>
      </c>
      <c r="H81">
        <v>1</v>
      </c>
      <c r="I81" t="s">
        <v>108</v>
      </c>
      <c r="J81" t="s">
        <v>107</v>
      </c>
      <c r="K81">
        <v>1</v>
      </c>
    </row>
    <row r="82" spans="1:11" x14ac:dyDescent="0.3">
      <c r="A82" t="s">
        <v>34</v>
      </c>
      <c r="B82" s="7">
        <v>43679</v>
      </c>
      <c r="C82">
        <v>3</v>
      </c>
      <c r="D82">
        <v>2</v>
      </c>
      <c r="E82">
        <v>5</v>
      </c>
      <c r="F82">
        <v>70</v>
      </c>
      <c r="G82" t="s">
        <v>7</v>
      </c>
      <c r="H82">
        <v>3</v>
      </c>
      <c r="I82" t="s">
        <v>43</v>
      </c>
      <c r="J82" t="s">
        <v>62</v>
      </c>
      <c r="K82">
        <v>18</v>
      </c>
    </row>
    <row r="83" spans="1:11" x14ac:dyDescent="0.3">
      <c r="A83" t="s">
        <v>34</v>
      </c>
      <c r="B83" s="7">
        <v>43679</v>
      </c>
      <c r="C83">
        <v>3</v>
      </c>
      <c r="D83">
        <v>3</v>
      </c>
      <c r="E83">
        <v>5</v>
      </c>
      <c r="F83">
        <v>60</v>
      </c>
      <c r="G83" t="s">
        <v>7</v>
      </c>
      <c r="H83">
        <v>1</v>
      </c>
      <c r="I83" t="s">
        <v>43</v>
      </c>
      <c r="J83" t="s">
        <v>62</v>
      </c>
      <c r="K83">
        <v>1</v>
      </c>
    </row>
    <row r="84" spans="1:11" x14ac:dyDescent="0.3">
      <c r="A84" t="s">
        <v>34</v>
      </c>
      <c r="B84" s="7">
        <v>43679</v>
      </c>
      <c r="C84">
        <v>3</v>
      </c>
      <c r="D84">
        <v>3</v>
      </c>
      <c r="E84">
        <v>5</v>
      </c>
      <c r="F84">
        <v>60</v>
      </c>
      <c r="G84" t="s">
        <v>7</v>
      </c>
      <c r="H84">
        <v>1</v>
      </c>
      <c r="I84" t="s">
        <v>102</v>
      </c>
      <c r="J84" t="s">
        <v>101</v>
      </c>
      <c r="K84">
        <v>5</v>
      </c>
    </row>
    <row r="85" spans="1:11" x14ac:dyDescent="0.3">
      <c r="A85" t="s">
        <v>34</v>
      </c>
      <c r="B85" s="7">
        <v>43679</v>
      </c>
      <c r="C85">
        <v>3</v>
      </c>
      <c r="D85">
        <v>4</v>
      </c>
      <c r="E85">
        <v>35</v>
      </c>
      <c r="F85">
        <v>40</v>
      </c>
      <c r="G85" t="s">
        <v>7</v>
      </c>
      <c r="H85">
        <v>1</v>
      </c>
      <c r="I85" t="s">
        <v>43</v>
      </c>
      <c r="J85" t="s">
        <v>62</v>
      </c>
      <c r="K85">
        <v>31</v>
      </c>
    </row>
    <row r="86" spans="1:11" x14ac:dyDescent="0.3">
      <c r="A86" t="s">
        <v>34</v>
      </c>
      <c r="B86" s="7">
        <v>43679</v>
      </c>
      <c r="C86">
        <v>3</v>
      </c>
      <c r="D86">
        <v>4</v>
      </c>
      <c r="E86">
        <v>35</v>
      </c>
      <c r="F86">
        <v>40</v>
      </c>
      <c r="G86" t="s">
        <v>7</v>
      </c>
      <c r="H86">
        <v>1</v>
      </c>
      <c r="I86" t="s">
        <v>108</v>
      </c>
      <c r="J86" t="s">
        <v>107</v>
      </c>
      <c r="K86">
        <v>3</v>
      </c>
    </row>
    <row r="87" spans="1:11" x14ac:dyDescent="0.3">
      <c r="A87" t="s">
        <v>34</v>
      </c>
      <c r="B87" s="7">
        <v>43679</v>
      </c>
      <c r="C87">
        <v>3</v>
      </c>
      <c r="D87">
        <v>5</v>
      </c>
      <c r="E87">
        <v>15</v>
      </c>
      <c r="F87">
        <v>55</v>
      </c>
      <c r="G87" t="s">
        <v>7</v>
      </c>
      <c r="H87">
        <v>2</v>
      </c>
      <c r="I87" t="s">
        <v>43</v>
      </c>
      <c r="J87" t="s">
        <v>62</v>
      </c>
      <c r="K87">
        <v>49</v>
      </c>
    </row>
    <row r="88" spans="1:11" x14ac:dyDescent="0.3">
      <c r="A88" t="s">
        <v>34</v>
      </c>
      <c r="B88" s="7">
        <v>43679</v>
      </c>
      <c r="C88">
        <v>4</v>
      </c>
      <c r="D88">
        <v>1</v>
      </c>
      <c r="E88">
        <v>1</v>
      </c>
      <c r="F88">
        <v>40</v>
      </c>
      <c r="G88" t="s">
        <v>7</v>
      </c>
      <c r="H88">
        <v>1</v>
      </c>
      <c r="I88" t="s">
        <v>108</v>
      </c>
      <c r="J88" t="s">
        <v>107</v>
      </c>
      <c r="K88">
        <v>2</v>
      </c>
    </row>
    <row r="89" spans="1:11" x14ac:dyDescent="0.3">
      <c r="A89" t="s">
        <v>34</v>
      </c>
      <c r="B89" s="7">
        <v>43679</v>
      </c>
      <c r="C89">
        <v>4</v>
      </c>
      <c r="D89">
        <v>2</v>
      </c>
      <c r="E89">
        <v>5</v>
      </c>
      <c r="F89">
        <v>45</v>
      </c>
      <c r="G89" t="s">
        <v>7</v>
      </c>
      <c r="H89">
        <v>1</v>
      </c>
      <c r="I89" t="s">
        <v>43</v>
      </c>
      <c r="J89" t="s">
        <v>62</v>
      </c>
      <c r="K89">
        <v>26</v>
      </c>
    </row>
    <row r="90" spans="1:11" x14ac:dyDescent="0.3">
      <c r="A90" t="s">
        <v>34</v>
      </c>
      <c r="B90" s="7">
        <v>43679</v>
      </c>
      <c r="C90">
        <v>4</v>
      </c>
      <c r="D90">
        <v>2</v>
      </c>
      <c r="E90">
        <v>5</v>
      </c>
      <c r="F90">
        <v>45</v>
      </c>
      <c r="G90" t="s">
        <v>7</v>
      </c>
      <c r="H90">
        <v>1</v>
      </c>
      <c r="I90" t="s">
        <v>108</v>
      </c>
      <c r="J90" t="s">
        <v>107</v>
      </c>
      <c r="K90">
        <v>4</v>
      </c>
    </row>
    <row r="91" spans="1:11" x14ac:dyDescent="0.3">
      <c r="A91" t="s">
        <v>34</v>
      </c>
      <c r="B91" s="7">
        <v>43679</v>
      </c>
      <c r="C91">
        <v>4</v>
      </c>
      <c r="D91">
        <v>3</v>
      </c>
      <c r="E91">
        <v>1</v>
      </c>
      <c r="F91">
        <v>40</v>
      </c>
      <c r="G91" t="s">
        <v>7</v>
      </c>
      <c r="H91">
        <v>2</v>
      </c>
      <c r="I91" t="s">
        <v>43</v>
      </c>
      <c r="J91" t="s">
        <v>62</v>
      </c>
      <c r="K91">
        <v>7</v>
      </c>
    </row>
    <row r="92" spans="1:11" x14ac:dyDescent="0.3">
      <c r="A92" t="s">
        <v>34</v>
      </c>
      <c r="B92" s="7">
        <v>43679</v>
      </c>
      <c r="C92">
        <v>4</v>
      </c>
      <c r="D92">
        <v>4</v>
      </c>
      <c r="E92">
        <v>10</v>
      </c>
      <c r="F92">
        <v>35</v>
      </c>
      <c r="G92" t="s">
        <v>7</v>
      </c>
      <c r="H92">
        <v>1</v>
      </c>
      <c r="I92" t="s">
        <v>43</v>
      </c>
      <c r="J92" t="s">
        <v>62</v>
      </c>
      <c r="K92">
        <v>4</v>
      </c>
    </row>
    <row r="93" spans="1:11" x14ac:dyDescent="0.3">
      <c r="A93" t="s">
        <v>34</v>
      </c>
      <c r="B93" s="7">
        <v>43679</v>
      </c>
      <c r="C93">
        <v>4</v>
      </c>
      <c r="D93">
        <v>5</v>
      </c>
      <c r="E93">
        <v>10</v>
      </c>
      <c r="F93">
        <v>50</v>
      </c>
      <c r="G93" t="s">
        <v>7</v>
      </c>
      <c r="H93">
        <v>3</v>
      </c>
      <c r="I93" t="s">
        <v>43</v>
      </c>
      <c r="J93" t="s">
        <v>62</v>
      </c>
      <c r="K93">
        <v>23</v>
      </c>
    </row>
    <row r="94" spans="1:11" x14ac:dyDescent="0.3">
      <c r="A94" t="s">
        <v>34</v>
      </c>
      <c r="B94" s="7">
        <v>43679</v>
      </c>
      <c r="C94">
        <v>4</v>
      </c>
      <c r="D94">
        <v>5</v>
      </c>
      <c r="E94">
        <v>10</v>
      </c>
      <c r="F94">
        <v>50</v>
      </c>
      <c r="G94" t="s">
        <v>7</v>
      </c>
      <c r="H94">
        <v>1</v>
      </c>
      <c r="I94" t="s">
        <v>108</v>
      </c>
      <c r="J94" t="s">
        <v>107</v>
      </c>
      <c r="K94">
        <v>3</v>
      </c>
    </row>
    <row r="95" spans="1:11" x14ac:dyDescent="0.3">
      <c r="A95" t="s">
        <v>34</v>
      </c>
      <c r="B95" s="7">
        <v>43679</v>
      </c>
      <c r="C95">
        <v>5</v>
      </c>
      <c r="D95">
        <v>1</v>
      </c>
      <c r="E95">
        <v>1</v>
      </c>
      <c r="F95">
        <v>70</v>
      </c>
      <c r="G95" t="s">
        <v>7</v>
      </c>
      <c r="H95">
        <v>1</v>
      </c>
      <c r="I95" t="s">
        <v>43</v>
      </c>
      <c r="J95" t="s">
        <v>62</v>
      </c>
      <c r="K95">
        <v>53</v>
      </c>
    </row>
    <row r="96" spans="1:11" x14ac:dyDescent="0.3">
      <c r="A96" t="s">
        <v>34</v>
      </c>
      <c r="B96" s="7">
        <v>43679</v>
      </c>
      <c r="C96">
        <v>5</v>
      </c>
      <c r="D96">
        <v>2</v>
      </c>
      <c r="E96">
        <v>80</v>
      </c>
      <c r="F96">
        <v>10</v>
      </c>
      <c r="G96" t="s">
        <v>7</v>
      </c>
      <c r="H96">
        <v>1</v>
      </c>
      <c r="I96" t="s">
        <v>43</v>
      </c>
      <c r="J96" t="s">
        <v>62</v>
      </c>
      <c r="K96">
        <v>15</v>
      </c>
    </row>
    <row r="97" spans="1:11" x14ac:dyDescent="0.3">
      <c r="A97" t="s">
        <v>34</v>
      </c>
      <c r="B97" s="7">
        <v>43679</v>
      </c>
      <c r="C97">
        <v>5</v>
      </c>
      <c r="D97">
        <v>2</v>
      </c>
      <c r="E97">
        <v>80</v>
      </c>
      <c r="F97">
        <v>10</v>
      </c>
      <c r="G97" t="s">
        <v>7</v>
      </c>
      <c r="H97">
        <v>1</v>
      </c>
      <c r="I97" t="s">
        <v>111</v>
      </c>
      <c r="J97" t="s">
        <v>82</v>
      </c>
      <c r="K97">
        <v>3</v>
      </c>
    </row>
    <row r="98" spans="1:11" x14ac:dyDescent="0.3">
      <c r="A98" t="s">
        <v>34</v>
      </c>
      <c r="B98" s="7">
        <v>43679</v>
      </c>
      <c r="C98">
        <v>5</v>
      </c>
      <c r="D98">
        <v>3</v>
      </c>
      <c r="E98">
        <v>85</v>
      </c>
      <c r="F98">
        <v>10</v>
      </c>
      <c r="G98" t="s">
        <v>7</v>
      </c>
      <c r="H98">
        <v>1</v>
      </c>
      <c r="I98" t="s">
        <v>43</v>
      </c>
      <c r="J98" t="s">
        <v>62</v>
      </c>
      <c r="K98">
        <v>4</v>
      </c>
    </row>
    <row r="99" spans="1:11" x14ac:dyDescent="0.3">
      <c r="A99" t="s">
        <v>34</v>
      </c>
      <c r="B99" s="7">
        <v>43679</v>
      </c>
      <c r="C99">
        <v>5</v>
      </c>
      <c r="D99">
        <v>4</v>
      </c>
      <c r="E99">
        <v>50</v>
      </c>
      <c r="F99">
        <v>20</v>
      </c>
      <c r="G99" t="s">
        <v>7</v>
      </c>
    </row>
    <row r="100" spans="1:11" x14ac:dyDescent="0.3">
      <c r="A100" t="s">
        <v>34</v>
      </c>
      <c r="B100" s="7">
        <v>43679</v>
      </c>
      <c r="C100">
        <v>5</v>
      </c>
      <c r="D100">
        <v>5</v>
      </c>
      <c r="E100">
        <v>65</v>
      </c>
      <c r="F100">
        <v>15</v>
      </c>
      <c r="G100" t="s">
        <v>7</v>
      </c>
      <c r="H100">
        <v>1</v>
      </c>
      <c r="I100" t="s">
        <v>43</v>
      </c>
      <c r="J100" t="s">
        <v>62</v>
      </c>
      <c r="K100">
        <v>42</v>
      </c>
    </row>
    <row r="101" spans="1:11" x14ac:dyDescent="0.3">
      <c r="A101" s="8" t="s">
        <v>34</v>
      </c>
      <c r="B101" s="9">
        <v>43679</v>
      </c>
      <c r="C101" s="8">
        <v>5</v>
      </c>
      <c r="D101" s="8">
        <v>5</v>
      </c>
      <c r="E101" s="8">
        <v>65</v>
      </c>
      <c r="F101" s="8">
        <v>15</v>
      </c>
      <c r="G101" s="8" t="s">
        <v>7</v>
      </c>
      <c r="H101" s="8">
        <v>1</v>
      </c>
      <c r="I101" s="8" t="s">
        <v>54</v>
      </c>
      <c r="J101" s="8" t="s">
        <v>68</v>
      </c>
      <c r="K101" s="8">
        <v>7</v>
      </c>
    </row>
    <row r="102" spans="1:11" x14ac:dyDescent="0.3">
      <c r="A102" t="s">
        <v>36</v>
      </c>
      <c r="B102" s="7">
        <v>43685</v>
      </c>
      <c r="C102">
        <v>1</v>
      </c>
      <c r="D102">
        <v>1</v>
      </c>
      <c r="E102">
        <v>5</v>
      </c>
      <c r="F102">
        <v>95</v>
      </c>
      <c r="G102" t="s">
        <v>7</v>
      </c>
    </row>
    <row r="103" spans="1:11" x14ac:dyDescent="0.3">
      <c r="A103" t="s">
        <v>36</v>
      </c>
      <c r="B103" s="7">
        <v>43685</v>
      </c>
      <c r="C103">
        <v>1</v>
      </c>
      <c r="D103">
        <v>2</v>
      </c>
      <c r="E103">
        <v>10</v>
      </c>
      <c r="F103">
        <v>90</v>
      </c>
      <c r="G103" t="s">
        <v>7</v>
      </c>
    </row>
    <row r="104" spans="1:11" x14ac:dyDescent="0.3">
      <c r="A104" t="s">
        <v>36</v>
      </c>
      <c r="B104" s="7">
        <v>43685</v>
      </c>
      <c r="C104">
        <v>1</v>
      </c>
      <c r="D104">
        <v>3</v>
      </c>
      <c r="E104">
        <v>5</v>
      </c>
      <c r="F104">
        <v>80</v>
      </c>
      <c r="G104" t="s">
        <v>7</v>
      </c>
      <c r="H104">
        <v>2</v>
      </c>
      <c r="I104" t="s">
        <v>40</v>
      </c>
      <c r="J104" t="s">
        <v>65</v>
      </c>
      <c r="K104">
        <v>2</v>
      </c>
    </row>
    <row r="105" spans="1:11" x14ac:dyDescent="0.3">
      <c r="A105" t="s">
        <v>36</v>
      </c>
      <c r="B105" s="7">
        <v>43685</v>
      </c>
      <c r="C105">
        <v>1</v>
      </c>
      <c r="D105">
        <v>4</v>
      </c>
      <c r="E105">
        <v>1</v>
      </c>
      <c r="F105">
        <v>85</v>
      </c>
      <c r="G105" t="s">
        <v>7</v>
      </c>
      <c r="H105">
        <v>2</v>
      </c>
      <c r="I105" t="s">
        <v>95</v>
      </c>
      <c r="J105" t="s">
        <v>96</v>
      </c>
      <c r="K105">
        <v>6</v>
      </c>
    </row>
    <row r="106" spans="1:11" x14ac:dyDescent="0.3">
      <c r="A106" t="s">
        <v>36</v>
      </c>
      <c r="B106" s="7">
        <v>43685</v>
      </c>
      <c r="C106">
        <v>1</v>
      </c>
      <c r="D106">
        <v>5</v>
      </c>
      <c r="E106">
        <v>1</v>
      </c>
      <c r="F106">
        <v>90</v>
      </c>
      <c r="G106" t="s">
        <v>7</v>
      </c>
      <c r="H106">
        <v>1</v>
      </c>
      <c r="I106" t="s">
        <v>95</v>
      </c>
      <c r="J106" t="s">
        <v>96</v>
      </c>
      <c r="K106">
        <v>6</v>
      </c>
    </row>
    <row r="107" spans="1:11" x14ac:dyDescent="0.3">
      <c r="A107" t="s">
        <v>36</v>
      </c>
      <c r="B107" s="7">
        <v>43685</v>
      </c>
      <c r="C107">
        <v>1</v>
      </c>
      <c r="D107">
        <v>5</v>
      </c>
      <c r="E107">
        <v>1</v>
      </c>
      <c r="F107">
        <v>90</v>
      </c>
      <c r="G107" t="s">
        <v>7</v>
      </c>
      <c r="H107">
        <v>2</v>
      </c>
      <c r="I107" t="s">
        <v>40</v>
      </c>
      <c r="J107" t="s">
        <v>65</v>
      </c>
      <c r="K107">
        <v>2</v>
      </c>
    </row>
    <row r="108" spans="1:11" x14ac:dyDescent="0.3">
      <c r="A108" t="s">
        <v>36</v>
      </c>
      <c r="B108" s="7">
        <v>43685</v>
      </c>
      <c r="C108">
        <v>2</v>
      </c>
      <c r="D108">
        <v>1</v>
      </c>
      <c r="E108">
        <v>10</v>
      </c>
      <c r="F108">
        <v>90</v>
      </c>
      <c r="G108" t="s">
        <v>7</v>
      </c>
      <c r="H108">
        <v>1</v>
      </c>
      <c r="I108" t="s">
        <v>40</v>
      </c>
      <c r="J108" t="s">
        <v>65</v>
      </c>
      <c r="K108">
        <v>2</v>
      </c>
    </row>
    <row r="109" spans="1:11" x14ac:dyDescent="0.3">
      <c r="A109" t="s">
        <v>36</v>
      </c>
      <c r="B109" s="7">
        <v>43685</v>
      </c>
      <c r="C109">
        <v>2</v>
      </c>
      <c r="D109">
        <v>2</v>
      </c>
      <c r="E109">
        <v>1</v>
      </c>
      <c r="F109">
        <v>85</v>
      </c>
      <c r="G109" t="s">
        <v>7</v>
      </c>
    </row>
    <row r="110" spans="1:11" x14ac:dyDescent="0.3">
      <c r="A110" t="s">
        <v>36</v>
      </c>
      <c r="B110" s="7">
        <v>43685</v>
      </c>
      <c r="C110">
        <v>2</v>
      </c>
      <c r="D110">
        <v>3</v>
      </c>
      <c r="E110">
        <v>10</v>
      </c>
      <c r="F110">
        <v>75</v>
      </c>
      <c r="G110" t="s">
        <v>7</v>
      </c>
    </row>
    <row r="111" spans="1:11" x14ac:dyDescent="0.3">
      <c r="A111" t="s">
        <v>36</v>
      </c>
      <c r="B111" s="7">
        <v>43685</v>
      </c>
      <c r="C111">
        <v>2</v>
      </c>
      <c r="D111">
        <v>4</v>
      </c>
      <c r="E111">
        <v>5</v>
      </c>
      <c r="F111">
        <v>70</v>
      </c>
      <c r="G111" t="s">
        <v>7</v>
      </c>
      <c r="H111">
        <v>8</v>
      </c>
      <c r="I111" t="s">
        <v>95</v>
      </c>
      <c r="J111" t="s">
        <v>96</v>
      </c>
      <c r="K111">
        <v>25</v>
      </c>
    </row>
    <row r="112" spans="1:11" x14ac:dyDescent="0.3">
      <c r="A112" t="s">
        <v>36</v>
      </c>
      <c r="B112" s="7">
        <v>43685</v>
      </c>
      <c r="C112">
        <v>2</v>
      </c>
      <c r="D112">
        <v>4</v>
      </c>
      <c r="E112">
        <v>5</v>
      </c>
      <c r="F112">
        <v>70</v>
      </c>
      <c r="G112" t="s">
        <v>7</v>
      </c>
      <c r="H112">
        <v>2</v>
      </c>
      <c r="I112" t="s">
        <v>40</v>
      </c>
      <c r="J112" t="s">
        <v>65</v>
      </c>
      <c r="K112">
        <v>2</v>
      </c>
    </row>
    <row r="113" spans="1:11" x14ac:dyDescent="0.3">
      <c r="A113" t="s">
        <v>36</v>
      </c>
      <c r="B113" s="7">
        <v>43685</v>
      </c>
      <c r="C113">
        <v>2</v>
      </c>
      <c r="D113">
        <v>5</v>
      </c>
      <c r="E113">
        <v>1</v>
      </c>
      <c r="F113">
        <v>50</v>
      </c>
      <c r="G113" t="s">
        <v>7</v>
      </c>
      <c r="H113">
        <v>9</v>
      </c>
      <c r="I113" t="s">
        <v>95</v>
      </c>
      <c r="J113" t="s">
        <v>96</v>
      </c>
      <c r="K113">
        <v>52</v>
      </c>
    </row>
    <row r="114" spans="1:11" x14ac:dyDescent="0.3">
      <c r="A114" t="s">
        <v>36</v>
      </c>
      <c r="B114" s="7">
        <v>43685</v>
      </c>
      <c r="C114">
        <v>3</v>
      </c>
      <c r="D114">
        <v>1</v>
      </c>
      <c r="E114">
        <v>1</v>
      </c>
      <c r="F114">
        <v>55</v>
      </c>
      <c r="G114" t="s">
        <v>7</v>
      </c>
      <c r="H114">
        <v>1</v>
      </c>
      <c r="I114" t="s">
        <v>95</v>
      </c>
      <c r="J114" t="s">
        <v>96</v>
      </c>
      <c r="K114">
        <v>3</v>
      </c>
    </row>
    <row r="115" spans="1:11" x14ac:dyDescent="0.3">
      <c r="A115" t="s">
        <v>36</v>
      </c>
      <c r="B115" s="7">
        <v>43685</v>
      </c>
      <c r="C115">
        <v>3</v>
      </c>
      <c r="D115">
        <v>2</v>
      </c>
      <c r="E115">
        <v>1</v>
      </c>
      <c r="F115">
        <v>75</v>
      </c>
      <c r="G115" t="s">
        <v>7</v>
      </c>
      <c r="H115">
        <v>1</v>
      </c>
      <c r="I115" t="s">
        <v>19</v>
      </c>
      <c r="J115" t="s">
        <v>78</v>
      </c>
      <c r="K115">
        <v>1</v>
      </c>
    </row>
    <row r="116" spans="1:11" x14ac:dyDescent="0.3">
      <c r="A116" t="s">
        <v>36</v>
      </c>
      <c r="B116" s="7">
        <v>43685</v>
      </c>
      <c r="C116">
        <v>3</v>
      </c>
      <c r="D116">
        <v>3</v>
      </c>
      <c r="E116">
        <v>1</v>
      </c>
      <c r="F116">
        <v>85</v>
      </c>
      <c r="G116" t="s">
        <v>7</v>
      </c>
      <c r="H116">
        <v>2</v>
      </c>
      <c r="I116" t="s">
        <v>41</v>
      </c>
      <c r="J116" t="s">
        <v>77</v>
      </c>
      <c r="K116">
        <f>42*12</f>
        <v>504</v>
      </c>
    </row>
    <row r="117" spans="1:11" x14ac:dyDescent="0.3">
      <c r="A117" t="s">
        <v>36</v>
      </c>
      <c r="B117" s="7">
        <v>43685</v>
      </c>
      <c r="C117">
        <v>3</v>
      </c>
      <c r="D117">
        <v>3</v>
      </c>
      <c r="E117">
        <v>1</v>
      </c>
      <c r="F117">
        <v>85</v>
      </c>
      <c r="G117" t="s">
        <v>7</v>
      </c>
      <c r="H117">
        <v>1</v>
      </c>
      <c r="I117" t="s">
        <v>19</v>
      </c>
      <c r="J117" t="s">
        <v>78</v>
      </c>
      <c r="K117">
        <v>1</v>
      </c>
    </row>
    <row r="118" spans="1:11" x14ac:dyDescent="0.3">
      <c r="A118" t="s">
        <v>36</v>
      </c>
      <c r="B118" s="7">
        <v>43685</v>
      </c>
      <c r="C118">
        <v>3</v>
      </c>
      <c r="D118">
        <v>4</v>
      </c>
      <c r="E118">
        <v>1</v>
      </c>
      <c r="F118">
        <v>90</v>
      </c>
      <c r="G118" t="s">
        <v>7</v>
      </c>
      <c r="H118">
        <v>2</v>
      </c>
      <c r="I118" t="s">
        <v>95</v>
      </c>
      <c r="J118" t="s">
        <v>96</v>
      </c>
      <c r="K118">
        <v>6</v>
      </c>
    </row>
    <row r="119" spans="1:11" x14ac:dyDescent="0.3">
      <c r="A119" t="s">
        <v>36</v>
      </c>
      <c r="B119" s="7">
        <v>43685</v>
      </c>
      <c r="C119">
        <v>3</v>
      </c>
      <c r="D119">
        <v>5</v>
      </c>
      <c r="E119">
        <v>1</v>
      </c>
      <c r="F119">
        <v>75</v>
      </c>
      <c r="G119" t="s">
        <v>7</v>
      </c>
      <c r="H119">
        <v>7</v>
      </c>
      <c r="I119" t="s">
        <v>95</v>
      </c>
      <c r="J119" t="s">
        <v>96</v>
      </c>
      <c r="K119">
        <v>28</v>
      </c>
    </row>
    <row r="120" spans="1:11" x14ac:dyDescent="0.3">
      <c r="A120" t="s">
        <v>36</v>
      </c>
      <c r="B120" s="7">
        <v>43685</v>
      </c>
      <c r="C120">
        <v>4</v>
      </c>
      <c r="D120">
        <v>1</v>
      </c>
      <c r="E120">
        <v>1</v>
      </c>
      <c r="F120">
        <v>55</v>
      </c>
      <c r="G120" t="s">
        <v>7</v>
      </c>
      <c r="H120">
        <v>1</v>
      </c>
      <c r="I120" t="s">
        <v>95</v>
      </c>
      <c r="J120" t="s">
        <v>96</v>
      </c>
      <c r="K120">
        <v>3</v>
      </c>
    </row>
    <row r="121" spans="1:11" x14ac:dyDescent="0.3">
      <c r="A121" t="s">
        <v>36</v>
      </c>
      <c r="B121" s="7">
        <v>43685</v>
      </c>
      <c r="C121">
        <v>4</v>
      </c>
      <c r="D121">
        <v>2</v>
      </c>
      <c r="E121">
        <v>10</v>
      </c>
      <c r="F121">
        <v>90</v>
      </c>
      <c r="G121" t="s">
        <v>7</v>
      </c>
    </row>
    <row r="122" spans="1:11" x14ac:dyDescent="0.3">
      <c r="A122" t="s">
        <v>36</v>
      </c>
      <c r="B122" s="7">
        <v>43685</v>
      </c>
      <c r="C122">
        <v>4</v>
      </c>
      <c r="D122">
        <v>3</v>
      </c>
      <c r="E122">
        <v>10</v>
      </c>
      <c r="F122">
        <v>90</v>
      </c>
      <c r="G122" t="s">
        <v>7</v>
      </c>
    </row>
    <row r="123" spans="1:11" x14ac:dyDescent="0.3">
      <c r="A123" t="s">
        <v>36</v>
      </c>
      <c r="B123" s="7">
        <v>43685</v>
      </c>
      <c r="C123">
        <v>4</v>
      </c>
      <c r="D123">
        <v>4</v>
      </c>
      <c r="E123">
        <v>20</v>
      </c>
      <c r="F123">
        <v>75</v>
      </c>
      <c r="G123" t="s">
        <v>7</v>
      </c>
      <c r="H123">
        <v>1</v>
      </c>
      <c r="J123" t="s">
        <v>112</v>
      </c>
      <c r="K123">
        <v>1</v>
      </c>
    </row>
    <row r="124" spans="1:11" x14ac:dyDescent="0.3">
      <c r="A124" t="s">
        <v>36</v>
      </c>
      <c r="B124" s="7">
        <v>43685</v>
      </c>
      <c r="C124">
        <v>4</v>
      </c>
      <c r="D124">
        <v>4</v>
      </c>
      <c r="E124">
        <v>20</v>
      </c>
      <c r="F124">
        <v>75</v>
      </c>
      <c r="G124" t="s">
        <v>7</v>
      </c>
      <c r="H124">
        <v>1</v>
      </c>
      <c r="I124" t="s">
        <v>19</v>
      </c>
      <c r="J124" t="s">
        <v>78</v>
      </c>
      <c r="K124">
        <v>1</v>
      </c>
    </row>
    <row r="125" spans="1:11" x14ac:dyDescent="0.3">
      <c r="A125" t="s">
        <v>36</v>
      </c>
      <c r="B125" s="7">
        <v>43685</v>
      </c>
      <c r="C125">
        <v>4</v>
      </c>
      <c r="D125">
        <v>5</v>
      </c>
      <c r="E125">
        <v>5</v>
      </c>
      <c r="F125">
        <v>90</v>
      </c>
      <c r="G125" t="s">
        <v>7</v>
      </c>
    </row>
    <row r="126" spans="1:11" x14ac:dyDescent="0.3">
      <c r="A126" t="s">
        <v>36</v>
      </c>
      <c r="B126" s="7">
        <v>43685</v>
      </c>
      <c r="C126">
        <v>5</v>
      </c>
      <c r="D126">
        <v>1</v>
      </c>
      <c r="E126">
        <v>5</v>
      </c>
      <c r="F126">
        <v>80</v>
      </c>
      <c r="G126" t="s">
        <v>7</v>
      </c>
      <c r="H126">
        <v>2</v>
      </c>
      <c r="I126" t="s">
        <v>40</v>
      </c>
      <c r="J126" t="s">
        <v>65</v>
      </c>
      <c r="K126">
        <v>2</v>
      </c>
    </row>
    <row r="127" spans="1:11" x14ac:dyDescent="0.3">
      <c r="A127" t="s">
        <v>36</v>
      </c>
      <c r="B127" s="7">
        <v>43685</v>
      </c>
      <c r="C127">
        <v>5</v>
      </c>
      <c r="D127">
        <v>1</v>
      </c>
      <c r="E127">
        <v>5</v>
      </c>
      <c r="F127">
        <v>80</v>
      </c>
      <c r="G127" t="s">
        <v>7</v>
      </c>
      <c r="H127">
        <v>1</v>
      </c>
      <c r="I127" t="s">
        <v>95</v>
      </c>
      <c r="J127" t="s">
        <v>96</v>
      </c>
      <c r="K127">
        <v>9</v>
      </c>
    </row>
    <row r="128" spans="1:11" x14ac:dyDescent="0.3">
      <c r="A128" t="s">
        <v>36</v>
      </c>
      <c r="B128" s="7">
        <v>43685</v>
      </c>
      <c r="C128">
        <v>5</v>
      </c>
      <c r="D128">
        <v>2</v>
      </c>
      <c r="E128">
        <v>1</v>
      </c>
      <c r="F128">
        <v>99</v>
      </c>
      <c r="G128" t="s">
        <v>7</v>
      </c>
      <c r="H128">
        <v>2</v>
      </c>
      <c r="J128" t="s">
        <v>112</v>
      </c>
      <c r="K128">
        <v>2</v>
      </c>
    </row>
    <row r="129" spans="1:11" x14ac:dyDescent="0.3">
      <c r="A129" t="s">
        <v>36</v>
      </c>
      <c r="B129" s="7">
        <v>43685</v>
      </c>
      <c r="C129">
        <v>5</v>
      </c>
      <c r="D129">
        <v>2</v>
      </c>
      <c r="E129">
        <v>1</v>
      </c>
      <c r="F129">
        <v>99</v>
      </c>
      <c r="G129" t="s">
        <v>7</v>
      </c>
      <c r="H129">
        <v>1</v>
      </c>
      <c r="I129" t="s">
        <v>19</v>
      </c>
      <c r="J129" t="s">
        <v>78</v>
      </c>
      <c r="K129">
        <v>1</v>
      </c>
    </row>
    <row r="130" spans="1:11" x14ac:dyDescent="0.3">
      <c r="A130" t="s">
        <v>36</v>
      </c>
      <c r="B130" s="7">
        <v>43685</v>
      </c>
      <c r="C130">
        <v>5</v>
      </c>
      <c r="D130">
        <v>3</v>
      </c>
      <c r="E130">
        <v>1</v>
      </c>
      <c r="F130">
        <v>65</v>
      </c>
      <c r="G130" t="s">
        <v>7</v>
      </c>
      <c r="H130">
        <v>3</v>
      </c>
      <c r="I130" t="s">
        <v>95</v>
      </c>
      <c r="J130" t="s">
        <v>96</v>
      </c>
      <c r="K130">
        <v>9</v>
      </c>
    </row>
    <row r="131" spans="1:11" x14ac:dyDescent="0.3">
      <c r="A131" t="s">
        <v>36</v>
      </c>
      <c r="B131" s="7">
        <v>43685</v>
      </c>
      <c r="C131">
        <v>5</v>
      </c>
      <c r="D131">
        <v>4</v>
      </c>
      <c r="E131">
        <v>5</v>
      </c>
      <c r="F131">
        <v>70</v>
      </c>
      <c r="G131" t="s">
        <v>7</v>
      </c>
      <c r="H131">
        <v>3</v>
      </c>
      <c r="I131" t="s">
        <v>102</v>
      </c>
      <c r="J131" t="s">
        <v>101</v>
      </c>
      <c r="K131" t="s">
        <v>113</v>
      </c>
    </row>
    <row r="132" spans="1:11" x14ac:dyDescent="0.3">
      <c r="A132" s="8" t="s">
        <v>36</v>
      </c>
      <c r="B132" s="9">
        <v>43685</v>
      </c>
      <c r="C132" s="8">
        <v>5</v>
      </c>
      <c r="D132" s="8">
        <v>5</v>
      </c>
      <c r="E132" s="8">
        <v>10</v>
      </c>
      <c r="F132" s="8">
        <v>90</v>
      </c>
      <c r="G132" s="8" t="s">
        <v>7</v>
      </c>
      <c r="H132" s="8"/>
      <c r="I132" s="8"/>
      <c r="J132" s="8"/>
      <c r="K132" s="8"/>
    </row>
    <row r="133" spans="1:11" x14ac:dyDescent="0.3">
      <c r="A133" t="s">
        <v>5</v>
      </c>
      <c r="B133" s="7">
        <v>43686</v>
      </c>
      <c r="C133">
        <v>1</v>
      </c>
      <c r="D133">
        <v>1</v>
      </c>
      <c r="E133">
        <v>0</v>
      </c>
      <c r="F133">
        <v>100</v>
      </c>
      <c r="G133" t="s">
        <v>7</v>
      </c>
      <c r="H133">
        <v>1</v>
      </c>
      <c r="I133" t="s">
        <v>43</v>
      </c>
      <c r="J133" t="s">
        <v>62</v>
      </c>
      <c r="K133">
        <v>1</v>
      </c>
    </row>
    <row r="134" spans="1:11" x14ac:dyDescent="0.3">
      <c r="A134" t="s">
        <v>5</v>
      </c>
      <c r="B134" s="7">
        <v>43686</v>
      </c>
      <c r="C134">
        <v>1</v>
      </c>
      <c r="D134">
        <v>2</v>
      </c>
      <c r="E134">
        <v>0</v>
      </c>
      <c r="F134">
        <v>99</v>
      </c>
      <c r="G134" t="s">
        <v>7</v>
      </c>
    </row>
    <row r="135" spans="1:11" x14ac:dyDescent="0.3">
      <c r="A135" t="s">
        <v>5</v>
      </c>
      <c r="B135" s="7">
        <v>43686</v>
      </c>
      <c r="C135">
        <v>1</v>
      </c>
      <c r="D135">
        <v>3</v>
      </c>
      <c r="E135">
        <v>5</v>
      </c>
      <c r="F135">
        <v>80</v>
      </c>
      <c r="G135" t="s">
        <v>7</v>
      </c>
      <c r="H135">
        <v>1</v>
      </c>
      <c r="I135" t="s">
        <v>49</v>
      </c>
      <c r="J135" t="s">
        <v>64</v>
      </c>
      <c r="K135">
        <v>1</v>
      </c>
    </row>
    <row r="136" spans="1:11" x14ac:dyDescent="0.3">
      <c r="A136" t="s">
        <v>5</v>
      </c>
      <c r="B136" s="7">
        <v>43686</v>
      </c>
      <c r="C136">
        <v>1</v>
      </c>
      <c r="D136">
        <v>4</v>
      </c>
      <c r="E136">
        <v>1</v>
      </c>
      <c r="F136">
        <v>90</v>
      </c>
      <c r="G136" t="s">
        <v>7</v>
      </c>
      <c r="H136">
        <v>2</v>
      </c>
      <c r="I136" t="s">
        <v>40</v>
      </c>
      <c r="J136" t="s">
        <v>65</v>
      </c>
      <c r="K136">
        <v>12</v>
      </c>
    </row>
    <row r="137" spans="1:11" x14ac:dyDescent="0.3">
      <c r="A137" t="s">
        <v>5</v>
      </c>
      <c r="B137" s="7">
        <v>43686</v>
      </c>
      <c r="C137">
        <v>1</v>
      </c>
      <c r="D137">
        <v>5</v>
      </c>
      <c r="E137">
        <v>0</v>
      </c>
      <c r="F137">
        <v>100</v>
      </c>
      <c r="G137" t="s">
        <v>7</v>
      </c>
    </row>
    <row r="138" spans="1:11" x14ac:dyDescent="0.3">
      <c r="A138" t="s">
        <v>5</v>
      </c>
      <c r="B138" s="7">
        <v>43686</v>
      </c>
      <c r="C138">
        <v>2</v>
      </c>
      <c r="D138">
        <v>1</v>
      </c>
      <c r="E138">
        <v>1</v>
      </c>
      <c r="F138">
        <v>95</v>
      </c>
      <c r="G138" t="s">
        <v>7</v>
      </c>
      <c r="H138">
        <v>28</v>
      </c>
      <c r="I138" t="s">
        <v>95</v>
      </c>
      <c r="J138" t="s">
        <v>96</v>
      </c>
      <c r="K138">
        <v>105</v>
      </c>
    </row>
    <row r="139" spans="1:11" x14ac:dyDescent="0.3">
      <c r="A139" t="s">
        <v>5</v>
      </c>
      <c r="B139" s="7">
        <v>43686</v>
      </c>
      <c r="C139">
        <v>2</v>
      </c>
      <c r="D139">
        <v>2</v>
      </c>
      <c r="E139">
        <v>0</v>
      </c>
      <c r="F139">
        <v>90</v>
      </c>
      <c r="G139" t="s">
        <v>7</v>
      </c>
      <c r="H139">
        <v>2</v>
      </c>
      <c r="I139" t="s">
        <v>40</v>
      </c>
      <c r="J139" t="s">
        <v>65</v>
      </c>
      <c r="K139">
        <v>6</v>
      </c>
    </row>
    <row r="140" spans="1:11" x14ac:dyDescent="0.3">
      <c r="A140" t="s">
        <v>5</v>
      </c>
      <c r="B140" s="7">
        <v>43686</v>
      </c>
      <c r="C140">
        <v>2</v>
      </c>
      <c r="D140">
        <v>3</v>
      </c>
      <c r="E140">
        <v>1</v>
      </c>
      <c r="F140">
        <v>90</v>
      </c>
      <c r="G140" t="s">
        <v>7</v>
      </c>
    </row>
    <row r="141" spans="1:11" x14ac:dyDescent="0.3">
      <c r="A141" t="s">
        <v>5</v>
      </c>
      <c r="B141" s="7">
        <v>43686</v>
      </c>
      <c r="C141">
        <v>2</v>
      </c>
      <c r="D141">
        <v>4</v>
      </c>
      <c r="E141">
        <v>5</v>
      </c>
      <c r="F141">
        <v>75</v>
      </c>
      <c r="G141" t="s">
        <v>7</v>
      </c>
      <c r="H141">
        <v>13</v>
      </c>
      <c r="I141" t="s">
        <v>46</v>
      </c>
      <c r="J141" t="s">
        <v>74</v>
      </c>
      <c r="K141">
        <v>23</v>
      </c>
    </row>
    <row r="142" spans="1:11" x14ac:dyDescent="0.3">
      <c r="A142" t="s">
        <v>5</v>
      </c>
      <c r="B142" s="7">
        <v>43686</v>
      </c>
      <c r="C142">
        <v>2</v>
      </c>
      <c r="D142">
        <v>5</v>
      </c>
      <c r="E142">
        <v>0</v>
      </c>
      <c r="F142">
        <v>100</v>
      </c>
      <c r="G142" t="s">
        <v>7</v>
      </c>
      <c r="H142">
        <v>1</v>
      </c>
      <c r="I142" t="s">
        <v>95</v>
      </c>
      <c r="J142" t="s">
        <v>96</v>
      </c>
      <c r="K142">
        <v>1</v>
      </c>
    </row>
    <row r="143" spans="1:11" x14ac:dyDescent="0.3">
      <c r="A143" t="s">
        <v>5</v>
      </c>
      <c r="B143" s="7">
        <v>43686</v>
      </c>
      <c r="C143">
        <v>3</v>
      </c>
      <c r="D143">
        <v>1</v>
      </c>
      <c r="E143">
        <v>0</v>
      </c>
      <c r="F143">
        <v>70</v>
      </c>
      <c r="G143" t="s">
        <v>7</v>
      </c>
    </row>
    <row r="144" spans="1:11" x14ac:dyDescent="0.3">
      <c r="A144" t="s">
        <v>5</v>
      </c>
      <c r="B144" s="7">
        <v>43686</v>
      </c>
      <c r="C144">
        <v>3</v>
      </c>
      <c r="D144">
        <v>2</v>
      </c>
      <c r="E144">
        <v>1</v>
      </c>
      <c r="F144">
        <v>90</v>
      </c>
      <c r="G144" t="s">
        <v>7</v>
      </c>
    </row>
    <row r="145" spans="1:11" x14ac:dyDescent="0.3">
      <c r="A145" t="s">
        <v>5</v>
      </c>
      <c r="B145" s="7">
        <v>43686</v>
      </c>
      <c r="C145">
        <v>3</v>
      </c>
      <c r="D145">
        <v>3</v>
      </c>
      <c r="E145">
        <v>0</v>
      </c>
      <c r="F145">
        <v>95</v>
      </c>
      <c r="G145" t="s">
        <v>7</v>
      </c>
      <c r="H145">
        <v>1</v>
      </c>
      <c r="I145" t="s">
        <v>49</v>
      </c>
      <c r="J145" t="s">
        <v>64</v>
      </c>
      <c r="K145">
        <v>1</v>
      </c>
    </row>
    <row r="146" spans="1:11" x14ac:dyDescent="0.3">
      <c r="A146" t="s">
        <v>5</v>
      </c>
      <c r="B146" s="7">
        <v>43686</v>
      </c>
      <c r="C146">
        <v>3</v>
      </c>
      <c r="D146">
        <v>4</v>
      </c>
      <c r="E146">
        <v>1</v>
      </c>
      <c r="F146">
        <v>90</v>
      </c>
      <c r="G146" t="s">
        <v>7</v>
      </c>
    </row>
    <row r="147" spans="1:11" x14ac:dyDescent="0.3">
      <c r="A147" t="s">
        <v>5</v>
      </c>
      <c r="B147" s="7">
        <v>43686</v>
      </c>
      <c r="C147">
        <v>3</v>
      </c>
      <c r="D147">
        <v>5</v>
      </c>
      <c r="E147">
        <v>10</v>
      </c>
      <c r="F147">
        <v>90</v>
      </c>
      <c r="G147" t="s">
        <v>7</v>
      </c>
    </row>
    <row r="148" spans="1:11" x14ac:dyDescent="0.3">
      <c r="A148" t="s">
        <v>5</v>
      </c>
      <c r="B148" s="7">
        <v>43686</v>
      </c>
      <c r="C148">
        <v>4</v>
      </c>
      <c r="D148">
        <v>1</v>
      </c>
      <c r="E148">
        <v>1</v>
      </c>
      <c r="F148">
        <v>95</v>
      </c>
      <c r="G148" t="s">
        <v>7</v>
      </c>
    </row>
    <row r="149" spans="1:11" x14ac:dyDescent="0.3">
      <c r="A149" t="s">
        <v>5</v>
      </c>
      <c r="B149" s="7">
        <v>43686</v>
      </c>
      <c r="C149">
        <v>4</v>
      </c>
      <c r="D149">
        <v>2</v>
      </c>
      <c r="E149">
        <v>1</v>
      </c>
      <c r="F149">
        <v>99</v>
      </c>
      <c r="G149" t="s">
        <v>7</v>
      </c>
    </row>
    <row r="150" spans="1:11" x14ac:dyDescent="0.3">
      <c r="A150" t="s">
        <v>5</v>
      </c>
      <c r="B150" s="7">
        <v>43686</v>
      </c>
      <c r="C150">
        <v>4</v>
      </c>
      <c r="D150">
        <v>3</v>
      </c>
      <c r="E150">
        <v>0</v>
      </c>
      <c r="F150">
        <v>90</v>
      </c>
      <c r="G150" t="s">
        <v>7</v>
      </c>
      <c r="H150">
        <v>2</v>
      </c>
      <c r="I150" t="s">
        <v>95</v>
      </c>
      <c r="J150" t="s">
        <v>96</v>
      </c>
      <c r="K150">
        <v>2</v>
      </c>
    </row>
    <row r="151" spans="1:11" x14ac:dyDescent="0.3">
      <c r="A151" t="s">
        <v>5</v>
      </c>
      <c r="B151" s="7">
        <v>43686</v>
      </c>
      <c r="C151">
        <v>4</v>
      </c>
      <c r="D151">
        <v>4</v>
      </c>
      <c r="E151">
        <v>1</v>
      </c>
      <c r="F151">
        <v>70</v>
      </c>
      <c r="G151" t="s">
        <v>7</v>
      </c>
    </row>
    <row r="152" spans="1:11" x14ac:dyDescent="0.3">
      <c r="A152" t="s">
        <v>5</v>
      </c>
      <c r="B152" s="7">
        <v>43686</v>
      </c>
      <c r="C152">
        <v>4</v>
      </c>
      <c r="D152">
        <v>5</v>
      </c>
      <c r="E152">
        <v>1</v>
      </c>
      <c r="F152">
        <v>80</v>
      </c>
      <c r="G152" t="s">
        <v>7</v>
      </c>
    </row>
    <row r="153" spans="1:11" x14ac:dyDescent="0.3">
      <c r="A153" t="s">
        <v>5</v>
      </c>
      <c r="B153" s="7">
        <v>43686</v>
      </c>
      <c r="C153">
        <v>5</v>
      </c>
      <c r="D153">
        <v>1</v>
      </c>
      <c r="E153">
        <v>1</v>
      </c>
      <c r="F153">
        <v>70</v>
      </c>
      <c r="G153" t="s">
        <v>7</v>
      </c>
    </row>
    <row r="154" spans="1:11" x14ac:dyDescent="0.3">
      <c r="A154" t="s">
        <v>5</v>
      </c>
      <c r="B154" s="7">
        <v>43686</v>
      </c>
      <c r="C154">
        <v>5</v>
      </c>
      <c r="D154">
        <v>2</v>
      </c>
      <c r="E154">
        <v>0</v>
      </c>
      <c r="F154">
        <v>75</v>
      </c>
      <c r="G154" t="s">
        <v>7</v>
      </c>
      <c r="H154">
        <v>1</v>
      </c>
      <c r="I154" t="s">
        <v>43</v>
      </c>
      <c r="J154" t="s">
        <v>62</v>
      </c>
      <c r="K154">
        <v>1</v>
      </c>
    </row>
    <row r="155" spans="1:11" x14ac:dyDescent="0.3">
      <c r="A155" t="s">
        <v>5</v>
      </c>
      <c r="B155" s="7">
        <v>43686</v>
      </c>
      <c r="C155">
        <v>5</v>
      </c>
      <c r="D155">
        <v>2</v>
      </c>
      <c r="E155">
        <v>0</v>
      </c>
      <c r="F155">
        <v>75</v>
      </c>
      <c r="G155" t="s">
        <v>7</v>
      </c>
      <c r="H155">
        <v>1</v>
      </c>
      <c r="I155" t="s">
        <v>40</v>
      </c>
      <c r="J155" t="s">
        <v>65</v>
      </c>
      <c r="K155">
        <v>1</v>
      </c>
    </row>
    <row r="156" spans="1:11" x14ac:dyDescent="0.3">
      <c r="A156" t="s">
        <v>5</v>
      </c>
      <c r="B156" s="7">
        <v>43686</v>
      </c>
      <c r="C156">
        <v>5</v>
      </c>
      <c r="D156">
        <v>3</v>
      </c>
      <c r="E156">
        <v>0</v>
      </c>
      <c r="F156">
        <v>90</v>
      </c>
      <c r="G156" t="s">
        <v>7</v>
      </c>
      <c r="H156">
        <v>2</v>
      </c>
      <c r="I156" t="s">
        <v>49</v>
      </c>
      <c r="J156" t="s">
        <v>64</v>
      </c>
      <c r="K156">
        <v>2</v>
      </c>
    </row>
    <row r="157" spans="1:11" x14ac:dyDescent="0.3">
      <c r="A157" t="s">
        <v>5</v>
      </c>
      <c r="B157" s="7">
        <v>43686</v>
      </c>
      <c r="C157">
        <v>5</v>
      </c>
      <c r="D157">
        <v>4</v>
      </c>
      <c r="E157">
        <v>1</v>
      </c>
      <c r="F157">
        <v>75</v>
      </c>
      <c r="G157" t="s">
        <v>7</v>
      </c>
      <c r="H157">
        <v>2</v>
      </c>
      <c r="I157" t="s">
        <v>95</v>
      </c>
      <c r="J157" t="s">
        <v>96</v>
      </c>
      <c r="K157">
        <v>7</v>
      </c>
    </row>
    <row r="158" spans="1:11" x14ac:dyDescent="0.3">
      <c r="A158" t="s">
        <v>5</v>
      </c>
      <c r="B158" s="7">
        <v>43686</v>
      </c>
      <c r="C158">
        <v>5</v>
      </c>
      <c r="D158">
        <v>5</v>
      </c>
      <c r="E158">
        <v>5</v>
      </c>
      <c r="F158">
        <v>80</v>
      </c>
      <c r="G158" t="s">
        <v>7</v>
      </c>
      <c r="H158">
        <v>1</v>
      </c>
      <c r="I158" t="s">
        <v>49</v>
      </c>
      <c r="J158" t="s">
        <v>64</v>
      </c>
      <c r="K158">
        <v>1</v>
      </c>
    </row>
    <row r="159" spans="1:11" x14ac:dyDescent="0.3">
      <c r="A159" s="8" t="s">
        <v>5</v>
      </c>
      <c r="B159" s="9">
        <v>43686</v>
      </c>
      <c r="C159" s="8">
        <v>5</v>
      </c>
      <c r="D159" s="8">
        <v>5</v>
      </c>
      <c r="E159" s="8">
        <v>5</v>
      </c>
      <c r="F159" s="8">
        <v>80</v>
      </c>
      <c r="G159" s="8" t="s">
        <v>7</v>
      </c>
      <c r="H159" s="8">
        <v>20</v>
      </c>
      <c r="I159" s="8" t="s">
        <v>95</v>
      </c>
      <c r="J159" s="8" t="s">
        <v>96</v>
      </c>
      <c r="K159" s="8">
        <v>55</v>
      </c>
    </row>
    <row r="160" spans="1:11" x14ac:dyDescent="0.3">
      <c r="A160" t="s">
        <v>35</v>
      </c>
      <c r="B160" s="7">
        <v>43691</v>
      </c>
      <c r="C160">
        <v>1</v>
      </c>
      <c r="D160">
        <v>1</v>
      </c>
      <c r="E160">
        <v>0</v>
      </c>
      <c r="F160">
        <v>50</v>
      </c>
      <c r="G160" t="s">
        <v>7</v>
      </c>
    </row>
    <row r="161" spans="1:11" x14ac:dyDescent="0.3">
      <c r="A161" t="s">
        <v>35</v>
      </c>
      <c r="B161" s="7">
        <v>43691</v>
      </c>
      <c r="C161">
        <v>1</v>
      </c>
      <c r="D161">
        <v>2</v>
      </c>
      <c r="E161">
        <v>1</v>
      </c>
      <c r="F161">
        <v>55</v>
      </c>
      <c r="G161" t="s">
        <v>7</v>
      </c>
      <c r="H161">
        <v>1</v>
      </c>
      <c r="I161" t="s">
        <v>102</v>
      </c>
      <c r="J161" t="s">
        <v>101</v>
      </c>
      <c r="K161">
        <f>22*12</f>
        <v>264</v>
      </c>
    </row>
    <row r="162" spans="1:11" x14ac:dyDescent="0.3">
      <c r="A162" t="s">
        <v>35</v>
      </c>
      <c r="B162" s="7">
        <v>43691</v>
      </c>
      <c r="C162">
        <v>1</v>
      </c>
      <c r="D162">
        <v>2</v>
      </c>
      <c r="E162">
        <v>1</v>
      </c>
      <c r="F162">
        <v>55</v>
      </c>
      <c r="G162" t="s">
        <v>7</v>
      </c>
      <c r="H162">
        <v>3</v>
      </c>
      <c r="I162" t="s">
        <v>40</v>
      </c>
      <c r="J162" t="s">
        <v>65</v>
      </c>
      <c r="K162">
        <v>14</v>
      </c>
    </row>
    <row r="163" spans="1:11" x14ac:dyDescent="0.3">
      <c r="A163" t="s">
        <v>35</v>
      </c>
      <c r="B163" s="7">
        <v>43691</v>
      </c>
      <c r="C163">
        <v>1</v>
      </c>
      <c r="D163">
        <v>3</v>
      </c>
      <c r="E163">
        <v>1</v>
      </c>
      <c r="F163">
        <v>50</v>
      </c>
      <c r="G163" t="s">
        <v>7</v>
      </c>
    </row>
    <row r="164" spans="1:11" x14ac:dyDescent="0.3">
      <c r="A164" t="s">
        <v>35</v>
      </c>
      <c r="B164" s="7">
        <v>43691</v>
      </c>
      <c r="C164">
        <v>1</v>
      </c>
      <c r="D164">
        <v>4</v>
      </c>
      <c r="E164">
        <v>1</v>
      </c>
      <c r="F164">
        <v>75</v>
      </c>
      <c r="G164" t="s">
        <v>7</v>
      </c>
      <c r="H164">
        <v>1</v>
      </c>
      <c r="I164" t="s">
        <v>118</v>
      </c>
      <c r="J164" t="s">
        <v>112</v>
      </c>
      <c r="K164">
        <v>1</v>
      </c>
    </row>
    <row r="165" spans="1:11" x14ac:dyDescent="0.3">
      <c r="A165" t="s">
        <v>35</v>
      </c>
      <c r="B165" s="7">
        <v>43691</v>
      </c>
      <c r="C165">
        <v>1</v>
      </c>
      <c r="D165">
        <v>4</v>
      </c>
      <c r="E165">
        <v>1</v>
      </c>
      <c r="F165">
        <v>75</v>
      </c>
      <c r="G165" t="s">
        <v>7</v>
      </c>
      <c r="H165">
        <v>1</v>
      </c>
      <c r="I165" t="s">
        <v>40</v>
      </c>
      <c r="J165" t="s">
        <v>65</v>
      </c>
      <c r="K165">
        <v>1</v>
      </c>
    </row>
    <row r="166" spans="1:11" x14ac:dyDescent="0.3">
      <c r="A166" t="s">
        <v>35</v>
      </c>
      <c r="B166" s="7">
        <v>43691</v>
      </c>
      <c r="C166">
        <v>1</v>
      </c>
      <c r="D166">
        <v>5</v>
      </c>
      <c r="E166">
        <v>1</v>
      </c>
      <c r="F166">
        <v>80</v>
      </c>
      <c r="G166" t="s">
        <v>7</v>
      </c>
      <c r="H166">
        <v>4</v>
      </c>
      <c r="I166" t="s">
        <v>119</v>
      </c>
      <c r="J166" t="s">
        <v>120</v>
      </c>
      <c r="K166">
        <v>34</v>
      </c>
    </row>
    <row r="167" spans="1:11" x14ac:dyDescent="0.3">
      <c r="A167" t="s">
        <v>35</v>
      </c>
      <c r="B167" s="7">
        <v>43691</v>
      </c>
      <c r="C167">
        <v>1</v>
      </c>
      <c r="D167">
        <v>5</v>
      </c>
      <c r="E167">
        <v>1</v>
      </c>
      <c r="F167">
        <v>80</v>
      </c>
      <c r="G167" t="s">
        <v>7</v>
      </c>
      <c r="H167">
        <v>3</v>
      </c>
      <c r="I167" t="s">
        <v>40</v>
      </c>
      <c r="J167" t="s">
        <v>65</v>
      </c>
      <c r="K167">
        <v>6</v>
      </c>
    </row>
    <row r="168" spans="1:11" x14ac:dyDescent="0.3">
      <c r="A168" t="s">
        <v>35</v>
      </c>
      <c r="B168" s="7">
        <v>43691</v>
      </c>
      <c r="C168">
        <v>2</v>
      </c>
      <c r="D168">
        <v>1</v>
      </c>
      <c r="E168">
        <v>0</v>
      </c>
      <c r="F168">
        <v>65</v>
      </c>
      <c r="G168" t="s">
        <v>7</v>
      </c>
    </row>
    <row r="169" spans="1:11" x14ac:dyDescent="0.3">
      <c r="A169" t="s">
        <v>35</v>
      </c>
      <c r="B169" s="7">
        <v>43691</v>
      </c>
      <c r="C169">
        <v>2</v>
      </c>
      <c r="D169">
        <v>2</v>
      </c>
      <c r="E169">
        <v>1</v>
      </c>
      <c r="F169">
        <v>80</v>
      </c>
      <c r="G169" t="s">
        <v>7</v>
      </c>
      <c r="H169">
        <v>5</v>
      </c>
      <c r="I169" t="s">
        <v>40</v>
      </c>
      <c r="J169" t="s">
        <v>65</v>
      </c>
      <c r="K169">
        <v>18</v>
      </c>
    </row>
    <row r="170" spans="1:11" x14ac:dyDescent="0.3">
      <c r="A170" t="s">
        <v>35</v>
      </c>
      <c r="B170" s="7">
        <v>43691</v>
      </c>
      <c r="C170">
        <v>2</v>
      </c>
      <c r="D170">
        <v>3</v>
      </c>
      <c r="E170">
        <v>1</v>
      </c>
      <c r="F170">
        <v>75</v>
      </c>
      <c r="G170" t="s">
        <v>7</v>
      </c>
      <c r="H170">
        <v>2</v>
      </c>
      <c r="I170" t="s">
        <v>95</v>
      </c>
      <c r="J170" t="s">
        <v>96</v>
      </c>
      <c r="K170">
        <v>4</v>
      </c>
    </row>
    <row r="171" spans="1:11" x14ac:dyDescent="0.3">
      <c r="A171" t="s">
        <v>35</v>
      </c>
      <c r="B171" s="7">
        <v>43691</v>
      </c>
      <c r="C171">
        <v>2</v>
      </c>
      <c r="D171">
        <v>3</v>
      </c>
      <c r="E171">
        <v>1</v>
      </c>
      <c r="F171">
        <v>75</v>
      </c>
      <c r="G171" t="s">
        <v>7</v>
      </c>
      <c r="H171">
        <v>1</v>
      </c>
      <c r="I171" t="s">
        <v>102</v>
      </c>
      <c r="J171" t="s">
        <v>101</v>
      </c>
      <c r="K171">
        <f>34*12</f>
        <v>408</v>
      </c>
    </row>
    <row r="172" spans="1:11" x14ac:dyDescent="0.3">
      <c r="A172" t="s">
        <v>35</v>
      </c>
      <c r="B172" s="7">
        <v>43691</v>
      </c>
      <c r="C172">
        <v>2</v>
      </c>
      <c r="D172">
        <v>4</v>
      </c>
      <c r="E172">
        <v>1</v>
      </c>
      <c r="F172">
        <v>60</v>
      </c>
      <c r="G172" t="s">
        <v>7</v>
      </c>
    </row>
    <row r="173" spans="1:11" x14ac:dyDescent="0.3">
      <c r="A173" t="s">
        <v>35</v>
      </c>
      <c r="B173" s="7">
        <v>43691</v>
      </c>
      <c r="C173">
        <v>2</v>
      </c>
      <c r="D173">
        <v>5</v>
      </c>
      <c r="E173">
        <v>0</v>
      </c>
      <c r="F173">
        <v>55</v>
      </c>
      <c r="G173" t="s">
        <v>7</v>
      </c>
    </row>
    <row r="174" spans="1:11" x14ac:dyDescent="0.3">
      <c r="A174" t="s">
        <v>35</v>
      </c>
      <c r="B174" s="7">
        <v>43691</v>
      </c>
      <c r="C174">
        <v>3</v>
      </c>
      <c r="D174">
        <v>1</v>
      </c>
      <c r="E174">
        <v>0</v>
      </c>
      <c r="F174">
        <v>60</v>
      </c>
      <c r="G174" t="s">
        <v>7</v>
      </c>
      <c r="H174">
        <v>1</v>
      </c>
      <c r="I174" t="s">
        <v>49</v>
      </c>
      <c r="J174" t="s">
        <v>64</v>
      </c>
      <c r="K174">
        <v>1</v>
      </c>
    </row>
    <row r="175" spans="1:11" x14ac:dyDescent="0.3">
      <c r="A175" t="s">
        <v>35</v>
      </c>
      <c r="B175" s="7">
        <v>43691</v>
      </c>
      <c r="C175">
        <v>3</v>
      </c>
      <c r="D175">
        <v>2</v>
      </c>
      <c r="E175">
        <v>1</v>
      </c>
      <c r="F175">
        <v>70</v>
      </c>
      <c r="G175" t="s">
        <v>7</v>
      </c>
      <c r="H175">
        <v>1</v>
      </c>
      <c r="I175" t="s">
        <v>121</v>
      </c>
      <c r="J175" t="s">
        <v>122</v>
      </c>
      <c r="K175">
        <v>4</v>
      </c>
    </row>
    <row r="176" spans="1:11" x14ac:dyDescent="0.3">
      <c r="A176" t="s">
        <v>35</v>
      </c>
      <c r="B176" s="7">
        <v>43691</v>
      </c>
      <c r="C176">
        <v>3</v>
      </c>
      <c r="D176">
        <v>3</v>
      </c>
      <c r="E176">
        <v>0</v>
      </c>
      <c r="F176">
        <v>95</v>
      </c>
      <c r="G176" t="s">
        <v>7</v>
      </c>
    </row>
    <row r="177" spans="1:11" x14ac:dyDescent="0.3">
      <c r="A177" t="s">
        <v>35</v>
      </c>
      <c r="B177" s="7">
        <v>43691</v>
      </c>
      <c r="C177">
        <v>3</v>
      </c>
      <c r="D177">
        <v>4</v>
      </c>
      <c r="E177">
        <v>1</v>
      </c>
      <c r="F177">
        <v>65</v>
      </c>
      <c r="G177" t="s">
        <v>7</v>
      </c>
    </row>
    <row r="178" spans="1:11" x14ac:dyDescent="0.3">
      <c r="A178" t="s">
        <v>35</v>
      </c>
      <c r="B178" s="7">
        <v>43691</v>
      </c>
      <c r="C178">
        <v>3</v>
      </c>
      <c r="D178">
        <v>5</v>
      </c>
      <c r="E178">
        <v>1</v>
      </c>
      <c r="F178">
        <v>65</v>
      </c>
      <c r="G178" t="s">
        <v>7</v>
      </c>
      <c r="H178">
        <v>2</v>
      </c>
      <c r="I178" t="s">
        <v>18</v>
      </c>
      <c r="J178" t="s">
        <v>63</v>
      </c>
      <c r="K178">
        <v>45</v>
      </c>
    </row>
    <row r="179" spans="1:11" x14ac:dyDescent="0.3">
      <c r="A179" t="s">
        <v>35</v>
      </c>
      <c r="B179" s="7">
        <v>43691</v>
      </c>
      <c r="C179">
        <v>4</v>
      </c>
      <c r="D179">
        <v>1</v>
      </c>
      <c r="E179">
        <v>0</v>
      </c>
      <c r="F179">
        <v>70</v>
      </c>
      <c r="G179" t="s">
        <v>7</v>
      </c>
    </row>
    <row r="180" spans="1:11" x14ac:dyDescent="0.3">
      <c r="A180" t="s">
        <v>35</v>
      </c>
      <c r="B180" s="7">
        <v>43691</v>
      </c>
      <c r="C180">
        <v>4</v>
      </c>
      <c r="D180">
        <v>2</v>
      </c>
      <c r="E180">
        <v>1</v>
      </c>
      <c r="F180">
        <v>70</v>
      </c>
      <c r="G180" t="s">
        <v>7</v>
      </c>
      <c r="H180">
        <v>1</v>
      </c>
      <c r="I180" t="s">
        <v>40</v>
      </c>
      <c r="J180" t="s">
        <v>65</v>
      </c>
      <c r="K180">
        <v>1</v>
      </c>
    </row>
    <row r="181" spans="1:11" x14ac:dyDescent="0.3">
      <c r="A181" t="s">
        <v>35</v>
      </c>
      <c r="B181" s="7">
        <v>43691</v>
      </c>
      <c r="C181">
        <v>4</v>
      </c>
      <c r="D181">
        <v>3</v>
      </c>
      <c r="E181">
        <v>1</v>
      </c>
      <c r="F181">
        <v>60</v>
      </c>
      <c r="G181" t="s">
        <v>7</v>
      </c>
    </row>
    <row r="182" spans="1:11" x14ac:dyDescent="0.3">
      <c r="A182" t="s">
        <v>35</v>
      </c>
      <c r="B182" s="7">
        <v>43691</v>
      </c>
      <c r="C182">
        <v>4</v>
      </c>
      <c r="D182">
        <v>4</v>
      </c>
      <c r="E182">
        <v>1</v>
      </c>
      <c r="F182">
        <v>60</v>
      </c>
      <c r="G182" t="s">
        <v>7</v>
      </c>
      <c r="H182">
        <v>1</v>
      </c>
      <c r="I182" t="s">
        <v>40</v>
      </c>
      <c r="J182" t="s">
        <v>65</v>
      </c>
      <c r="K182">
        <v>1</v>
      </c>
    </row>
    <row r="183" spans="1:11" x14ac:dyDescent="0.3">
      <c r="A183" t="s">
        <v>35</v>
      </c>
      <c r="B183" s="7">
        <v>43691</v>
      </c>
      <c r="C183">
        <v>4</v>
      </c>
      <c r="D183">
        <v>5</v>
      </c>
      <c r="E183">
        <v>1</v>
      </c>
      <c r="F183">
        <v>65</v>
      </c>
      <c r="G183" t="s">
        <v>7</v>
      </c>
    </row>
    <row r="184" spans="1:11" x14ac:dyDescent="0.3">
      <c r="A184" t="s">
        <v>35</v>
      </c>
      <c r="B184" s="7">
        <v>43691</v>
      </c>
      <c r="C184">
        <v>5</v>
      </c>
      <c r="D184">
        <v>1</v>
      </c>
      <c r="E184">
        <v>0</v>
      </c>
      <c r="F184">
        <v>90</v>
      </c>
      <c r="G184" t="s">
        <v>7</v>
      </c>
    </row>
    <row r="185" spans="1:11" x14ac:dyDescent="0.3">
      <c r="A185" t="s">
        <v>35</v>
      </c>
      <c r="B185" s="7">
        <v>43691</v>
      </c>
      <c r="C185">
        <v>5</v>
      </c>
      <c r="D185">
        <v>2</v>
      </c>
      <c r="E185">
        <v>1</v>
      </c>
      <c r="F185">
        <v>75</v>
      </c>
      <c r="G185" t="s">
        <v>7</v>
      </c>
      <c r="H185">
        <v>1</v>
      </c>
      <c r="I185" t="s">
        <v>123</v>
      </c>
      <c r="J185" t="s">
        <v>124</v>
      </c>
    </row>
    <row r="186" spans="1:11" x14ac:dyDescent="0.3">
      <c r="A186" t="s">
        <v>35</v>
      </c>
      <c r="B186" s="7">
        <v>43691</v>
      </c>
      <c r="C186">
        <v>5</v>
      </c>
      <c r="D186">
        <v>3</v>
      </c>
      <c r="E186">
        <v>1</v>
      </c>
      <c r="F186">
        <v>90</v>
      </c>
      <c r="G186" t="s">
        <v>7</v>
      </c>
    </row>
    <row r="187" spans="1:11" x14ac:dyDescent="0.3">
      <c r="A187" t="s">
        <v>35</v>
      </c>
      <c r="B187" s="7">
        <v>43691</v>
      </c>
      <c r="C187">
        <v>5</v>
      </c>
      <c r="D187">
        <v>4</v>
      </c>
      <c r="E187">
        <v>0</v>
      </c>
      <c r="F187">
        <v>90</v>
      </c>
      <c r="G187" t="s">
        <v>7</v>
      </c>
      <c r="H187">
        <v>1</v>
      </c>
      <c r="I187" t="s">
        <v>40</v>
      </c>
      <c r="J187" t="s">
        <v>65</v>
      </c>
      <c r="K187">
        <v>1</v>
      </c>
    </row>
    <row r="188" spans="1:11" x14ac:dyDescent="0.3">
      <c r="A188" s="8" t="s">
        <v>35</v>
      </c>
      <c r="B188" s="9">
        <v>43691</v>
      </c>
      <c r="C188" s="8">
        <v>5</v>
      </c>
      <c r="D188" s="8">
        <v>5</v>
      </c>
      <c r="E188" s="8">
        <v>1</v>
      </c>
      <c r="F188" s="8">
        <v>75</v>
      </c>
      <c r="G188" s="8" t="s">
        <v>7</v>
      </c>
      <c r="H188" s="8">
        <v>4</v>
      </c>
      <c r="I188" s="8" t="s">
        <v>40</v>
      </c>
      <c r="J188" s="8" t="s">
        <v>65</v>
      </c>
      <c r="K188" s="8">
        <v>13</v>
      </c>
    </row>
    <row r="189" spans="1:11" x14ac:dyDescent="0.3">
      <c r="A189" s="6" t="s">
        <v>25</v>
      </c>
      <c r="B189" s="7">
        <v>43686</v>
      </c>
      <c r="C189" s="6">
        <v>1</v>
      </c>
      <c r="D189" s="6">
        <v>1</v>
      </c>
      <c r="E189" s="6">
        <v>1</v>
      </c>
      <c r="F189" s="6">
        <v>95</v>
      </c>
      <c r="G189" s="6" t="s">
        <v>7</v>
      </c>
    </row>
    <row r="190" spans="1:11" x14ac:dyDescent="0.3">
      <c r="A190" s="6" t="s">
        <v>25</v>
      </c>
      <c r="B190" s="7">
        <v>43686</v>
      </c>
      <c r="C190" s="6">
        <v>1</v>
      </c>
      <c r="D190" s="6">
        <v>2</v>
      </c>
      <c r="E190" s="6">
        <v>5</v>
      </c>
      <c r="F190" s="6">
        <v>90</v>
      </c>
      <c r="G190" s="6" t="s">
        <v>7</v>
      </c>
      <c r="H190" s="6">
        <v>1</v>
      </c>
      <c r="I190" t="s">
        <v>95</v>
      </c>
      <c r="J190" t="s">
        <v>96</v>
      </c>
      <c r="K190">
        <v>3</v>
      </c>
    </row>
    <row r="191" spans="1:11" x14ac:dyDescent="0.3">
      <c r="A191" s="6" t="s">
        <v>25</v>
      </c>
      <c r="B191" s="7">
        <v>43686</v>
      </c>
      <c r="C191" s="6">
        <v>1</v>
      </c>
      <c r="D191" s="6">
        <v>3</v>
      </c>
      <c r="E191" s="6">
        <v>1</v>
      </c>
      <c r="F191" s="6">
        <v>95</v>
      </c>
      <c r="G191" s="6" t="s">
        <v>7</v>
      </c>
      <c r="H191" s="6">
        <v>1</v>
      </c>
      <c r="I191" t="s">
        <v>95</v>
      </c>
      <c r="J191" t="s">
        <v>96</v>
      </c>
      <c r="K191">
        <v>1</v>
      </c>
    </row>
    <row r="192" spans="1:11" x14ac:dyDescent="0.3">
      <c r="A192" s="6" t="s">
        <v>25</v>
      </c>
      <c r="B192" s="7">
        <v>43686</v>
      </c>
      <c r="C192" s="6">
        <v>1</v>
      </c>
      <c r="D192" s="6">
        <v>4</v>
      </c>
      <c r="E192" s="6">
        <v>1</v>
      </c>
      <c r="F192" s="6">
        <v>95</v>
      </c>
      <c r="G192" s="6" t="s">
        <v>7</v>
      </c>
    </row>
    <row r="193" spans="1:11" x14ac:dyDescent="0.3">
      <c r="A193" s="6" t="s">
        <v>25</v>
      </c>
      <c r="B193" s="7">
        <v>43686</v>
      </c>
      <c r="C193" s="6">
        <v>1</v>
      </c>
      <c r="D193" s="6">
        <v>5</v>
      </c>
      <c r="E193" s="6">
        <v>1</v>
      </c>
      <c r="F193" s="6">
        <v>95</v>
      </c>
      <c r="G193" s="6" t="s">
        <v>7</v>
      </c>
      <c r="H193" s="6">
        <v>1</v>
      </c>
      <c r="I193" t="s">
        <v>40</v>
      </c>
      <c r="J193" t="s">
        <v>65</v>
      </c>
      <c r="K193">
        <v>1</v>
      </c>
    </row>
    <row r="194" spans="1:11" x14ac:dyDescent="0.3">
      <c r="A194" s="6" t="s">
        <v>25</v>
      </c>
      <c r="B194" s="7">
        <v>43686</v>
      </c>
      <c r="C194" s="6">
        <v>2</v>
      </c>
      <c r="D194" s="6">
        <v>1</v>
      </c>
      <c r="E194" s="6">
        <v>1</v>
      </c>
      <c r="F194" s="6">
        <v>85</v>
      </c>
      <c r="G194" s="6" t="s">
        <v>7</v>
      </c>
    </row>
    <row r="195" spans="1:11" x14ac:dyDescent="0.3">
      <c r="A195" s="6" t="s">
        <v>25</v>
      </c>
      <c r="B195" s="7">
        <v>43686</v>
      </c>
      <c r="C195" s="6">
        <v>2</v>
      </c>
      <c r="D195" s="6">
        <v>2</v>
      </c>
      <c r="E195" s="6">
        <v>5</v>
      </c>
      <c r="F195" s="6">
        <v>85</v>
      </c>
      <c r="G195" s="6" t="s">
        <v>7</v>
      </c>
    </row>
    <row r="196" spans="1:11" x14ac:dyDescent="0.3">
      <c r="A196" s="6" t="s">
        <v>25</v>
      </c>
      <c r="B196" s="7">
        <v>43686</v>
      </c>
      <c r="C196" s="6">
        <v>2</v>
      </c>
      <c r="D196" s="6">
        <v>3</v>
      </c>
      <c r="E196" s="6">
        <v>15</v>
      </c>
      <c r="F196" s="6">
        <v>70</v>
      </c>
      <c r="G196" s="6" t="s">
        <v>7</v>
      </c>
    </row>
    <row r="197" spans="1:11" x14ac:dyDescent="0.3">
      <c r="A197" s="6" t="s">
        <v>25</v>
      </c>
      <c r="B197" s="7">
        <v>43686</v>
      </c>
      <c r="C197" s="6">
        <v>2</v>
      </c>
      <c r="D197" s="6">
        <v>4</v>
      </c>
      <c r="E197" s="6">
        <v>10</v>
      </c>
      <c r="F197" s="6">
        <v>75</v>
      </c>
      <c r="G197" s="6" t="s">
        <v>7</v>
      </c>
      <c r="H197" s="6">
        <v>5</v>
      </c>
      <c r="I197" t="s">
        <v>95</v>
      </c>
      <c r="J197" t="s">
        <v>96</v>
      </c>
      <c r="K197">
        <v>10</v>
      </c>
    </row>
    <row r="198" spans="1:11" x14ac:dyDescent="0.3">
      <c r="A198" s="6" t="s">
        <v>25</v>
      </c>
      <c r="B198" s="7">
        <v>43686</v>
      </c>
      <c r="C198" s="6">
        <v>2</v>
      </c>
      <c r="D198" s="6">
        <v>5</v>
      </c>
      <c r="E198" s="6">
        <v>10</v>
      </c>
      <c r="F198" s="6">
        <v>70</v>
      </c>
      <c r="G198" s="6" t="s">
        <v>7</v>
      </c>
    </row>
    <row r="199" spans="1:11" x14ac:dyDescent="0.3">
      <c r="A199" s="6" t="s">
        <v>25</v>
      </c>
      <c r="B199" s="7">
        <v>43686</v>
      </c>
      <c r="C199" s="6">
        <v>3</v>
      </c>
      <c r="D199">
        <v>1</v>
      </c>
      <c r="E199" s="6">
        <v>5</v>
      </c>
      <c r="F199" s="6">
        <v>75</v>
      </c>
      <c r="G199" s="6" t="s">
        <v>7</v>
      </c>
    </row>
    <row r="200" spans="1:11" x14ac:dyDescent="0.3">
      <c r="A200" s="6" t="s">
        <v>25</v>
      </c>
      <c r="B200" s="7">
        <v>43686</v>
      </c>
      <c r="C200" s="6">
        <v>3</v>
      </c>
      <c r="D200">
        <v>2</v>
      </c>
      <c r="E200" s="6">
        <v>1</v>
      </c>
      <c r="F200" s="6">
        <v>85</v>
      </c>
      <c r="G200" s="6" t="s">
        <v>7</v>
      </c>
    </row>
    <row r="201" spans="1:11" x14ac:dyDescent="0.3">
      <c r="A201" s="6" t="s">
        <v>25</v>
      </c>
      <c r="B201" s="7">
        <v>43686</v>
      </c>
      <c r="C201" s="6">
        <v>3</v>
      </c>
      <c r="D201">
        <v>3</v>
      </c>
      <c r="E201" s="6">
        <v>5</v>
      </c>
      <c r="F201" s="6">
        <v>90</v>
      </c>
      <c r="G201" s="6" t="s">
        <v>7</v>
      </c>
    </row>
    <row r="202" spans="1:11" x14ac:dyDescent="0.3">
      <c r="A202" s="6" t="s">
        <v>25</v>
      </c>
      <c r="B202" s="7">
        <v>43686</v>
      </c>
      <c r="C202" s="6">
        <v>3</v>
      </c>
      <c r="D202">
        <v>4</v>
      </c>
      <c r="E202" s="6">
        <v>30</v>
      </c>
      <c r="F202" s="6">
        <v>60</v>
      </c>
      <c r="G202" s="6" t="s">
        <v>7</v>
      </c>
      <c r="H202" s="6">
        <v>4</v>
      </c>
      <c r="I202" t="s">
        <v>95</v>
      </c>
      <c r="J202" t="s">
        <v>96</v>
      </c>
      <c r="K202">
        <v>9</v>
      </c>
    </row>
    <row r="203" spans="1:11" x14ac:dyDescent="0.3">
      <c r="A203" s="6" t="s">
        <v>25</v>
      </c>
      <c r="B203" s="7">
        <v>43686</v>
      </c>
      <c r="C203" s="6">
        <v>3</v>
      </c>
      <c r="D203">
        <v>5</v>
      </c>
      <c r="E203" s="6">
        <v>5</v>
      </c>
      <c r="F203" s="6">
        <v>90</v>
      </c>
      <c r="G203" s="6" t="s">
        <v>7</v>
      </c>
    </row>
    <row r="204" spans="1:11" x14ac:dyDescent="0.3">
      <c r="A204" s="6" t="s">
        <v>25</v>
      </c>
      <c r="B204" s="7">
        <v>43686</v>
      </c>
      <c r="C204" s="6">
        <v>4</v>
      </c>
      <c r="D204">
        <v>1</v>
      </c>
      <c r="E204" s="6">
        <v>25</v>
      </c>
      <c r="F204" s="6">
        <v>70</v>
      </c>
      <c r="G204" s="6" t="s">
        <v>7</v>
      </c>
    </row>
    <row r="205" spans="1:11" x14ac:dyDescent="0.3">
      <c r="A205" s="6" t="s">
        <v>25</v>
      </c>
      <c r="B205" s="7">
        <v>43686</v>
      </c>
      <c r="C205" s="6">
        <v>4</v>
      </c>
      <c r="D205">
        <v>2</v>
      </c>
      <c r="E205" s="6">
        <v>20</v>
      </c>
      <c r="F205" s="6">
        <v>75</v>
      </c>
      <c r="G205" s="6" t="s">
        <v>7</v>
      </c>
    </row>
    <row r="206" spans="1:11" x14ac:dyDescent="0.3">
      <c r="A206" s="6" t="s">
        <v>25</v>
      </c>
      <c r="B206" s="7">
        <v>43686</v>
      </c>
      <c r="C206" s="6">
        <v>4</v>
      </c>
      <c r="D206">
        <v>3</v>
      </c>
      <c r="E206" s="6">
        <v>5</v>
      </c>
      <c r="F206" s="6">
        <v>90</v>
      </c>
      <c r="G206" s="6" t="s">
        <v>7</v>
      </c>
    </row>
    <row r="207" spans="1:11" x14ac:dyDescent="0.3">
      <c r="A207" s="6" t="s">
        <v>25</v>
      </c>
      <c r="B207" s="7">
        <v>43686</v>
      </c>
      <c r="C207" s="6">
        <v>4</v>
      </c>
      <c r="D207">
        <v>4</v>
      </c>
      <c r="E207" s="6">
        <v>15</v>
      </c>
      <c r="F207" s="6">
        <v>80</v>
      </c>
      <c r="G207" s="6" t="s">
        <v>7</v>
      </c>
    </row>
    <row r="208" spans="1:11" x14ac:dyDescent="0.3">
      <c r="A208" s="6" t="s">
        <v>25</v>
      </c>
      <c r="B208" s="7">
        <v>43686</v>
      </c>
      <c r="C208" s="6">
        <v>4</v>
      </c>
      <c r="D208">
        <v>5</v>
      </c>
      <c r="E208" s="6">
        <v>10</v>
      </c>
      <c r="F208" s="6">
        <v>80</v>
      </c>
      <c r="G208" s="6" t="s">
        <v>7</v>
      </c>
      <c r="H208" s="6">
        <v>2</v>
      </c>
      <c r="I208" t="s">
        <v>95</v>
      </c>
      <c r="J208" t="s">
        <v>96</v>
      </c>
      <c r="K208">
        <v>5</v>
      </c>
    </row>
    <row r="209" spans="1:11" x14ac:dyDescent="0.3">
      <c r="A209" s="6" t="s">
        <v>25</v>
      </c>
      <c r="B209" s="7">
        <v>43686</v>
      </c>
      <c r="C209" s="6">
        <v>5</v>
      </c>
      <c r="D209">
        <v>1</v>
      </c>
      <c r="E209" s="6">
        <v>1</v>
      </c>
      <c r="F209" s="6">
        <v>75</v>
      </c>
      <c r="G209" s="6" t="s">
        <v>7</v>
      </c>
    </row>
    <row r="210" spans="1:11" x14ac:dyDescent="0.3">
      <c r="A210" s="6" t="s">
        <v>25</v>
      </c>
      <c r="B210" s="7">
        <v>43686</v>
      </c>
      <c r="C210" s="6">
        <v>5</v>
      </c>
      <c r="D210">
        <v>2</v>
      </c>
      <c r="E210" s="6">
        <v>1</v>
      </c>
      <c r="F210" s="6">
        <v>80</v>
      </c>
      <c r="G210" s="6" t="s">
        <v>7</v>
      </c>
    </row>
    <row r="211" spans="1:11" x14ac:dyDescent="0.3">
      <c r="A211" s="6" t="s">
        <v>25</v>
      </c>
      <c r="B211" s="7">
        <v>43686</v>
      </c>
      <c r="C211" s="6">
        <v>5</v>
      </c>
      <c r="D211">
        <v>3</v>
      </c>
      <c r="E211" s="6">
        <v>1</v>
      </c>
      <c r="F211" s="6">
        <v>75</v>
      </c>
      <c r="G211" s="6" t="s">
        <v>7</v>
      </c>
      <c r="H211" s="6">
        <v>3</v>
      </c>
      <c r="I211" t="s">
        <v>95</v>
      </c>
      <c r="J211" t="s">
        <v>96</v>
      </c>
      <c r="K211">
        <v>6</v>
      </c>
    </row>
    <row r="212" spans="1:11" x14ac:dyDescent="0.3">
      <c r="A212" s="6" t="s">
        <v>25</v>
      </c>
      <c r="B212" s="7">
        <v>43686</v>
      </c>
      <c r="C212" s="6">
        <v>5</v>
      </c>
      <c r="D212">
        <v>4</v>
      </c>
      <c r="E212" s="6">
        <v>10</v>
      </c>
      <c r="F212" s="6">
        <v>80</v>
      </c>
      <c r="G212" s="6" t="s">
        <v>7</v>
      </c>
    </row>
    <row r="213" spans="1:11" x14ac:dyDescent="0.3">
      <c r="A213" s="10" t="s">
        <v>25</v>
      </c>
      <c r="B213" s="9">
        <v>43686</v>
      </c>
      <c r="C213" s="10">
        <v>5</v>
      </c>
      <c r="D213" s="8">
        <v>5</v>
      </c>
      <c r="E213" s="10">
        <v>1</v>
      </c>
      <c r="F213" s="10">
        <v>95</v>
      </c>
      <c r="G213" s="10" t="s">
        <v>7</v>
      </c>
      <c r="H213" s="10">
        <v>1</v>
      </c>
      <c r="I213" s="8" t="s">
        <v>95</v>
      </c>
      <c r="J213" s="8" t="s">
        <v>96</v>
      </c>
      <c r="K213" s="8">
        <v>2</v>
      </c>
    </row>
    <row r="214" spans="1:11" x14ac:dyDescent="0.3">
      <c r="A214" s="6" t="s">
        <v>28</v>
      </c>
      <c r="B214" s="7">
        <v>43685</v>
      </c>
      <c r="C214" s="6">
        <v>1</v>
      </c>
      <c r="D214" s="6">
        <v>1</v>
      </c>
      <c r="E214" s="6">
        <v>60</v>
      </c>
      <c r="F214" s="6">
        <v>30</v>
      </c>
      <c r="G214" s="6" t="s">
        <v>7</v>
      </c>
      <c r="H214" s="6">
        <v>2</v>
      </c>
      <c r="I214" t="s">
        <v>95</v>
      </c>
      <c r="J214" t="s">
        <v>96</v>
      </c>
      <c r="K214">
        <v>11</v>
      </c>
    </row>
    <row r="215" spans="1:11" x14ac:dyDescent="0.3">
      <c r="A215" s="6" t="s">
        <v>28</v>
      </c>
      <c r="B215" s="7">
        <v>43685</v>
      </c>
      <c r="C215" s="6">
        <v>1</v>
      </c>
      <c r="D215" s="6">
        <v>2</v>
      </c>
      <c r="E215" s="6">
        <v>50</v>
      </c>
      <c r="F215" s="6">
        <v>45</v>
      </c>
      <c r="G215" s="6" t="s">
        <v>7</v>
      </c>
    </row>
    <row r="216" spans="1:11" x14ac:dyDescent="0.3">
      <c r="A216" s="6" t="s">
        <v>28</v>
      </c>
      <c r="B216" s="7">
        <v>43685</v>
      </c>
      <c r="C216" s="6">
        <v>1</v>
      </c>
      <c r="D216" s="6">
        <v>3</v>
      </c>
      <c r="E216" s="6">
        <v>50</v>
      </c>
      <c r="F216" s="6">
        <v>40</v>
      </c>
      <c r="G216" s="6" t="s">
        <v>7</v>
      </c>
      <c r="H216" s="6">
        <v>5</v>
      </c>
      <c r="I216" t="s">
        <v>95</v>
      </c>
      <c r="J216" t="s">
        <v>96</v>
      </c>
      <c r="K216">
        <v>18</v>
      </c>
    </row>
    <row r="217" spans="1:11" x14ac:dyDescent="0.3">
      <c r="A217" s="6" t="s">
        <v>28</v>
      </c>
      <c r="B217" s="7">
        <v>43685</v>
      </c>
      <c r="C217" s="6">
        <v>1</v>
      </c>
      <c r="D217" s="6">
        <v>4</v>
      </c>
      <c r="E217" s="6">
        <v>55</v>
      </c>
      <c r="F217" s="6">
        <v>45</v>
      </c>
      <c r="G217" s="6" t="s">
        <v>15</v>
      </c>
      <c r="H217" s="6">
        <v>3</v>
      </c>
      <c r="I217" t="s">
        <v>95</v>
      </c>
      <c r="J217" t="s">
        <v>96</v>
      </c>
      <c r="K217">
        <v>13</v>
      </c>
    </row>
    <row r="218" spans="1:11" x14ac:dyDescent="0.3">
      <c r="A218" s="6" t="s">
        <v>28</v>
      </c>
      <c r="B218" s="7">
        <v>43685</v>
      </c>
      <c r="C218" s="6">
        <v>1</v>
      </c>
      <c r="D218" s="6">
        <v>5</v>
      </c>
      <c r="E218" s="6">
        <v>30</v>
      </c>
      <c r="F218" s="6">
        <v>65</v>
      </c>
      <c r="G218" s="6" t="s">
        <v>7</v>
      </c>
      <c r="H218" s="6">
        <v>7</v>
      </c>
      <c r="I218" t="s">
        <v>95</v>
      </c>
      <c r="J218" t="s">
        <v>96</v>
      </c>
      <c r="K218">
        <v>22</v>
      </c>
    </row>
    <row r="219" spans="1:11" x14ac:dyDescent="0.3">
      <c r="A219" s="6" t="s">
        <v>28</v>
      </c>
      <c r="B219" s="7">
        <v>43685</v>
      </c>
      <c r="C219" s="6">
        <v>2</v>
      </c>
      <c r="D219" s="6">
        <v>1</v>
      </c>
      <c r="E219" s="6">
        <v>65</v>
      </c>
      <c r="F219" s="6">
        <v>30</v>
      </c>
      <c r="G219" s="6" t="s">
        <v>7</v>
      </c>
      <c r="H219" s="6">
        <v>2</v>
      </c>
      <c r="I219" t="s">
        <v>18</v>
      </c>
      <c r="J219" t="s">
        <v>63</v>
      </c>
      <c r="K219">
        <v>14</v>
      </c>
    </row>
    <row r="220" spans="1:11" x14ac:dyDescent="0.3">
      <c r="A220" s="6" t="s">
        <v>28</v>
      </c>
      <c r="B220" s="7">
        <v>43685</v>
      </c>
      <c r="C220" s="6">
        <v>2</v>
      </c>
      <c r="D220" s="6">
        <v>1</v>
      </c>
      <c r="E220" s="6">
        <v>65</v>
      </c>
      <c r="F220" s="6">
        <v>30</v>
      </c>
      <c r="G220" s="6" t="s">
        <v>7</v>
      </c>
      <c r="H220" s="6">
        <v>2</v>
      </c>
      <c r="I220" t="s">
        <v>95</v>
      </c>
      <c r="J220" t="s">
        <v>96</v>
      </c>
      <c r="K220">
        <v>7</v>
      </c>
    </row>
    <row r="221" spans="1:11" x14ac:dyDescent="0.3">
      <c r="A221" s="6" t="s">
        <v>28</v>
      </c>
      <c r="B221" s="7">
        <v>43685</v>
      </c>
      <c r="C221" s="6">
        <v>2</v>
      </c>
      <c r="D221" s="6">
        <v>2</v>
      </c>
      <c r="E221" s="6">
        <v>55</v>
      </c>
      <c r="F221" s="6">
        <v>40</v>
      </c>
      <c r="G221" s="6" t="s">
        <v>7</v>
      </c>
      <c r="H221" s="6">
        <v>1</v>
      </c>
      <c r="I221" t="s">
        <v>126</v>
      </c>
      <c r="J221" t="s">
        <v>125</v>
      </c>
      <c r="K221">
        <v>1</v>
      </c>
    </row>
    <row r="222" spans="1:11" x14ac:dyDescent="0.3">
      <c r="A222" s="6" t="s">
        <v>28</v>
      </c>
      <c r="B222" s="7">
        <v>43685</v>
      </c>
      <c r="C222" s="6">
        <v>2</v>
      </c>
      <c r="D222" s="6">
        <v>2</v>
      </c>
      <c r="E222" s="6">
        <v>55</v>
      </c>
      <c r="F222" s="6">
        <v>40</v>
      </c>
      <c r="G222" s="6" t="s">
        <v>7</v>
      </c>
      <c r="H222" s="6">
        <v>5</v>
      </c>
      <c r="I222" t="s">
        <v>18</v>
      </c>
      <c r="J222" t="s">
        <v>63</v>
      </c>
      <c r="K222">
        <v>14</v>
      </c>
    </row>
    <row r="223" spans="1:11" x14ac:dyDescent="0.3">
      <c r="A223" s="6" t="s">
        <v>28</v>
      </c>
      <c r="B223" s="7">
        <v>43685</v>
      </c>
      <c r="C223" s="6">
        <v>2</v>
      </c>
      <c r="D223" s="6">
        <v>2</v>
      </c>
      <c r="E223" s="6">
        <v>55</v>
      </c>
      <c r="F223" s="6">
        <v>40</v>
      </c>
      <c r="G223" s="6" t="s">
        <v>7</v>
      </c>
      <c r="H223" s="6">
        <v>3</v>
      </c>
      <c r="I223" t="s">
        <v>95</v>
      </c>
      <c r="J223" t="s">
        <v>96</v>
      </c>
      <c r="K223">
        <v>7</v>
      </c>
    </row>
    <row r="224" spans="1:11" x14ac:dyDescent="0.3">
      <c r="A224" s="6" t="s">
        <v>28</v>
      </c>
      <c r="B224" s="7">
        <v>43685</v>
      </c>
      <c r="C224" s="6">
        <v>2</v>
      </c>
      <c r="D224" s="6">
        <v>3</v>
      </c>
      <c r="E224" s="6">
        <v>25</v>
      </c>
      <c r="F224" s="6">
        <v>70</v>
      </c>
      <c r="G224" s="6" t="s">
        <v>7</v>
      </c>
      <c r="H224" s="6">
        <v>2</v>
      </c>
      <c r="I224" t="s">
        <v>45</v>
      </c>
      <c r="J224" t="s">
        <v>71</v>
      </c>
      <c r="K224">
        <v>2</v>
      </c>
    </row>
    <row r="225" spans="1:11" x14ac:dyDescent="0.3">
      <c r="A225" s="6" t="s">
        <v>28</v>
      </c>
      <c r="B225" s="7">
        <v>43685</v>
      </c>
      <c r="C225" s="6">
        <v>2</v>
      </c>
      <c r="D225" s="6">
        <v>3</v>
      </c>
      <c r="E225" s="6">
        <v>25</v>
      </c>
      <c r="F225" s="6">
        <v>70</v>
      </c>
      <c r="G225" s="6" t="s">
        <v>7</v>
      </c>
      <c r="H225" s="6">
        <v>3</v>
      </c>
      <c r="I225" t="s">
        <v>18</v>
      </c>
      <c r="J225" t="s">
        <v>63</v>
      </c>
      <c r="K225">
        <v>9</v>
      </c>
    </row>
    <row r="226" spans="1:11" x14ac:dyDescent="0.3">
      <c r="A226" s="6" t="s">
        <v>28</v>
      </c>
      <c r="B226" s="7">
        <v>43685</v>
      </c>
      <c r="C226" s="6">
        <v>2</v>
      </c>
      <c r="D226" s="6">
        <v>3</v>
      </c>
      <c r="E226" s="6">
        <v>25</v>
      </c>
      <c r="F226" s="6">
        <v>70</v>
      </c>
      <c r="G226" s="6" t="s">
        <v>7</v>
      </c>
      <c r="H226" s="6">
        <v>13</v>
      </c>
      <c r="I226" t="s">
        <v>95</v>
      </c>
      <c r="J226" t="s">
        <v>96</v>
      </c>
      <c r="K226">
        <v>36</v>
      </c>
    </row>
    <row r="227" spans="1:11" x14ac:dyDescent="0.3">
      <c r="A227" s="6" t="s">
        <v>28</v>
      </c>
      <c r="B227" s="7">
        <v>43685</v>
      </c>
      <c r="C227" s="6">
        <v>2</v>
      </c>
      <c r="D227" s="6">
        <v>4</v>
      </c>
      <c r="E227" s="6">
        <v>30</v>
      </c>
      <c r="F227" s="6">
        <v>60</v>
      </c>
      <c r="G227" s="6" t="s">
        <v>7</v>
      </c>
      <c r="H227" s="6">
        <v>1</v>
      </c>
      <c r="I227" t="s">
        <v>126</v>
      </c>
      <c r="J227" t="s">
        <v>125</v>
      </c>
      <c r="K227">
        <v>1</v>
      </c>
    </row>
    <row r="228" spans="1:11" x14ac:dyDescent="0.3">
      <c r="A228" s="6" t="s">
        <v>28</v>
      </c>
      <c r="B228" s="7">
        <v>43685</v>
      </c>
      <c r="C228" s="6">
        <v>2</v>
      </c>
      <c r="D228" s="6">
        <v>4</v>
      </c>
      <c r="E228" s="6">
        <v>30</v>
      </c>
      <c r="F228" s="6">
        <v>60</v>
      </c>
      <c r="G228" s="6" t="s">
        <v>7</v>
      </c>
      <c r="H228" s="6">
        <v>8</v>
      </c>
      <c r="I228" t="s">
        <v>95</v>
      </c>
      <c r="J228" t="s">
        <v>96</v>
      </c>
      <c r="K228">
        <v>53</v>
      </c>
    </row>
    <row r="229" spans="1:11" x14ac:dyDescent="0.3">
      <c r="A229" s="6" t="s">
        <v>28</v>
      </c>
      <c r="B229" s="7">
        <v>43685</v>
      </c>
      <c r="C229" s="6">
        <v>2</v>
      </c>
      <c r="D229" s="6">
        <v>5</v>
      </c>
      <c r="E229" s="6">
        <v>45</v>
      </c>
      <c r="F229" s="6">
        <v>50</v>
      </c>
      <c r="G229" s="6" t="s">
        <v>7</v>
      </c>
      <c r="H229" s="6">
        <v>25</v>
      </c>
      <c r="I229" t="s">
        <v>95</v>
      </c>
      <c r="J229" t="s">
        <v>96</v>
      </c>
      <c r="K229">
        <v>73</v>
      </c>
    </row>
    <row r="230" spans="1:11" x14ac:dyDescent="0.3">
      <c r="A230" s="6" t="s">
        <v>28</v>
      </c>
      <c r="B230" s="7">
        <v>43685</v>
      </c>
      <c r="C230" s="6">
        <v>3</v>
      </c>
      <c r="D230" s="6">
        <v>1</v>
      </c>
      <c r="E230" s="6">
        <v>50</v>
      </c>
      <c r="F230">
        <v>45</v>
      </c>
      <c r="G230" t="s">
        <v>7</v>
      </c>
      <c r="H230" s="6">
        <v>56</v>
      </c>
      <c r="I230" t="s">
        <v>95</v>
      </c>
      <c r="J230" t="s">
        <v>96</v>
      </c>
      <c r="K230">
        <v>123</v>
      </c>
    </row>
    <row r="231" spans="1:11" x14ac:dyDescent="0.3">
      <c r="A231" s="6" t="s">
        <v>28</v>
      </c>
      <c r="B231" s="7">
        <v>43685</v>
      </c>
      <c r="C231" s="6">
        <v>3</v>
      </c>
      <c r="D231" s="6">
        <v>2</v>
      </c>
      <c r="E231" s="6">
        <v>45</v>
      </c>
      <c r="F231" s="6">
        <v>50</v>
      </c>
      <c r="G231" t="s">
        <v>7</v>
      </c>
      <c r="H231" s="6">
        <v>37</v>
      </c>
      <c r="I231" t="s">
        <v>95</v>
      </c>
      <c r="J231" t="s">
        <v>96</v>
      </c>
      <c r="K231">
        <v>196</v>
      </c>
    </row>
    <row r="232" spans="1:11" x14ac:dyDescent="0.3">
      <c r="A232" s="6" t="s">
        <v>28</v>
      </c>
      <c r="B232" s="7">
        <v>43685</v>
      </c>
      <c r="C232" s="6">
        <v>3</v>
      </c>
      <c r="D232" s="6">
        <v>3</v>
      </c>
      <c r="E232" s="6">
        <v>50</v>
      </c>
      <c r="F232" s="6">
        <v>40</v>
      </c>
      <c r="G232" t="s">
        <v>7</v>
      </c>
      <c r="H232" s="6">
        <v>1</v>
      </c>
      <c r="I232" t="s">
        <v>55</v>
      </c>
      <c r="J232" t="s">
        <v>69</v>
      </c>
      <c r="K232">
        <v>3</v>
      </c>
    </row>
    <row r="233" spans="1:11" x14ac:dyDescent="0.3">
      <c r="A233" s="6" t="s">
        <v>28</v>
      </c>
      <c r="B233" s="7">
        <v>43685</v>
      </c>
      <c r="C233" s="6">
        <v>3</v>
      </c>
      <c r="D233" s="6">
        <v>3</v>
      </c>
      <c r="E233" s="6">
        <v>50</v>
      </c>
      <c r="F233" s="6">
        <v>40</v>
      </c>
      <c r="G233" t="s">
        <v>7</v>
      </c>
      <c r="H233" s="6">
        <v>3</v>
      </c>
      <c r="I233" t="s">
        <v>18</v>
      </c>
      <c r="J233" t="s">
        <v>63</v>
      </c>
      <c r="K233">
        <v>10</v>
      </c>
    </row>
    <row r="234" spans="1:11" x14ac:dyDescent="0.3">
      <c r="A234" s="6" t="s">
        <v>28</v>
      </c>
      <c r="B234" s="7">
        <v>43685</v>
      </c>
      <c r="C234" s="6">
        <v>3</v>
      </c>
      <c r="D234" s="6">
        <v>3</v>
      </c>
      <c r="E234" s="6">
        <v>50</v>
      </c>
      <c r="F234" s="6">
        <v>40</v>
      </c>
      <c r="G234" t="s">
        <v>7</v>
      </c>
      <c r="H234" s="6">
        <v>22</v>
      </c>
      <c r="I234" t="s">
        <v>95</v>
      </c>
      <c r="J234" t="s">
        <v>96</v>
      </c>
      <c r="K234">
        <v>96</v>
      </c>
    </row>
    <row r="235" spans="1:11" x14ac:dyDescent="0.3">
      <c r="A235" s="6" t="s">
        <v>28</v>
      </c>
      <c r="B235" s="7">
        <v>43685</v>
      </c>
      <c r="C235" s="6">
        <v>3</v>
      </c>
      <c r="D235" s="6">
        <v>4</v>
      </c>
      <c r="E235" s="6">
        <v>35</v>
      </c>
      <c r="F235" s="6">
        <v>60</v>
      </c>
      <c r="G235" t="s">
        <v>7</v>
      </c>
      <c r="H235" s="6">
        <v>9</v>
      </c>
      <c r="I235" t="s">
        <v>95</v>
      </c>
      <c r="J235" t="s">
        <v>96</v>
      </c>
      <c r="K235">
        <v>19</v>
      </c>
    </row>
    <row r="236" spans="1:11" x14ac:dyDescent="0.3">
      <c r="A236" s="6" t="s">
        <v>28</v>
      </c>
      <c r="B236" s="7">
        <v>43685</v>
      </c>
      <c r="C236" s="6">
        <v>3</v>
      </c>
      <c r="D236" s="6">
        <v>5</v>
      </c>
      <c r="E236" s="6">
        <v>20</v>
      </c>
      <c r="F236" s="6">
        <v>70</v>
      </c>
      <c r="G236" t="s">
        <v>7</v>
      </c>
      <c r="H236" s="6">
        <v>11</v>
      </c>
      <c r="I236" t="s">
        <v>95</v>
      </c>
      <c r="J236" t="s">
        <v>96</v>
      </c>
      <c r="K236">
        <v>33</v>
      </c>
    </row>
    <row r="237" spans="1:11" x14ac:dyDescent="0.3">
      <c r="A237" s="6" t="s">
        <v>28</v>
      </c>
      <c r="B237" s="7">
        <v>43685</v>
      </c>
      <c r="C237" s="6">
        <v>4</v>
      </c>
      <c r="D237" s="6">
        <v>1</v>
      </c>
      <c r="E237" s="6">
        <v>25</v>
      </c>
      <c r="F237" s="6">
        <v>70</v>
      </c>
      <c r="G237" t="s">
        <v>7</v>
      </c>
      <c r="H237" s="6">
        <v>1</v>
      </c>
      <c r="I237" t="s">
        <v>55</v>
      </c>
      <c r="J237" t="s">
        <v>69</v>
      </c>
      <c r="K237">
        <v>17</v>
      </c>
    </row>
    <row r="238" spans="1:11" x14ac:dyDescent="0.3">
      <c r="A238" s="6" t="s">
        <v>28</v>
      </c>
      <c r="B238" s="7">
        <v>43685</v>
      </c>
      <c r="C238" s="6">
        <v>4</v>
      </c>
      <c r="D238" s="6">
        <v>1</v>
      </c>
      <c r="E238" s="6">
        <v>25</v>
      </c>
      <c r="F238" s="6">
        <v>70</v>
      </c>
      <c r="G238" t="s">
        <v>7</v>
      </c>
      <c r="H238" s="6">
        <v>9</v>
      </c>
      <c r="I238" t="s">
        <v>95</v>
      </c>
      <c r="J238" t="s">
        <v>96</v>
      </c>
      <c r="K238">
        <v>37</v>
      </c>
    </row>
    <row r="239" spans="1:11" x14ac:dyDescent="0.3">
      <c r="A239" s="6" t="s">
        <v>28</v>
      </c>
      <c r="B239" s="7">
        <v>43685</v>
      </c>
      <c r="C239" s="6">
        <v>4</v>
      </c>
      <c r="D239" s="6">
        <v>2</v>
      </c>
      <c r="E239" s="6">
        <v>10</v>
      </c>
      <c r="F239" s="6">
        <v>85</v>
      </c>
      <c r="G239" t="s">
        <v>7</v>
      </c>
      <c r="H239" s="6">
        <v>65</v>
      </c>
      <c r="I239" t="s">
        <v>95</v>
      </c>
      <c r="J239" t="s">
        <v>96</v>
      </c>
      <c r="K239">
        <v>227</v>
      </c>
    </row>
    <row r="240" spans="1:11" x14ac:dyDescent="0.3">
      <c r="A240" s="6" t="s">
        <v>28</v>
      </c>
      <c r="B240" s="7">
        <v>43685</v>
      </c>
      <c r="C240" s="6">
        <v>4</v>
      </c>
      <c r="D240" s="6">
        <v>3</v>
      </c>
      <c r="E240" s="6">
        <v>15</v>
      </c>
      <c r="F240" s="6">
        <v>75</v>
      </c>
      <c r="G240" t="s">
        <v>7</v>
      </c>
      <c r="H240" s="6">
        <v>4</v>
      </c>
      <c r="I240" t="s">
        <v>128</v>
      </c>
      <c r="J240" t="s">
        <v>127</v>
      </c>
      <c r="K240">
        <v>25</v>
      </c>
    </row>
    <row r="241" spans="1:11" x14ac:dyDescent="0.3">
      <c r="A241" s="6" t="s">
        <v>28</v>
      </c>
      <c r="B241" s="7">
        <v>43685</v>
      </c>
      <c r="C241" s="6">
        <v>4</v>
      </c>
      <c r="D241" s="6">
        <v>3</v>
      </c>
      <c r="E241" s="6">
        <v>15</v>
      </c>
      <c r="F241" s="6">
        <v>75</v>
      </c>
      <c r="G241" t="s">
        <v>7</v>
      </c>
      <c r="H241" s="6">
        <v>45</v>
      </c>
      <c r="I241" t="s">
        <v>95</v>
      </c>
      <c r="J241" t="s">
        <v>96</v>
      </c>
      <c r="K241">
        <v>182</v>
      </c>
    </row>
    <row r="242" spans="1:11" x14ac:dyDescent="0.3">
      <c r="A242" s="6" t="s">
        <v>28</v>
      </c>
      <c r="B242" s="7">
        <v>43685</v>
      </c>
      <c r="C242" s="6">
        <v>4</v>
      </c>
      <c r="D242" s="6">
        <v>4</v>
      </c>
      <c r="E242" s="6">
        <v>5</v>
      </c>
      <c r="F242" s="6">
        <v>90</v>
      </c>
      <c r="G242" t="s">
        <v>7</v>
      </c>
      <c r="H242" s="6">
        <v>77</v>
      </c>
      <c r="I242" t="s">
        <v>95</v>
      </c>
      <c r="J242" t="s">
        <v>96</v>
      </c>
      <c r="K242">
        <v>301</v>
      </c>
    </row>
    <row r="243" spans="1:11" x14ac:dyDescent="0.3">
      <c r="A243" s="6" t="s">
        <v>28</v>
      </c>
      <c r="B243" s="7">
        <v>43685</v>
      </c>
      <c r="C243" s="6">
        <v>4</v>
      </c>
      <c r="D243" s="6">
        <v>5</v>
      </c>
      <c r="E243" s="6">
        <v>10</v>
      </c>
      <c r="F243" s="6">
        <v>80</v>
      </c>
      <c r="G243" t="s">
        <v>7</v>
      </c>
      <c r="H243" s="6">
        <v>87</v>
      </c>
      <c r="I243" t="s">
        <v>95</v>
      </c>
      <c r="J243" t="s">
        <v>96</v>
      </c>
      <c r="K243">
        <v>324</v>
      </c>
    </row>
    <row r="244" spans="1:11" x14ac:dyDescent="0.3">
      <c r="A244" s="6" t="s">
        <v>28</v>
      </c>
      <c r="B244" s="7">
        <v>43685</v>
      </c>
      <c r="C244" s="6">
        <v>5</v>
      </c>
      <c r="D244" s="6">
        <v>1</v>
      </c>
      <c r="E244" s="6">
        <v>5</v>
      </c>
      <c r="F244" s="6">
        <v>90</v>
      </c>
      <c r="G244" t="s">
        <v>15</v>
      </c>
      <c r="H244" s="6">
        <v>1</v>
      </c>
      <c r="I244" t="s">
        <v>18</v>
      </c>
      <c r="J244" t="s">
        <v>63</v>
      </c>
      <c r="K244">
        <v>9</v>
      </c>
    </row>
    <row r="245" spans="1:11" x14ac:dyDescent="0.3">
      <c r="A245" s="6" t="s">
        <v>28</v>
      </c>
      <c r="B245" s="7">
        <v>43685</v>
      </c>
      <c r="C245" s="6">
        <v>5</v>
      </c>
      <c r="D245" s="6">
        <v>1</v>
      </c>
      <c r="E245" s="6">
        <v>5</v>
      </c>
      <c r="F245" s="6">
        <v>90</v>
      </c>
      <c r="G245" t="s">
        <v>15</v>
      </c>
      <c r="H245" s="6">
        <v>92</v>
      </c>
      <c r="I245" t="s">
        <v>95</v>
      </c>
      <c r="J245" t="s">
        <v>96</v>
      </c>
      <c r="K245">
        <v>366</v>
      </c>
    </row>
    <row r="246" spans="1:11" x14ac:dyDescent="0.3">
      <c r="A246" s="6" t="s">
        <v>28</v>
      </c>
      <c r="B246" s="7">
        <v>43685</v>
      </c>
      <c r="C246" s="6">
        <v>5</v>
      </c>
      <c r="D246" s="6">
        <v>2</v>
      </c>
      <c r="E246" s="6">
        <v>5</v>
      </c>
      <c r="F246" s="6">
        <v>90</v>
      </c>
      <c r="G246" t="s">
        <v>7</v>
      </c>
      <c r="H246" s="6">
        <v>115</v>
      </c>
      <c r="I246" t="s">
        <v>95</v>
      </c>
      <c r="J246" t="s">
        <v>96</v>
      </c>
      <c r="K246">
        <v>372</v>
      </c>
    </row>
    <row r="247" spans="1:11" x14ac:dyDescent="0.3">
      <c r="A247" s="6" t="s">
        <v>28</v>
      </c>
      <c r="B247" s="7">
        <v>43685</v>
      </c>
      <c r="C247" s="6">
        <v>5</v>
      </c>
      <c r="D247" s="6">
        <v>3</v>
      </c>
      <c r="E247" s="6">
        <v>1</v>
      </c>
      <c r="F247" s="6">
        <v>95</v>
      </c>
      <c r="G247" t="s">
        <v>15</v>
      </c>
      <c r="H247" s="6">
        <v>112</v>
      </c>
      <c r="I247" t="s">
        <v>95</v>
      </c>
      <c r="J247" t="s">
        <v>96</v>
      </c>
      <c r="K247">
        <v>323</v>
      </c>
    </row>
    <row r="248" spans="1:11" x14ac:dyDescent="0.3">
      <c r="A248" s="6" t="s">
        <v>28</v>
      </c>
      <c r="B248" s="7">
        <v>43685</v>
      </c>
      <c r="C248" s="6">
        <v>5</v>
      </c>
      <c r="D248" s="6">
        <v>4</v>
      </c>
      <c r="E248" s="6">
        <v>1</v>
      </c>
      <c r="F248" s="6">
        <v>95</v>
      </c>
      <c r="G248" t="s">
        <v>7</v>
      </c>
      <c r="H248" s="6">
        <v>97</v>
      </c>
      <c r="I248" t="s">
        <v>95</v>
      </c>
      <c r="J248" t="s">
        <v>96</v>
      </c>
      <c r="K248">
        <v>322</v>
      </c>
    </row>
    <row r="249" spans="1:11" x14ac:dyDescent="0.3">
      <c r="A249" s="6" t="s">
        <v>28</v>
      </c>
      <c r="B249" s="7">
        <v>43685</v>
      </c>
      <c r="C249" s="6">
        <v>5</v>
      </c>
      <c r="D249" s="6">
        <v>4</v>
      </c>
      <c r="E249" s="6">
        <v>1</v>
      </c>
      <c r="F249" s="6">
        <v>95</v>
      </c>
      <c r="G249" t="s">
        <v>7</v>
      </c>
      <c r="H249" s="6">
        <v>1</v>
      </c>
      <c r="I249" t="s">
        <v>40</v>
      </c>
      <c r="J249" t="s">
        <v>65</v>
      </c>
      <c r="K249">
        <v>3</v>
      </c>
    </row>
    <row r="250" spans="1:11" x14ac:dyDescent="0.3">
      <c r="A250" s="6" t="s">
        <v>28</v>
      </c>
      <c r="B250" s="7">
        <v>43685</v>
      </c>
      <c r="C250" s="6">
        <v>5</v>
      </c>
      <c r="D250" s="6">
        <v>5</v>
      </c>
      <c r="E250" s="6">
        <v>15</v>
      </c>
      <c r="F250" s="6">
        <v>80</v>
      </c>
      <c r="G250" t="s">
        <v>7</v>
      </c>
      <c r="H250" s="6">
        <v>1</v>
      </c>
      <c r="I250" t="s">
        <v>54</v>
      </c>
      <c r="J250" t="s">
        <v>68</v>
      </c>
      <c r="K250">
        <v>1</v>
      </c>
    </row>
    <row r="251" spans="1:11" x14ac:dyDescent="0.3">
      <c r="A251" s="10" t="s">
        <v>28</v>
      </c>
      <c r="B251" s="9">
        <v>43685</v>
      </c>
      <c r="C251" s="10">
        <v>5</v>
      </c>
      <c r="D251" s="10">
        <v>5</v>
      </c>
      <c r="E251" s="10">
        <v>15</v>
      </c>
      <c r="F251" s="10">
        <v>80</v>
      </c>
      <c r="G251" s="8" t="s">
        <v>7</v>
      </c>
      <c r="H251" s="10">
        <v>38</v>
      </c>
      <c r="I251" s="8" t="s">
        <v>95</v>
      </c>
      <c r="J251" s="8" t="s">
        <v>96</v>
      </c>
      <c r="K251" s="8">
        <v>199</v>
      </c>
    </row>
    <row r="252" spans="1:11" x14ac:dyDescent="0.3">
      <c r="A252" s="6" t="s">
        <v>14</v>
      </c>
      <c r="B252" s="7">
        <v>43684</v>
      </c>
      <c r="C252" s="6">
        <v>1</v>
      </c>
      <c r="D252" s="6">
        <v>1</v>
      </c>
      <c r="E252" s="6">
        <v>15</v>
      </c>
      <c r="F252" s="6">
        <v>40</v>
      </c>
      <c r="G252" t="s">
        <v>7</v>
      </c>
    </row>
    <row r="253" spans="1:11" x14ac:dyDescent="0.3">
      <c r="A253" s="6" t="s">
        <v>14</v>
      </c>
      <c r="B253" s="7">
        <v>43684</v>
      </c>
      <c r="C253" s="6">
        <v>1</v>
      </c>
      <c r="D253" s="6">
        <v>2</v>
      </c>
      <c r="E253" s="6">
        <v>1</v>
      </c>
      <c r="F253" s="6">
        <v>70</v>
      </c>
      <c r="G253" t="s">
        <v>7</v>
      </c>
    </row>
    <row r="254" spans="1:11" x14ac:dyDescent="0.3">
      <c r="A254" s="6" t="s">
        <v>14</v>
      </c>
      <c r="B254" s="7">
        <v>43684</v>
      </c>
      <c r="C254" s="6">
        <v>1</v>
      </c>
      <c r="D254" s="6">
        <v>3</v>
      </c>
      <c r="E254" s="6">
        <v>5</v>
      </c>
      <c r="F254" s="6">
        <v>80</v>
      </c>
      <c r="G254" t="s">
        <v>7</v>
      </c>
      <c r="H254">
        <v>6</v>
      </c>
      <c r="I254" t="s">
        <v>130</v>
      </c>
      <c r="J254" t="s">
        <v>135</v>
      </c>
      <c r="K254">
        <v>26</v>
      </c>
    </row>
    <row r="255" spans="1:11" x14ac:dyDescent="0.3">
      <c r="A255" s="6" t="s">
        <v>14</v>
      </c>
      <c r="B255" s="7">
        <v>43684</v>
      </c>
      <c r="C255" s="6">
        <v>1</v>
      </c>
      <c r="D255" s="6">
        <v>3</v>
      </c>
      <c r="E255" s="6">
        <v>5</v>
      </c>
      <c r="F255" s="6">
        <v>80</v>
      </c>
      <c r="G255" t="s">
        <v>7</v>
      </c>
      <c r="H255">
        <v>2</v>
      </c>
      <c r="I255" t="s">
        <v>55</v>
      </c>
      <c r="J255" t="s">
        <v>69</v>
      </c>
      <c r="K255">
        <v>43</v>
      </c>
    </row>
    <row r="256" spans="1:11" x14ac:dyDescent="0.3">
      <c r="A256" s="6" t="s">
        <v>14</v>
      </c>
      <c r="B256" s="7">
        <v>43684</v>
      </c>
      <c r="C256" s="6">
        <v>1</v>
      </c>
      <c r="D256" s="6">
        <v>4</v>
      </c>
      <c r="E256" s="6">
        <v>10</v>
      </c>
      <c r="F256" s="6">
        <v>75</v>
      </c>
      <c r="G256" t="s">
        <v>7</v>
      </c>
      <c r="H256">
        <v>2</v>
      </c>
      <c r="I256" t="s">
        <v>131</v>
      </c>
      <c r="J256" t="s">
        <v>132</v>
      </c>
      <c r="K256">
        <v>38</v>
      </c>
    </row>
    <row r="257" spans="1:11" x14ac:dyDescent="0.3">
      <c r="A257" s="6" t="s">
        <v>14</v>
      </c>
      <c r="B257" s="7">
        <v>43684</v>
      </c>
      <c r="C257" s="6">
        <v>1</v>
      </c>
      <c r="D257" s="6">
        <v>5</v>
      </c>
      <c r="E257" s="6">
        <v>20</v>
      </c>
      <c r="F257" s="6">
        <v>70</v>
      </c>
      <c r="G257" t="s">
        <v>7</v>
      </c>
    </row>
    <row r="258" spans="1:11" x14ac:dyDescent="0.3">
      <c r="A258" s="6" t="s">
        <v>14</v>
      </c>
      <c r="B258" s="7">
        <v>43684</v>
      </c>
      <c r="C258" s="6">
        <v>2</v>
      </c>
      <c r="D258" s="6">
        <v>1</v>
      </c>
      <c r="E258" s="6">
        <v>20</v>
      </c>
      <c r="F258" s="6">
        <v>75</v>
      </c>
      <c r="G258" t="s">
        <v>7</v>
      </c>
      <c r="H258">
        <v>1</v>
      </c>
      <c r="I258" t="s">
        <v>40</v>
      </c>
      <c r="J258" t="s">
        <v>65</v>
      </c>
      <c r="K258">
        <v>2</v>
      </c>
    </row>
    <row r="259" spans="1:11" x14ac:dyDescent="0.3">
      <c r="A259" s="6" t="s">
        <v>14</v>
      </c>
      <c r="B259" s="7">
        <v>43684</v>
      </c>
      <c r="C259" s="6">
        <v>2</v>
      </c>
      <c r="D259" s="6">
        <v>2</v>
      </c>
      <c r="E259" s="6">
        <v>10</v>
      </c>
      <c r="F259" s="6">
        <v>75</v>
      </c>
      <c r="G259" t="s">
        <v>7</v>
      </c>
      <c r="H259">
        <v>1</v>
      </c>
      <c r="I259" t="s">
        <v>54</v>
      </c>
      <c r="J259" t="s">
        <v>68</v>
      </c>
      <c r="K259">
        <v>1</v>
      </c>
    </row>
    <row r="260" spans="1:11" x14ac:dyDescent="0.3">
      <c r="A260" s="6" t="s">
        <v>14</v>
      </c>
      <c r="B260" s="7">
        <v>43684</v>
      </c>
      <c r="C260" s="6">
        <v>2</v>
      </c>
      <c r="D260" s="6">
        <v>2</v>
      </c>
      <c r="E260" s="6">
        <v>10</v>
      </c>
      <c r="F260" s="6">
        <v>75</v>
      </c>
      <c r="G260" t="s">
        <v>7</v>
      </c>
      <c r="H260">
        <v>10</v>
      </c>
      <c r="I260" t="s">
        <v>130</v>
      </c>
      <c r="J260" t="s">
        <v>135</v>
      </c>
      <c r="K260">
        <v>11</v>
      </c>
    </row>
    <row r="261" spans="1:11" x14ac:dyDescent="0.3">
      <c r="A261" s="6" t="s">
        <v>14</v>
      </c>
      <c r="B261" s="7">
        <v>43684</v>
      </c>
      <c r="C261" s="6">
        <v>2</v>
      </c>
      <c r="D261" s="6">
        <v>3</v>
      </c>
      <c r="E261" s="6">
        <v>1</v>
      </c>
      <c r="F261" s="6">
        <v>85</v>
      </c>
      <c r="G261" t="s">
        <v>7</v>
      </c>
      <c r="H261">
        <v>7</v>
      </c>
      <c r="I261" t="s">
        <v>40</v>
      </c>
      <c r="J261" t="s">
        <v>65</v>
      </c>
      <c r="K261">
        <v>17</v>
      </c>
    </row>
    <row r="262" spans="1:11" x14ac:dyDescent="0.3">
      <c r="A262" s="6" t="s">
        <v>14</v>
      </c>
      <c r="B262" s="7">
        <v>43684</v>
      </c>
      <c r="C262" s="6">
        <v>2</v>
      </c>
      <c r="D262" s="6">
        <v>4</v>
      </c>
      <c r="E262" s="6">
        <v>15</v>
      </c>
      <c r="F262" s="6">
        <v>75</v>
      </c>
      <c r="G262" t="s">
        <v>7</v>
      </c>
      <c r="H262">
        <v>5</v>
      </c>
      <c r="I262" t="s">
        <v>130</v>
      </c>
      <c r="J262" t="s">
        <v>135</v>
      </c>
      <c r="K262">
        <v>16</v>
      </c>
    </row>
    <row r="263" spans="1:11" x14ac:dyDescent="0.3">
      <c r="A263" s="6" t="s">
        <v>14</v>
      </c>
      <c r="B263" s="7">
        <v>43684</v>
      </c>
      <c r="C263" s="6">
        <v>2</v>
      </c>
      <c r="D263" s="6">
        <v>5</v>
      </c>
      <c r="E263" s="6">
        <v>1</v>
      </c>
      <c r="F263" s="6">
        <v>65</v>
      </c>
      <c r="G263" t="s">
        <v>7</v>
      </c>
    </row>
    <row r="264" spans="1:11" x14ac:dyDescent="0.3">
      <c r="A264" s="6" t="s">
        <v>14</v>
      </c>
      <c r="B264" s="7">
        <v>43684</v>
      </c>
      <c r="C264" s="6">
        <v>3</v>
      </c>
      <c r="D264" s="6">
        <v>1</v>
      </c>
      <c r="E264" s="6">
        <v>10</v>
      </c>
      <c r="F264" s="6">
        <v>75</v>
      </c>
      <c r="G264" t="s">
        <v>7</v>
      </c>
      <c r="H264">
        <v>3</v>
      </c>
      <c r="I264" t="s">
        <v>95</v>
      </c>
      <c r="J264" t="s">
        <v>96</v>
      </c>
      <c r="K264">
        <v>5</v>
      </c>
    </row>
    <row r="265" spans="1:11" x14ac:dyDescent="0.3">
      <c r="A265" s="6" t="s">
        <v>14</v>
      </c>
      <c r="B265" s="7">
        <v>43684</v>
      </c>
      <c r="C265" s="6">
        <v>3</v>
      </c>
      <c r="D265" s="6">
        <v>2</v>
      </c>
      <c r="E265" s="6">
        <v>1</v>
      </c>
      <c r="F265" s="6">
        <v>85</v>
      </c>
      <c r="G265" t="s">
        <v>7</v>
      </c>
      <c r="H265">
        <v>4</v>
      </c>
      <c r="I265" t="s">
        <v>130</v>
      </c>
      <c r="J265" t="s">
        <v>129</v>
      </c>
      <c r="K265">
        <v>13</v>
      </c>
    </row>
    <row r="266" spans="1:11" x14ac:dyDescent="0.3">
      <c r="A266" s="6" t="s">
        <v>14</v>
      </c>
      <c r="B266" s="7">
        <v>43684</v>
      </c>
      <c r="C266" s="6">
        <v>3</v>
      </c>
      <c r="D266" s="6">
        <v>3</v>
      </c>
      <c r="E266" s="6">
        <v>5</v>
      </c>
      <c r="F266" s="6">
        <v>60</v>
      </c>
      <c r="G266" t="s">
        <v>7</v>
      </c>
      <c r="H266">
        <v>1</v>
      </c>
      <c r="I266" t="s">
        <v>55</v>
      </c>
      <c r="J266" t="s">
        <v>69</v>
      </c>
      <c r="K266">
        <v>11</v>
      </c>
    </row>
    <row r="267" spans="1:11" x14ac:dyDescent="0.3">
      <c r="A267" s="6" t="s">
        <v>14</v>
      </c>
      <c r="B267" s="7">
        <v>43684</v>
      </c>
      <c r="C267" s="6">
        <v>3</v>
      </c>
      <c r="D267" s="6">
        <v>4</v>
      </c>
      <c r="E267" s="6">
        <v>25</v>
      </c>
      <c r="F267" s="6">
        <v>75</v>
      </c>
      <c r="G267" t="s">
        <v>15</v>
      </c>
      <c r="H267">
        <v>1</v>
      </c>
      <c r="I267" t="s">
        <v>55</v>
      </c>
      <c r="J267" t="s">
        <v>69</v>
      </c>
      <c r="K267">
        <v>16</v>
      </c>
    </row>
    <row r="268" spans="1:11" x14ac:dyDescent="0.3">
      <c r="A268" s="6" t="s">
        <v>14</v>
      </c>
      <c r="B268" s="7">
        <v>43684</v>
      </c>
      <c r="C268" s="6">
        <v>3</v>
      </c>
      <c r="D268" s="6">
        <v>4</v>
      </c>
      <c r="E268" s="6">
        <v>25</v>
      </c>
      <c r="F268" s="6">
        <v>75</v>
      </c>
      <c r="G268" t="s">
        <v>15</v>
      </c>
      <c r="H268">
        <v>1</v>
      </c>
      <c r="I268" t="s">
        <v>40</v>
      </c>
      <c r="J268" t="s">
        <v>65</v>
      </c>
      <c r="K268">
        <v>1</v>
      </c>
    </row>
    <row r="269" spans="1:11" x14ac:dyDescent="0.3">
      <c r="A269" s="6" t="s">
        <v>14</v>
      </c>
      <c r="B269" s="7">
        <v>43684</v>
      </c>
      <c r="C269" s="6">
        <v>3</v>
      </c>
      <c r="D269" s="6">
        <v>4</v>
      </c>
      <c r="E269" s="6">
        <v>25</v>
      </c>
      <c r="F269" s="6">
        <v>75</v>
      </c>
      <c r="G269" t="s">
        <v>15</v>
      </c>
      <c r="H269">
        <v>1</v>
      </c>
      <c r="I269" t="s">
        <v>130</v>
      </c>
      <c r="J269" t="s">
        <v>135</v>
      </c>
      <c r="K269">
        <v>2</v>
      </c>
    </row>
    <row r="270" spans="1:11" x14ac:dyDescent="0.3">
      <c r="A270" s="6" t="s">
        <v>14</v>
      </c>
      <c r="B270" s="7">
        <v>43684</v>
      </c>
      <c r="C270" s="6">
        <v>3</v>
      </c>
      <c r="D270" s="6">
        <v>5</v>
      </c>
      <c r="E270" s="6">
        <v>20</v>
      </c>
      <c r="F270" s="6">
        <v>75</v>
      </c>
      <c r="G270" t="s">
        <v>7</v>
      </c>
    </row>
    <row r="271" spans="1:11" x14ac:dyDescent="0.3">
      <c r="A271" s="6" t="s">
        <v>14</v>
      </c>
      <c r="B271" s="7">
        <v>43684</v>
      </c>
      <c r="C271" s="6">
        <v>4</v>
      </c>
      <c r="D271" s="6">
        <v>1</v>
      </c>
      <c r="E271" s="6">
        <v>15</v>
      </c>
      <c r="F271" s="6">
        <v>80</v>
      </c>
      <c r="G271" t="s">
        <v>7</v>
      </c>
      <c r="H271">
        <v>1</v>
      </c>
      <c r="I271" t="s">
        <v>95</v>
      </c>
      <c r="J271" t="s">
        <v>96</v>
      </c>
      <c r="K271">
        <v>1</v>
      </c>
    </row>
    <row r="272" spans="1:11" x14ac:dyDescent="0.3">
      <c r="A272" s="6" t="s">
        <v>14</v>
      </c>
      <c r="B272" s="7">
        <v>43684</v>
      </c>
      <c r="C272" s="6">
        <v>4</v>
      </c>
      <c r="D272" s="6">
        <v>2</v>
      </c>
      <c r="E272" s="6">
        <v>10</v>
      </c>
      <c r="F272" s="6">
        <v>85</v>
      </c>
      <c r="G272" t="s">
        <v>7</v>
      </c>
      <c r="H272">
        <v>2</v>
      </c>
      <c r="I272" t="s">
        <v>95</v>
      </c>
      <c r="J272" t="s">
        <v>96</v>
      </c>
      <c r="K272">
        <v>4</v>
      </c>
    </row>
    <row r="273" spans="1:11" x14ac:dyDescent="0.3">
      <c r="A273" s="6" t="s">
        <v>14</v>
      </c>
      <c r="B273" s="7">
        <v>43684</v>
      </c>
      <c r="C273" s="6">
        <v>4</v>
      </c>
      <c r="D273" s="6">
        <v>3</v>
      </c>
      <c r="E273" s="6">
        <v>30</v>
      </c>
      <c r="F273" s="6">
        <v>65</v>
      </c>
      <c r="G273" t="s">
        <v>7</v>
      </c>
      <c r="H273">
        <v>1</v>
      </c>
      <c r="I273" t="s">
        <v>55</v>
      </c>
      <c r="J273" t="s">
        <v>69</v>
      </c>
      <c r="K273">
        <v>195</v>
      </c>
    </row>
    <row r="274" spans="1:11" x14ac:dyDescent="0.3">
      <c r="A274" s="6" t="s">
        <v>14</v>
      </c>
      <c r="B274" s="7">
        <v>43684</v>
      </c>
      <c r="C274" s="6">
        <v>4</v>
      </c>
      <c r="D274" s="6">
        <v>4</v>
      </c>
      <c r="E274" s="6">
        <v>5</v>
      </c>
      <c r="F274" s="6">
        <v>90</v>
      </c>
      <c r="G274" t="s">
        <v>7</v>
      </c>
      <c r="H274">
        <v>1</v>
      </c>
      <c r="I274" t="s">
        <v>95</v>
      </c>
      <c r="J274" t="s">
        <v>96</v>
      </c>
      <c r="K274">
        <v>2</v>
      </c>
    </row>
    <row r="275" spans="1:11" x14ac:dyDescent="0.3">
      <c r="A275" s="6" t="s">
        <v>14</v>
      </c>
      <c r="B275" s="7">
        <v>43684</v>
      </c>
      <c r="C275" s="6">
        <v>4</v>
      </c>
      <c r="D275" s="6">
        <v>5</v>
      </c>
      <c r="E275" s="6">
        <v>5</v>
      </c>
      <c r="F275" s="6">
        <v>60</v>
      </c>
      <c r="G275" t="s">
        <v>7</v>
      </c>
      <c r="H275">
        <v>18</v>
      </c>
      <c r="I275" t="s">
        <v>130</v>
      </c>
      <c r="J275" t="s">
        <v>135</v>
      </c>
      <c r="K275">
        <v>78</v>
      </c>
    </row>
    <row r="276" spans="1:11" x14ac:dyDescent="0.3">
      <c r="A276" s="6" t="s">
        <v>14</v>
      </c>
      <c r="B276" s="7">
        <v>43684</v>
      </c>
      <c r="C276" s="6">
        <v>5</v>
      </c>
      <c r="D276" s="6">
        <v>1</v>
      </c>
      <c r="E276" s="6">
        <v>1</v>
      </c>
      <c r="F276" s="6">
        <v>90</v>
      </c>
      <c r="G276" t="s">
        <v>7</v>
      </c>
      <c r="H276">
        <v>1</v>
      </c>
      <c r="I276" t="s">
        <v>133</v>
      </c>
      <c r="J276" t="s">
        <v>134</v>
      </c>
      <c r="K276">
        <v>3</v>
      </c>
    </row>
    <row r="277" spans="1:11" x14ac:dyDescent="0.3">
      <c r="A277" s="6" t="s">
        <v>14</v>
      </c>
      <c r="B277" s="7">
        <v>43684</v>
      </c>
      <c r="C277" s="6">
        <v>5</v>
      </c>
      <c r="D277" s="6">
        <v>1</v>
      </c>
      <c r="E277" s="6">
        <v>1</v>
      </c>
      <c r="F277" s="6">
        <v>90</v>
      </c>
      <c r="G277" t="s">
        <v>7</v>
      </c>
      <c r="H277">
        <v>1</v>
      </c>
      <c r="I277" t="s">
        <v>55</v>
      </c>
      <c r="J277" t="s">
        <v>69</v>
      </c>
      <c r="K277">
        <v>20</v>
      </c>
    </row>
    <row r="278" spans="1:11" x14ac:dyDescent="0.3">
      <c r="A278" s="6" t="s">
        <v>14</v>
      </c>
      <c r="B278" s="7">
        <v>43684</v>
      </c>
      <c r="C278" s="6">
        <v>5</v>
      </c>
      <c r="D278" s="6">
        <v>2</v>
      </c>
      <c r="E278" s="6">
        <v>1</v>
      </c>
      <c r="F278" s="6">
        <v>85</v>
      </c>
      <c r="G278" t="s">
        <v>7</v>
      </c>
      <c r="H278">
        <v>1</v>
      </c>
      <c r="I278" t="s">
        <v>55</v>
      </c>
      <c r="J278" t="s">
        <v>69</v>
      </c>
      <c r="K278">
        <v>44</v>
      </c>
    </row>
    <row r="279" spans="1:11" x14ac:dyDescent="0.3">
      <c r="A279" s="6" t="s">
        <v>14</v>
      </c>
      <c r="B279" s="7">
        <v>43684</v>
      </c>
      <c r="C279" s="6">
        <v>5</v>
      </c>
      <c r="D279" s="6">
        <v>2</v>
      </c>
      <c r="E279" s="6">
        <v>1</v>
      </c>
      <c r="F279" s="6">
        <v>85</v>
      </c>
      <c r="G279" t="s">
        <v>7</v>
      </c>
      <c r="H279">
        <v>1</v>
      </c>
      <c r="I279" t="s">
        <v>95</v>
      </c>
      <c r="J279" t="s">
        <v>96</v>
      </c>
      <c r="K279">
        <v>2</v>
      </c>
    </row>
    <row r="280" spans="1:11" x14ac:dyDescent="0.3">
      <c r="A280" s="6" t="s">
        <v>14</v>
      </c>
      <c r="B280" s="7">
        <v>43684</v>
      </c>
      <c r="C280" s="6">
        <v>5</v>
      </c>
      <c r="D280" s="6">
        <v>3</v>
      </c>
      <c r="E280" s="6">
        <v>20</v>
      </c>
      <c r="F280" s="6">
        <v>75</v>
      </c>
      <c r="G280" t="s">
        <v>7</v>
      </c>
      <c r="H280">
        <v>21</v>
      </c>
      <c r="I280" t="s">
        <v>130</v>
      </c>
      <c r="J280" t="s">
        <v>135</v>
      </c>
      <c r="K280">
        <v>56</v>
      </c>
    </row>
    <row r="281" spans="1:11" x14ac:dyDescent="0.3">
      <c r="A281" s="6" t="s">
        <v>14</v>
      </c>
      <c r="B281" s="7">
        <v>43684</v>
      </c>
      <c r="C281" s="6">
        <v>5</v>
      </c>
      <c r="D281" s="6">
        <v>4</v>
      </c>
      <c r="E281" s="6">
        <v>25</v>
      </c>
      <c r="F281" s="6">
        <v>70</v>
      </c>
      <c r="G281" t="s">
        <v>7</v>
      </c>
      <c r="H281">
        <v>2</v>
      </c>
      <c r="I281" t="s">
        <v>40</v>
      </c>
      <c r="J281" t="s">
        <v>65</v>
      </c>
      <c r="K281">
        <v>7</v>
      </c>
    </row>
    <row r="282" spans="1:11" x14ac:dyDescent="0.3">
      <c r="A282" s="6" t="s">
        <v>14</v>
      </c>
      <c r="B282" s="7">
        <v>43684</v>
      </c>
      <c r="C282" s="6">
        <v>5</v>
      </c>
      <c r="D282" s="6">
        <v>5</v>
      </c>
      <c r="E282" s="6">
        <v>15</v>
      </c>
      <c r="F282" s="6">
        <v>80</v>
      </c>
      <c r="G282" t="s">
        <v>7</v>
      </c>
      <c r="H282">
        <v>8</v>
      </c>
      <c r="I282" t="s">
        <v>130</v>
      </c>
      <c r="J282" t="s">
        <v>135</v>
      </c>
      <c r="K282">
        <v>30</v>
      </c>
    </row>
    <row r="283" spans="1:11" x14ac:dyDescent="0.3">
      <c r="A283" s="6"/>
      <c r="B283" s="7"/>
      <c r="C283" s="6"/>
    </row>
    <row r="284" spans="1:11" x14ac:dyDescent="0.3">
      <c r="A284" s="6"/>
      <c r="B284" s="7"/>
    </row>
    <row r="285" spans="1:11" x14ac:dyDescent="0.3">
      <c r="A285" s="6"/>
      <c r="B285" s="7"/>
    </row>
    <row r="286" spans="1:11" x14ac:dyDescent="0.3">
      <c r="A286" s="6"/>
      <c r="B286" s="7"/>
    </row>
    <row r="287" spans="1:11" x14ac:dyDescent="0.3">
      <c r="A287" s="6"/>
      <c r="B287" s="7"/>
    </row>
    <row r="288" spans="1:11" x14ac:dyDescent="0.3">
      <c r="A288" s="6"/>
      <c r="B288" s="7"/>
    </row>
    <row r="289" spans="1:2" x14ac:dyDescent="0.3">
      <c r="A289" s="6"/>
      <c r="B289" s="7"/>
    </row>
    <row r="290" spans="1:2" x14ac:dyDescent="0.3">
      <c r="A290" s="6"/>
      <c r="B290" s="7"/>
    </row>
    <row r="291" spans="1:2" x14ac:dyDescent="0.3">
      <c r="A291" s="6"/>
      <c r="B291" s="7"/>
    </row>
    <row r="292" spans="1:2" x14ac:dyDescent="0.3">
      <c r="A292" s="6"/>
      <c r="B292" s="7"/>
    </row>
    <row r="293" spans="1:2" x14ac:dyDescent="0.3">
      <c r="A293" s="6"/>
      <c r="B293" s="7"/>
    </row>
    <row r="294" spans="1:2" x14ac:dyDescent="0.3">
      <c r="A294" s="6"/>
      <c r="B294" s="7"/>
    </row>
    <row r="295" spans="1:2" x14ac:dyDescent="0.3">
      <c r="A295" s="6"/>
      <c r="B295" s="7"/>
    </row>
    <row r="296" spans="1:2" x14ac:dyDescent="0.3">
      <c r="A296" s="6"/>
      <c r="B296" s="7"/>
    </row>
    <row r="297" spans="1:2" x14ac:dyDescent="0.3">
      <c r="A297" s="6"/>
      <c r="B297" s="7"/>
    </row>
    <row r="298" spans="1:2" x14ac:dyDescent="0.3">
      <c r="A298" s="6"/>
      <c r="B298" s="7"/>
    </row>
    <row r="299" spans="1:2" x14ac:dyDescent="0.3">
      <c r="A299" s="6"/>
      <c r="B299" s="7"/>
    </row>
    <row r="300" spans="1:2" x14ac:dyDescent="0.3">
      <c r="A300" s="6"/>
      <c r="B300" s="7"/>
    </row>
    <row r="301" spans="1:2" x14ac:dyDescent="0.3">
      <c r="A301" s="6"/>
      <c r="B301" s="7"/>
    </row>
    <row r="302" spans="1:2" x14ac:dyDescent="0.3">
      <c r="A302" s="6"/>
      <c r="B302" s="7"/>
    </row>
    <row r="303" spans="1:2" x14ac:dyDescent="0.3">
      <c r="A303" s="6"/>
      <c r="B303" s="7"/>
    </row>
  </sheetData>
  <phoneticPr fontId="2" type="noConversion"/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9803-E4E0-4F65-AD63-48B4D0F6432B}">
  <dimension ref="A1:R280"/>
  <sheetViews>
    <sheetView workbookViewId="0">
      <selection activeCell="N3" sqref="N3:R13"/>
    </sheetView>
  </sheetViews>
  <sheetFormatPr defaultRowHeight="14.4" x14ac:dyDescent="0.3"/>
  <cols>
    <col min="2" max="2" width="9.77734375" bestFit="1" customWidth="1"/>
    <col min="14" max="14" width="13.21875" bestFit="1" customWidth="1"/>
    <col min="15" max="15" width="24.21875" bestFit="1" customWidth="1"/>
    <col min="16" max="16" width="26" bestFit="1" customWidth="1"/>
    <col min="17" max="17" width="24.21875" bestFit="1" customWidth="1"/>
    <col min="18" max="18" width="24.77734375" bestFit="1" customWidth="1"/>
  </cols>
  <sheetData>
    <row r="1" spans="1:18" x14ac:dyDescent="0.3">
      <c r="A1" t="s">
        <v>4</v>
      </c>
      <c r="B1" t="s">
        <v>13</v>
      </c>
      <c r="C1" t="s">
        <v>0</v>
      </c>
      <c r="D1" t="s">
        <v>1</v>
      </c>
      <c r="E1" t="s">
        <v>6</v>
      </c>
      <c r="F1" t="s">
        <v>2</v>
      </c>
      <c r="G1" t="s">
        <v>3</v>
      </c>
      <c r="H1" t="s">
        <v>10</v>
      </c>
      <c r="I1" t="s">
        <v>8</v>
      </c>
      <c r="J1" t="s">
        <v>61</v>
      </c>
      <c r="K1" t="s">
        <v>9</v>
      </c>
    </row>
    <row r="2" spans="1:18" x14ac:dyDescent="0.3">
      <c r="A2" t="s">
        <v>136</v>
      </c>
      <c r="B2" s="7">
        <v>43720</v>
      </c>
      <c r="C2">
        <v>1</v>
      </c>
      <c r="D2">
        <v>1</v>
      </c>
      <c r="E2">
        <v>5</v>
      </c>
      <c r="F2">
        <v>85</v>
      </c>
      <c r="G2" t="s">
        <v>7</v>
      </c>
      <c r="H2">
        <v>16</v>
      </c>
      <c r="I2" t="s">
        <v>137</v>
      </c>
      <c r="J2" t="s">
        <v>138</v>
      </c>
      <c r="K2">
        <v>658</v>
      </c>
    </row>
    <row r="3" spans="1:18" x14ac:dyDescent="0.3">
      <c r="A3" t="s">
        <v>136</v>
      </c>
      <c r="B3" s="7">
        <v>43720</v>
      </c>
      <c r="C3">
        <v>1</v>
      </c>
      <c r="D3">
        <v>2</v>
      </c>
      <c r="E3">
        <v>10</v>
      </c>
      <c r="F3">
        <v>85</v>
      </c>
      <c r="G3" t="s">
        <v>7</v>
      </c>
      <c r="H3">
        <v>2</v>
      </c>
      <c r="I3" t="s">
        <v>137</v>
      </c>
      <c r="J3" t="s">
        <v>138</v>
      </c>
      <c r="K3">
        <v>66</v>
      </c>
      <c r="N3" s="12" t="s">
        <v>154</v>
      </c>
      <c r="O3" t="s">
        <v>157</v>
      </c>
      <c r="P3" t="s">
        <v>158</v>
      </c>
      <c r="Q3" t="s">
        <v>156</v>
      </c>
      <c r="R3" t="s">
        <v>159</v>
      </c>
    </row>
    <row r="4" spans="1:18" x14ac:dyDescent="0.3">
      <c r="A4" t="s">
        <v>136</v>
      </c>
      <c r="B4" s="7">
        <v>43720</v>
      </c>
      <c r="C4">
        <v>1</v>
      </c>
      <c r="D4">
        <v>3</v>
      </c>
      <c r="E4">
        <v>5</v>
      </c>
      <c r="F4">
        <v>90</v>
      </c>
      <c r="G4" t="s">
        <v>7</v>
      </c>
      <c r="H4">
        <v>4</v>
      </c>
      <c r="I4" t="s">
        <v>137</v>
      </c>
      <c r="J4" t="s">
        <v>138</v>
      </c>
      <c r="K4">
        <v>43</v>
      </c>
      <c r="N4" s="13" t="s">
        <v>36</v>
      </c>
      <c r="O4" s="14">
        <v>0.88461538461538458</v>
      </c>
      <c r="P4" s="14">
        <v>70.192307692307693</v>
      </c>
      <c r="Q4" s="14">
        <v>27</v>
      </c>
      <c r="R4" s="14">
        <v>775</v>
      </c>
    </row>
    <row r="5" spans="1:18" x14ac:dyDescent="0.3">
      <c r="A5" t="s">
        <v>136</v>
      </c>
      <c r="B5" s="7">
        <v>43720</v>
      </c>
      <c r="C5">
        <v>1</v>
      </c>
      <c r="D5">
        <v>4</v>
      </c>
      <c r="E5">
        <v>20</v>
      </c>
      <c r="F5">
        <v>75</v>
      </c>
      <c r="G5" t="s">
        <v>7</v>
      </c>
      <c r="H5">
        <v>25</v>
      </c>
      <c r="I5" t="s">
        <v>137</v>
      </c>
      <c r="J5" t="s">
        <v>138</v>
      </c>
      <c r="K5">
        <v>435</v>
      </c>
      <c r="N5" s="13" t="s">
        <v>35</v>
      </c>
      <c r="O5" s="14">
        <v>0</v>
      </c>
      <c r="P5" s="14">
        <v>87.758620689655174</v>
      </c>
      <c r="Q5" s="14">
        <v>202</v>
      </c>
      <c r="R5" s="14">
        <v>6221</v>
      </c>
    </row>
    <row r="6" spans="1:18" x14ac:dyDescent="0.3">
      <c r="A6" t="s">
        <v>136</v>
      </c>
      <c r="B6" s="7">
        <v>43720</v>
      </c>
      <c r="C6">
        <v>1</v>
      </c>
      <c r="D6">
        <v>5</v>
      </c>
      <c r="E6">
        <v>25</v>
      </c>
      <c r="F6">
        <v>79</v>
      </c>
      <c r="G6" t="s">
        <v>7</v>
      </c>
      <c r="H6">
        <v>9</v>
      </c>
      <c r="I6" t="s">
        <v>137</v>
      </c>
      <c r="J6" t="s">
        <v>138</v>
      </c>
      <c r="K6">
        <v>86</v>
      </c>
      <c r="N6" s="13" t="s">
        <v>136</v>
      </c>
      <c r="O6" s="14">
        <v>15.76923076923077</v>
      </c>
      <c r="P6" s="14">
        <v>73.230769230769226</v>
      </c>
      <c r="Q6" s="14">
        <v>244</v>
      </c>
      <c r="R6" s="14">
        <v>5066</v>
      </c>
    </row>
    <row r="7" spans="1:18" x14ac:dyDescent="0.3">
      <c r="A7" t="s">
        <v>136</v>
      </c>
      <c r="B7" s="7">
        <v>43720</v>
      </c>
      <c r="C7">
        <v>2</v>
      </c>
      <c r="D7">
        <v>1</v>
      </c>
      <c r="E7">
        <v>20</v>
      </c>
      <c r="F7">
        <v>75</v>
      </c>
      <c r="G7" t="s">
        <v>7</v>
      </c>
      <c r="H7">
        <v>14</v>
      </c>
      <c r="I7" t="s">
        <v>137</v>
      </c>
      <c r="J7" t="s">
        <v>138</v>
      </c>
      <c r="K7">
        <v>251</v>
      </c>
      <c r="N7" s="13" t="s">
        <v>148</v>
      </c>
      <c r="O7" s="14">
        <v>0.57692307692307687</v>
      </c>
      <c r="P7" s="14">
        <v>86.730769230769226</v>
      </c>
      <c r="Q7" s="14">
        <v>72</v>
      </c>
      <c r="R7" s="14">
        <v>1648</v>
      </c>
    </row>
    <row r="8" spans="1:18" x14ac:dyDescent="0.3">
      <c r="A8" t="s">
        <v>136</v>
      </c>
      <c r="B8" s="7">
        <v>43720</v>
      </c>
      <c r="C8">
        <v>2</v>
      </c>
      <c r="D8">
        <v>2</v>
      </c>
      <c r="E8">
        <v>5</v>
      </c>
      <c r="F8">
        <v>90</v>
      </c>
      <c r="G8" t="s">
        <v>7</v>
      </c>
      <c r="H8">
        <v>13</v>
      </c>
      <c r="I8" t="s">
        <v>137</v>
      </c>
      <c r="J8" t="s">
        <v>138</v>
      </c>
      <c r="K8">
        <v>371</v>
      </c>
      <c r="N8" s="13" t="s">
        <v>34</v>
      </c>
      <c r="O8" s="14">
        <v>16.129032258064516</v>
      </c>
      <c r="P8" s="14">
        <v>61.774193548387096</v>
      </c>
      <c r="Q8" s="14">
        <v>32</v>
      </c>
      <c r="R8" s="14">
        <v>118</v>
      </c>
    </row>
    <row r="9" spans="1:18" x14ac:dyDescent="0.3">
      <c r="A9" t="s">
        <v>136</v>
      </c>
      <c r="B9" s="7">
        <v>43720</v>
      </c>
      <c r="C9">
        <v>2</v>
      </c>
      <c r="D9">
        <v>3</v>
      </c>
      <c r="E9">
        <v>15</v>
      </c>
      <c r="F9">
        <v>70</v>
      </c>
      <c r="G9" t="s">
        <v>7</v>
      </c>
      <c r="H9">
        <v>10</v>
      </c>
      <c r="I9" t="s">
        <v>137</v>
      </c>
      <c r="J9" t="s">
        <v>138</v>
      </c>
      <c r="K9">
        <v>64</v>
      </c>
      <c r="N9" s="13" t="s">
        <v>14</v>
      </c>
      <c r="O9" s="14">
        <v>32.638888888888886</v>
      </c>
      <c r="P9" s="14">
        <v>55.138888888888886</v>
      </c>
      <c r="Q9" s="14">
        <v>95</v>
      </c>
      <c r="R9" s="14">
        <v>5178</v>
      </c>
    </row>
    <row r="10" spans="1:18" x14ac:dyDescent="0.3">
      <c r="A10" t="s">
        <v>136</v>
      </c>
      <c r="B10" s="7">
        <v>43720</v>
      </c>
      <c r="C10">
        <v>2</v>
      </c>
      <c r="D10">
        <v>4</v>
      </c>
      <c r="E10">
        <v>25</v>
      </c>
      <c r="F10">
        <v>70</v>
      </c>
      <c r="G10" t="s">
        <v>7</v>
      </c>
      <c r="H10">
        <v>12</v>
      </c>
      <c r="I10" t="s">
        <v>137</v>
      </c>
      <c r="J10" t="s">
        <v>138</v>
      </c>
      <c r="K10">
        <v>186</v>
      </c>
      <c r="N10" s="13" t="s">
        <v>20</v>
      </c>
      <c r="O10" s="14">
        <v>9.264705882352942</v>
      </c>
      <c r="P10" s="14">
        <v>47.5</v>
      </c>
      <c r="Q10" s="14">
        <v>70</v>
      </c>
      <c r="R10" s="14">
        <v>1583</v>
      </c>
    </row>
    <row r="11" spans="1:18" x14ac:dyDescent="0.3">
      <c r="A11" t="s">
        <v>136</v>
      </c>
      <c r="B11" s="7">
        <v>43720</v>
      </c>
      <c r="C11">
        <v>2</v>
      </c>
      <c r="D11">
        <v>5</v>
      </c>
      <c r="E11">
        <v>10</v>
      </c>
      <c r="F11">
        <v>80</v>
      </c>
      <c r="G11" t="s">
        <v>7</v>
      </c>
      <c r="H11">
        <v>5</v>
      </c>
      <c r="I11" t="s">
        <v>137</v>
      </c>
      <c r="J11" t="s">
        <v>138</v>
      </c>
      <c r="K11">
        <v>242</v>
      </c>
      <c r="N11" s="13" t="s">
        <v>28</v>
      </c>
      <c r="O11" s="14">
        <v>30.357142857142858</v>
      </c>
      <c r="P11" s="14">
        <v>65.11904761904762</v>
      </c>
      <c r="Q11" s="14">
        <v>100</v>
      </c>
      <c r="R11" s="14">
        <v>1087</v>
      </c>
    </row>
    <row r="12" spans="1:18" x14ac:dyDescent="0.3">
      <c r="A12" t="s">
        <v>136</v>
      </c>
      <c r="B12" s="7">
        <v>43720</v>
      </c>
      <c r="C12">
        <v>3</v>
      </c>
      <c r="D12">
        <v>1</v>
      </c>
      <c r="E12">
        <v>30</v>
      </c>
      <c r="F12">
        <v>65</v>
      </c>
      <c r="G12" t="s">
        <v>7</v>
      </c>
      <c r="H12">
        <v>9</v>
      </c>
      <c r="I12" t="s">
        <v>137</v>
      </c>
      <c r="J12" t="s">
        <v>138</v>
      </c>
      <c r="K12">
        <v>157</v>
      </c>
      <c r="N12" s="13" t="s">
        <v>32</v>
      </c>
      <c r="O12" s="14">
        <v>15.535714285714286</v>
      </c>
      <c r="P12" s="14">
        <v>70</v>
      </c>
      <c r="Q12" s="14">
        <v>33</v>
      </c>
      <c r="R12" s="14">
        <v>378</v>
      </c>
    </row>
    <row r="13" spans="1:18" x14ac:dyDescent="0.3">
      <c r="A13" t="s">
        <v>136</v>
      </c>
      <c r="B13" s="7">
        <v>43720</v>
      </c>
      <c r="C13">
        <v>3</v>
      </c>
      <c r="D13">
        <v>2</v>
      </c>
      <c r="E13">
        <v>35</v>
      </c>
      <c r="F13">
        <v>60</v>
      </c>
      <c r="G13" t="s">
        <v>7</v>
      </c>
      <c r="H13">
        <v>15</v>
      </c>
      <c r="I13" t="s">
        <v>137</v>
      </c>
      <c r="J13" t="s">
        <v>138</v>
      </c>
      <c r="K13">
        <v>288</v>
      </c>
      <c r="N13" s="13" t="s">
        <v>155</v>
      </c>
      <c r="O13" s="14">
        <v>14.920863309352518</v>
      </c>
      <c r="P13" s="14">
        <v>67.406474820143885</v>
      </c>
      <c r="Q13" s="14">
        <v>875</v>
      </c>
      <c r="R13" s="14">
        <v>22054</v>
      </c>
    </row>
    <row r="14" spans="1:18" x14ac:dyDescent="0.3">
      <c r="A14" t="s">
        <v>136</v>
      </c>
      <c r="B14" s="7">
        <v>43720</v>
      </c>
      <c r="C14">
        <v>3</v>
      </c>
      <c r="D14">
        <v>3</v>
      </c>
      <c r="E14">
        <v>15</v>
      </c>
      <c r="F14">
        <v>65</v>
      </c>
      <c r="G14" t="s">
        <v>7</v>
      </c>
      <c r="H14">
        <v>6</v>
      </c>
      <c r="I14" t="s">
        <v>137</v>
      </c>
      <c r="J14" t="s">
        <v>138</v>
      </c>
      <c r="K14">
        <v>58</v>
      </c>
    </row>
    <row r="15" spans="1:18" x14ac:dyDescent="0.3">
      <c r="A15" t="s">
        <v>136</v>
      </c>
      <c r="B15" s="7">
        <v>43720</v>
      </c>
      <c r="C15">
        <v>3</v>
      </c>
      <c r="D15">
        <v>4</v>
      </c>
      <c r="E15">
        <v>20</v>
      </c>
      <c r="F15">
        <v>70</v>
      </c>
      <c r="G15" t="s">
        <v>7</v>
      </c>
      <c r="H15">
        <v>16</v>
      </c>
      <c r="I15" t="s">
        <v>137</v>
      </c>
      <c r="J15" t="s">
        <v>138</v>
      </c>
      <c r="K15">
        <v>487</v>
      </c>
    </row>
    <row r="16" spans="1:18" x14ac:dyDescent="0.3">
      <c r="A16" t="s">
        <v>136</v>
      </c>
      <c r="B16" s="7">
        <v>43720</v>
      </c>
      <c r="C16">
        <v>3</v>
      </c>
      <c r="D16">
        <v>5</v>
      </c>
      <c r="E16">
        <v>5</v>
      </c>
      <c r="F16">
        <v>90</v>
      </c>
      <c r="G16" t="s">
        <v>7</v>
      </c>
      <c r="H16">
        <v>1</v>
      </c>
      <c r="I16" t="s">
        <v>137</v>
      </c>
      <c r="J16" t="s">
        <v>138</v>
      </c>
      <c r="K16">
        <v>29</v>
      </c>
    </row>
    <row r="17" spans="1:11" x14ac:dyDescent="0.3">
      <c r="A17" t="s">
        <v>136</v>
      </c>
      <c r="B17" s="7">
        <v>43720</v>
      </c>
      <c r="C17">
        <v>3</v>
      </c>
      <c r="D17">
        <v>5</v>
      </c>
      <c r="E17">
        <v>5</v>
      </c>
      <c r="F17">
        <v>90</v>
      </c>
      <c r="G17" t="s">
        <v>7</v>
      </c>
      <c r="H17">
        <v>10</v>
      </c>
      <c r="I17" s="11" t="s">
        <v>146</v>
      </c>
      <c r="J17" t="s">
        <v>147</v>
      </c>
      <c r="K17">
        <v>82</v>
      </c>
    </row>
    <row r="18" spans="1:11" x14ac:dyDescent="0.3">
      <c r="A18" t="s">
        <v>136</v>
      </c>
      <c r="B18" s="7">
        <v>43720</v>
      </c>
      <c r="C18">
        <v>4</v>
      </c>
      <c r="D18">
        <v>1</v>
      </c>
      <c r="E18">
        <v>10</v>
      </c>
      <c r="F18">
        <v>65</v>
      </c>
      <c r="G18" t="s">
        <v>7</v>
      </c>
      <c r="H18">
        <v>5</v>
      </c>
      <c r="I18" t="s">
        <v>137</v>
      </c>
      <c r="J18" t="s">
        <v>138</v>
      </c>
      <c r="K18">
        <v>99</v>
      </c>
    </row>
    <row r="19" spans="1:11" x14ac:dyDescent="0.3">
      <c r="A19" t="s">
        <v>136</v>
      </c>
      <c r="B19" s="7">
        <v>43720</v>
      </c>
      <c r="C19">
        <v>4</v>
      </c>
      <c r="D19">
        <v>2</v>
      </c>
      <c r="E19">
        <v>5</v>
      </c>
      <c r="F19">
        <v>90</v>
      </c>
      <c r="G19" t="s">
        <v>7</v>
      </c>
      <c r="H19">
        <v>5</v>
      </c>
      <c r="I19" t="s">
        <v>137</v>
      </c>
      <c r="J19" t="s">
        <v>138</v>
      </c>
      <c r="K19">
        <v>67</v>
      </c>
    </row>
    <row r="20" spans="1:11" x14ac:dyDescent="0.3">
      <c r="A20" t="s">
        <v>136</v>
      </c>
      <c r="B20" s="7">
        <v>43720</v>
      </c>
      <c r="C20">
        <v>4</v>
      </c>
      <c r="D20">
        <v>3</v>
      </c>
      <c r="E20">
        <v>5</v>
      </c>
      <c r="F20">
        <v>85</v>
      </c>
      <c r="G20" t="s">
        <v>7</v>
      </c>
      <c r="H20">
        <v>6</v>
      </c>
      <c r="I20" t="s">
        <v>137</v>
      </c>
      <c r="J20" t="s">
        <v>138</v>
      </c>
      <c r="K20">
        <v>89</v>
      </c>
    </row>
    <row r="21" spans="1:11" x14ac:dyDescent="0.3">
      <c r="A21" t="s">
        <v>136</v>
      </c>
      <c r="B21" s="7">
        <v>43720</v>
      </c>
      <c r="C21">
        <v>4</v>
      </c>
      <c r="D21">
        <v>4</v>
      </c>
      <c r="E21">
        <v>10</v>
      </c>
      <c r="F21">
        <v>70</v>
      </c>
      <c r="G21" t="s">
        <v>7</v>
      </c>
      <c r="H21">
        <v>4</v>
      </c>
      <c r="I21" t="s">
        <v>137</v>
      </c>
      <c r="J21" t="s">
        <v>138</v>
      </c>
      <c r="K21">
        <v>103</v>
      </c>
    </row>
    <row r="22" spans="1:11" x14ac:dyDescent="0.3">
      <c r="A22" t="s">
        <v>136</v>
      </c>
      <c r="B22" s="7">
        <v>43720</v>
      </c>
      <c r="C22">
        <v>4</v>
      </c>
      <c r="D22">
        <v>5</v>
      </c>
      <c r="E22">
        <v>35</v>
      </c>
      <c r="F22">
        <v>50</v>
      </c>
      <c r="G22" t="s">
        <v>7</v>
      </c>
      <c r="H22">
        <v>13</v>
      </c>
      <c r="I22" t="s">
        <v>137</v>
      </c>
      <c r="J22" t="s">
        <v>138</v>
      </c>
      <c r="K22">
        <v>118</v>
      </c>
    </row>
    <row r="23" spans="1:11" x14ac:dyDescent="0.3">
      <c r="A23" t="s">
        <v>136</v>
      </c>
      <c r="B23" s="7">
        <v>43720</v>
      </c>
      <c r="C23">
        <v>5</v>
      </c>
      <c r="D23">
        <v>1</v>
      </c>
      <c r="E23">
        <v>10</v>
      </c>
      <c r="F23">
        <v>80</v>
      </c>
      <c r="G23" t="s">
        <v>7</v>
      </c>
      <c r="H23">
        <v>5</v>
      </c>
      <c r="I23" t="s">
        <v>137</v>
      </c>
      <c r="J23" t="s">
        <v>138</v>
      </c>
      <c r="K23">
        <v>123</v>
      </c>
    </row>
    <row r="24" spans="1:11" x14ac:dyDescent="0.3">
      <c r="A24" t="s">
        <v>136</v>
      </c>
      <c r="B24" s="7">
        <v>43720</v>
      </c>
      <c r="C24">
        <v>5</v>
      </c>
      <c r="D24">
        <v>2</v>
      </c>
      <c r="E24">
        <v>15</v>
      </c>
      <c r="F24">
        <v>50</v>
      </c>
      <c r="G24" t="s">
        <v>7</v>
      </c>
      <c r="H24">
        <v>9</v>
      </c>
      <c r="I24" t="s">
        <v>137</v>
      </c>
      <c r="J24" t="s">
        <v>138</v>
      </c>
      <c r="K24">
        <v>166</v>
      </c>
    </row>
    <row r="25" spans="1:11" x14ac:dyDescent="0.3">
      <c r="A25" t="s">
        <v>136</v>
      </c>
      <c r="B25" s="7">
        <v>43720</v>
      </c>
      <c r="C25">
        <v>5</v>
      </c>
      <c r="D25">
        <v>3</v>
      </c>
      <c r="E25">
        <v>25</v>
      </c>
      <c r="F25">
        <v>55</v>
      </c>
      <c r="G25" t="s">
        <v>7</v>
      </c>
      <c r="H25">
        <v>4</v>
      </c>
      <c r="I25" t="s">
        <v>137</v>
      </c>
      <c r="J25" t="s">
        <v>138</v>
      </c>
      <c r="K25">
        <v>112</v>
      </c>
    </row>
    <row r="26" spans="1:11" x14ac:dyDescent="0.3">
      <c r="A26" t="s">
        <v>136</v>
      </c>
      <c r="B26" s="7">
        <v>43720</v>
      </c>
      <c r="C26">
        <v>5</v>
      </c>
      <c r="D26">
        <v>4</v>
      </c>
      <c r="E26">
        <v>30</v>
      </c>
      <c r="F26">
        <v>50</v>
      </c>
      <c r="G26" t="s">
        <v>7</v>
      </c>
      <c r="H26">
        <v>14</v>
      </c>
      <c r="I26" t="s">
        <v>137</v>
      </c>
      <c r="J26" t="s">
        <v>138</v>
      </c>
      <c r="K26">
        <v>465</v>
      </c>
    </row>
    <row r="27" spans="1:11" x14ac:dyDescent="0.3">
      <c r="A27" t="s">
        <v>136</v>
      </c>
      <c r="B27" s="7">
        <v>43720</v>
      </c>
      <c r="C27">
        <v>5</v>
      </c>
      <c r="D27">
        <v>5</v>
      </c>
      <c r="E27">
        <v>15</v>
      </c>
      <c r="F27">
        <v>70</v>
      </c>
      <c r="G27" t="s">
        <v>7</v>
      </c>
      <c r="H27">
        <v>12</v>
      </c>
      <c r="I27" t="s">
        <v>137</v>
      </c>
      <c r="J27" t="s">
        <v>138</v>
      </c>
      <c r="K27">
        <v>221</v>
      </c>
    </row>
    <row r="28" spans="1:11" x14ac:dyDescent="0.3">
      <c r="A28" t="s">
        <v>28</v>
      </c>
      <c r="B28" s="7">
        <v>43719</v>
      </c>
      <c r="C28">
        <v>1</v>
      </c>
      <c r="D28">
        <v>1</v>
      </c>
      <c r="E28">
        <v>40</v>
      </c>
      <c r="F28">
        <v>50</v>
      </c>
      <c r="G28" t="s">
        <v>7</v>
      </c>
      <c r="H28">
        <v>1</v>
      </c>
      <c r="I28" t="s">
        <v>137</v>
      </c>
      <c r="J28" t="s">
        <v>138</v>
      </c>
      <c r="K28">
        <v>86</v>
      </c>
    </row>
    <row r="29" spans="1:11" x14ac:dyDescent="0.3">
      <c r="A29" t="s">
        <v>28</v>
      </c>
      <c r="B29" s="7">
        <v>43719</v>
      </c>
      <c r="C29">
        <v>1</v>
      </c>
      <c r="D29">
        <v>1</v>
      </c>
      <c r="E29">
        <v>40</v>
      </c>
      <c r="F29">
        <v>50</v>
      </c>
      <c r="G29" t="s">
        <v>7</v>
      </c>
      <c r="H29">
        <v>1</v>
      </c>
      <c r="I29" s="11" t="s">
        <v>146</v>
      </c>
      <c r="J29" t="s">
        <v>153</v>
      </c>
      <c r="K29">
        <v>1</v>
      </c>
    </row>
    <row r="30" spans="1:11" x14ac:dyDescent="0.3">
      <c r="A30" t="s">
        <v>28</v>
      </c>
      <c r="B30" s="7">
        <v>43719</v>
      </c>
      <c r="C30">
        <v>1</v>
      </c>
      <c r="D30">
        <v>1</v>
      </c>
      <c r="E30">
        <v>40</v>
      </c>
      <c r="F30">
        <v>50</v>
      </c>
      <c r="G30" t="s">
        <v>7</v>
      </c>
      <c r="H30">
        <v>1</v>
      </c>
      <c r="I30" t="s">
        <v>142</v>
      </c>
      <c r="J30" t="s">
        <v>139</v>
      </c>
      <c r="K30">
        <v>1</v>
      </c>
    </row>
    <row r="31" spans="1:11" x14ac:dyDescent="0.3">
      <c r="A31" t="s">
        <v>28</v>
      </c>
      <c r="B31" s="7">
        <v>43719</v>
      </c>
      <c r="C31">
        <v>1</v>
      </c>
      <c r="D31">
        <v>2</v>
      </c>
      <c r="E31">
        <v>30</v>
      </c>
      <c r="F31">
        <v>65</v>
      </c>
      <c r="G31" t="s">
        <v>7</v>
      </c>
      <c r="H31">
        <v>8</v>
      </c>
      <c r="I31" t="s">
        <v>137</v>
      </c>
      <c r="J31" t="s">
        <v>138</v>
      </c>
      <c r="K31">
        <v>106</v>
      </c>
    </row>
    <row r="32" spans="1:11" x14ac:dyDescent="0.3">
      <c r="A32" t="s">
        <v>28</v>
      </c>
      <c r="B32" s="7">
        <v>43719</v>
      </c>
      <c r="C32">
        <v>1</v>
      </c>
      <c r="D32">
        <v>2</v>
      </c>
      <c r="E32">
        <v>30</v>
      </c>
      <c r="F32">
        <v>65</v>
      </c>
      <c r="G32" t="s">
        <v>7</v>
      </c>
      <c r="H32">
        <v>21</v>
      </c>
      <c r="I32" t="s">
        <v>140</v>
      </c>
      <c r="J32" t="s">
        <v>141</v>
      </c>
      <c r="K32">
        <v>41</v>
      </c>
    </row>
    <row r="33" spans="1:11" x14ac:dyDescent="0.3">
      <c r="A33" t="s">
        <v>28</v>
      </c>
      <c r="B33" s="7">
        <v>43719</v>
      </c>
      <c r="C33">
        <v>1</v>
      </c>
      <c r="D33">
        <v>2</v>
      </c>
      <c r="E33">
        <v>30</v>
      </c>
      <c r="F33">
        <v>65</v>
      </c>
      <c r="G33" t="s">
        <v>7</v>
      </c>
      <c r="H33">
        <v>1</v>
      </c>
      <c r="I33" t="s">
        <v>146</v>
      </c>
      <c r="J33" t="s">
        <v>147</v>
      </c>
      <c r="K33">
        <v>3</v>
      </c>
    </row>
    <row r="34" spans="1:11" x14ac:dyDescent="0.3">
      <c r="A34" t="s">
        <v>28</v>
      </c>
      <c r="B34" s="7">
        <v>43719</v>
      </c>
      <c r="C34">
        <v>1</v>
      </c>
      <c r="D34">
        <v>3</v>
      </c>
      <c r="E34">
        <v>40</v>
      </c>
      <c r="F34">
        <v>55</v>
      </c>
      <c r="G34" t="s">
        <v>7</v>
      </c>
      <c r="H34">
        <v>3</v>
      </c>
      <c r="I34" t="s">
        <v>146</v>
      </c>
      <c r="J34" t="s">
        <v>147</v>
      </c>
      <c r="K34">
        <v>13</v>
      </c>
    </row>
    <row r="35" spans="1:11" x14ac:dyDescent="0.3">
      <c r="A35" t="s">
        <v>28</v>
      </c>
      <c r="B35" s="7">
        <v>43719</v>
      </c>
      <c r="C35">
        <v>1</v>
      </c>
      <c r="D35">
        <v>4</v>
      </c>
      <c r="E35">
        <v>50</v>
      </c>
      <c r="F35">
        <v>50</v>
      </c>
      <c r="G35" t="s">
        <v>15</v>
      </c>
      <c r="H35">
        <v>2</v>
      </c>
      <c r="I35" t="s">
        <v>137</v>
      </c>
      <c r="J35" t="s">
        <v>138</v>
      </c>
      <c r="K35">
        <v>38</v>
      </c>
    </row>
    <row r="36" spans="1:11" x14ac:dyDescent="0.3">
      <c r="A36" t="s">
        <v>28</v>
      </c>
      <c r="B36" s="7">
        <v>43719</v>
      </c>
      <c r="C36">
        <v>1</v>
      </c>
      <c r="D36">
        <v>5</v>
      </c>
      <c r="E36">
        <v>65</v>
      </c>
      <c r="F36">
        <v>35</v>
      </c>
      <c r="G36" t="s">
        <v>15</v>
      </c>
      <c r="H36">
        <v>7</v>
      </c>
      <c r="I36" t="s">
        <v>140</v>
      </c>
      <c r="J36" t="s">
        <v>141</v>
      </c>
      <c r="K36">
        <v>17</v>
      </c>
    </row>
    <row r="37" spans="1:11" x14ac:dyDescent="0.3">
      <c r="A37" t="s">
        <v>28</v>
      </c>
      <c r="B37" s="7">
        <v>43719</v>
      </c>
      <c r="C37">
        <v>2</v>
      </c>
      <c r="D37">
        <v>1</v>
      </c>
      <c r="E37">
        <v>25</v>
      </c>
      <c r="F37">
        <v>70</v>
      </c>
      <c r="G37" t="s">
        <v>7</v>
      </c>
      <c r="H37">
        <v>1</v>
      </c>
      <c r="I37" t="s">
        <v>137</v>
      </c>
      <c r="J37" t="s">
        <v>138</v>
      </c>
      <c r="K37">
        <v>1</v>
      </c>
    </row>
    <row r="38" spans="1:11" x14ac:dyDescent="0.3">
      <c r="A38" t="s">
        <v>28</v>
      </c>
      <c r="B38" s="7">
        <v>43719</v>
      </c>
      <c r="C38">
        <v>2</v>
      </c>
      <c r="D38">
        <v>1</v>
      </c>
      <c r="E38">
        <v>25</v>
      </c>
      <c r="F38">
        <v>70</v>
      </c>
      <c r="G38" t="s">
        <v>7</v>
      </c>
      <c r="H38">
        <v>1</v>
      </c>
      <c r="I38" t="s">
        <v>18</v>
      </c>
      <c r="J38" t="s">
        <v>63</v>
      </c>
      <c r="K38">
        <v>1</v>
      </c>
    </row>
    <row r="39" spans="1:11" x14ac:dyDescent="0.3">
      <c r="A39" t="s">
        <v>28</v>
      </c>
      <c r="B39" s="7">
        <v>43719</v>
      </c>
      <c r="C39">
        <v>2</v>
      </c>
      <c r="D39">
        <v>2</v>
      </c>
      <c r="E39">
        <v>70</v>
      </c>
      <c r="F39">
        <v>30</v>
      </c>
      <c r="G39" t="s">
        <v>15</v>
      </c>
      <c r="H39">
        <v>3</v>
      </c>
      <c r="I39" t="s">
        <v>137</v>
      </c>
      <c r="J39" t="s">
        <v>138</v>
      </c>
      <c r="K39">
        <v>69</v>
      </c>
    </row>
    <row r="40" spans="1:11" x14ac:dyDescent="0.3">
      <c r="A40" t="s">
        <v>28</v>
      </c>
      <c r="B40" s="7">
        <v>43719</v>
      </c>
      <c r="C40">
        <v>2</v>
      </c>
      <c r="D40">
        <v>2</v>
      </c>
      <c r="E40">
        <v>70</v>
      </c>
      <c r="F40">
        <v>30</v>
      </c>
      <c r="G40" t="s">
        <v>15</v>
      </c>
      <c r="H40">
        <v>2</v>
      </c>
      <c r="I40" t="s">
        <v>18</v>
      </c>
      <c r="J40" t="s">
        <v>63</v>
      </c>
      <c r="K40">
        <v>3</v>
      </c>
    </row>
    <row r="41" spans="1:11" x14ac:dyDescent="0.3">
      <c r="A41" t="s">
        <v>28</v>
      </c>
      <c r="B41" s="7">
        <v>43719</v>
      </c>
      <c r="C41">
        <v>2</v>
      </c>
      <c r="D41">
        <v>3</v>
      </c>
      <c r="E41">
        <v>65</v>
      </c>
      <c r="F41">
        <v>30</v>
      </c>
      <c r="G41" t="s">
        <v>7</v>
      </c>
      <c r="H41">
        <v>1</v>
      </c>
      <c r="I41" t="s">
        <v>95</v>
      </c>
      <c r="J41" t="s">
        <v>96</v>
      </c>
      <c r="K41">
        <v>3</v>
      </c>
    </row>
    <row r="42" spans="1:11" x14ac:dyDescent="0.3">
      <c r="A42" t="s">
        <v>28</v>
      </c>
      <c r="B42" s="7">
        <v>43719</v>
      </c>
      <c r="C42">
        <v>2</v>
      </c>
      <c r="D42">
        <v>3</v>
      </c>
      <c r="E42">
        <v>65</v>
      </c>
      <c r="F42">
        <v>30</v>
      </c>
      <c r="G42" t="s">
        <v>7</v>
      </c>
      <c r="H42">
        <v>1</v>
      </c>
      <c r="I42" t="s">
        <v>18</v>
      </c>
      <c r="J42" t="s">
        <v>63</v>
      </c>
      <c r="K42">
        <v>1</v>
      </c>
    </row>
    <row r="43" spans="1:11" x14ac:dyDescent="0.3">
      <c r="A43" t="s">
        <v>28</v>
      </c>
      <c r="B43" s="7">
        <v>43719</v>
      </c>
      <c r="C43">
        <v>2</v>
      </c>
      <c r="D43">
        <v>4</v>
      </c>
      <c r="E43">
        <v>35</v>
      </c>
      <c r="F43">
        <v>60</v>
      </c>
      <c r="G43" t="s">
        <v>7</v>
      </c>
      <c r="H43">
        <v>1</v>
      </c>
      <c r="I43" t="s">
        <v>137</v>
      </c>
      <c r="J43" t="s">
        <v>138</v>
      </c>
      <c r="K43">
        <v>1</v>
      </c>
    </row>
    <row r="44" spans="1:11" x14ac:dyDescent="0.3">
      <c r="A44" t="s">
        <v>28</v>
      </c>
      <c r="B44" s="7">
        <v>43719</v>
      </c>
      <c r="C44">
        <v>2</v>
      </c>
      <c r="D44">
        <v>5</v>
      </c>
      <c r="E44">
        <v>50</v>
      </c>
      <c r="F44">
        <v>45</v>
      </c>
      <c r="G44" t="s">
        <v>7</v>
      </c>
      <c r="H44">
        <v>1</v>
      </c>
      <c r="I44" t="s">
        <v>95</v>
      </c>
      <c r="J44" t="s">
        <v>96</v>
      </c>
      <c r="K44">
        <v>1</v>
      </c>
    </row>
    <row r="45" spans="1:11" x14ac:dyDescent="0.3">
      <c r="A45" t="s">
        <v>28</v>
      </c>
      <c r="B45" s="7">
        <v>43719</v>
      </c>
      <c r="C45">
        <v>3</v>
      </c>
      <c r="D45">
        <v>1</v>
      </c>
      <c r="E45">
        <v>30</v>
      </c>
      <c r="F45">
        <v>65</v>
      </c>
      <c r="G45" t="s">
        <v>7</v>
      </c>
      <c r="H45">
        <v>1</v>
      </c>
      <c r="I45" t="s">
        <v>95</v>
      </c>
      <c r="J45" t="s">
        <v>96</v>
      </c>
      <c r="K45">
        <v>1</v>
      </c>
    </row>
    <row r="46" spans="1:11" x14ac:dyDescent="0.3">
      <c r="A46" t="s">
        <v>28</v>
      </c>
      <c r="B46" s="7">
        <v>43719</v>
      </c>
      <c r="C46">
        <v>3</v>
      </c>
      <c r="D46">
        <v>2</v>
      </c>
      <c r="E46">
        <v>45</v>
      </c>
      <c r="F46">
        <v>50</v>
      </c>
      <c r="G46" t="s">
        <v>7</v>
      </c>
      <c r="H46">
        <v>1</v>
      </c>
      <c r="I46" t="s">
        <v>95</v>
      </c>
      <c r="J46" t="s">
        <v>96</v>
      </c>
      <c r="K46">
        <v>2</v>
      </c>
    </row>
    <row r="47" spans="1:11" x14ac:dyDescent="0.3">
      <c r="A47" t="s">
        <v>28</v>
      </c>
      <c r="B47" s="7">
        <v>43719</v>
      </c>
      <c r="C47">
        <v>3</v>
      </c>
      <c r="D47">
        <v>3</v>
      </c>
      <c r="E47">
        <v>35</v>
      </c>
      <c r="F47">
        <v>60</v>
      </c>
      <c r="G47" t="s">
        <v>7</v>
      </c>
      <c r="H47">
        <v>2</v>
      </c>
      <c r="I47" t="s">
        <v>95</v>
      </c>
      <c r="J47" t="s">
        <v>96</v>
      </c>
      <c r="K47">
        <v>4</v>
      </c>
    </row>
    <row r="48" spans="1:11" x14ac:dyDescent="0.3">
      <c r="A48" t="s">
        <v>28</v>
      </c>
      <c r="B48" s="7">
        <v>43719</v>
      </c>
      <c r="C48">
        <v>3</v>
      </c>
      <c r="D48">
        <v>4</v>
      </c>
      <c r="E48">
        <v>40</v>
      </c>
      <c r="F48">
        <v>55</v>
      </c>
      <c r="G48" t="s">
        <v>7</v>
      </c>
      <c r="H48">
        <v>2</v>
      </c>
      <c r="I48" t="s">
        <v>18</v>
      </c>
      <c r="J48" t="s">
        <v>63</v>
      </c>
      <c r="K48">
        <v>2</v>
      </c>
    </row>
    <row r="49" spans="1:11" x14ac:dyDescent="0.3">
      <c r="A49" t="s">
        <v>28</v>
      </c>
      <c r="B49" s="7">
        <v>43719</v>
      </c>
      <c r="C49">
        <v>3</v>
      </c>
      <c r="D49">
        <v>4</v>
      </c>
      <c r="E49">
        <v>40</v>
      </c>
      <c r="F49">
        <v>55</v>
      </c>
      <c r="G49" t="s">
        <v>7</v>
      </c>
      <c r="H49">
        <v>1</v>
      </c>
      <c r="I49" t="s">
        <v>95</v>
      </c>
      <c r="J49" t="s">
        <v>96</v>
      </c>
      <c r="K49">
        <v>4</v>
      </c>
    </row>
    <row r="50" spans="1:11" x14ac:dyDescent="0.3">
      <c r="A50" t="s">
        <v>28</v>
      </c>
      <c r="B50" s="7">
        <v>43719</v>
      </c>
      <c r="C50">
        <v>3</v>
      </c>
      <c r="D50">
        <v>4</v>
      </c>
      <c r="E50">
        <v>40</v>
      </c>
      <c r="F50">
        <v>55</v>
      </c>
      <c r="G50" t="s">
        <v>7</v>
      </c>
      <c r="H50">
        <v>1</v>
      </c>
      <c r="I50" t="s">
        <v>137</v>
      </c>
      <c r="J50" t="s">
        <v>138</v>
      </c>
      <c r="K50">
        <v>33</v>
      </c>
    </row>
    <row r="51" spans="1:11" x14ac:dyDescent="0.3">
      <c r="A51" t="s">
        <v>28</v>
      </c>
      <c r="B51" s="7">
        <v>43719</v>
      </c>
      <c r="C51">
        <v>3</v>
      </c>
      <c r="D51">
        <v>5</v>
      </c>
      <c r="E51">
        <v>45</v>
      </c>
      <c r="F51">
        <v>55</v>
      </c>
      <c r="G51" t="s">
        <v>15</v>
      </c>
      <c r="H51">
        <v>3</v>
      </c>
      <c r="I51" t="s">
        <v>137</v>
      </c>
      <c r="J51" t="s">
        <v>138</v>
      </c>
      <c r="K51">
        <v>139</v>
      </c>
    </row>
    <row r="52" spans="1:11" x14ac:dyDescent="0.3">
      <c r="A52" t="s">
        <v>28</v>
      </c>
      <c r="B52" s="7">
        <v>43719</v>
      </c>
      <c r="C52">
        <v>3</v>
      </c>
      <c r="D52">
        <v>5</v>
      </c>
      <c r="E52">
        <v>45</v>
      </c>
      <c r="F52">
        <v>55</v>
      </c>
      <c r="G52" t="s">
        <v>15</v>
      </c>
      <c r="H52">
        <v>2</v>
      </c>
      <c r="I52" t="s">
        <v>146</v>
      </c>
      <c r="J52" t="s">
        <v>147</v>
      </c>
      <c r="K52">
        <v>4</v>
      </c>
    </row>
    <row r="53" spans="1:11" x14ac:dyDescent="0.3">
      <c r="A53" t="s">
        <v>28</v>
      </c>
      <c r="B53" s="7">
        <v>43719</v>
      </c>
      <c r="C53">
        <v>4</v>
      </c>
      <c r="D53">
        <v>1</v>
      </c>
      <c r="E53">
        <v>10</v>
      </c>
      <c r="F53">
        <v>85</v>
      </c>
      <c r="G53" t="s">
        <v>7</v>
      </c>
      <c r="H53">
        <v>3</v>
      </c>
      <c r="I53" t="s">
        <v>137</v>
      </c>
      <c r="J53" t="s">
        <v>138</v>
      </c>
      <c r="K53">
        <v>143</v>
      </c>
    </row>
    <row r="54" spans="1:11" x14ac:dyDescent="0.3">
      <c r="A54" t="s">
        <v>28</v>
      </c>
      <c r="B54" s="7">
        <v>43719</v>
      </c>
      <c r="C54">
        <v>4</v>
      </c>
      <c r="D54">
        <v>1</v>
      </c>
      <c r="E54">
        <v>10</v>
      </c>
      <c r="F54">
        <v>85</v>
      </c>
      <c r="G54" t="s">
        <v>7</v>
      </c>
      <c r="H54">
        <v>3</v>
      </c>
      <c r="I54" t="s">
        <v>146</v>
      </c>
      <c r="J54" t="s">
        <v>147</v>
      </c>
      <c r="K54">
        <v>10</v>
      </c>
    </row>
    <row r="55" spans="1:11" x14ac:dyDescent="0.3">
      <c r="A55" t="s">
        <v>28</v>
      </c>
      <c r="B55" s="7">
        <v>43719</v>
      </c>
      <c r="C55">
        <v>4</v>
      </c>
      <c r="D55">
        <v>2</v>
      </c>
      <c r="E55">
        <v>10</v>
      </c>
      <c r="F55">
        <v>85</v>
      </c>
      <c r="G55" t="s">
        <v>7</v>
      </c>
      <c r="H55">
        <v>3</v>
      </c>
      <c r="I55" t="s">
        <v>137</v>
      </c>
      <c r="J55" t="s">
        <v>138</v>
      </c>
      <c r="K55">
        <v>221</v>
      </c>
    </row>
    <row r="56" spans="1:11" x14ac:dyDescent="0.3">
      <c r="A56" t="s">
        <v>28</v>
      </c>
      <c r="B56" s="7">
        <v>43719</v>
      </c>
      <c r="C56">
        <v>4</v>
      </c>
      <c r="D56">
        <v>2</v>
      </c>
      <c r="E56">
        <v>10</v>
      </c>
      <c r="F56">
        <v>85</v>
      </c>
      <c r="G56" t="s">
        <v>7</v>
      </c>
      <c r="H56">
        <v>1</v>
      </c>
      <c r="I56" t="s">
        <v>146</v>
      </c>
      <c r="J56" t="s">
        <v>147</v>
      </c>
      <c r="K56">
        <v>1</v>
      </c>
    </row>
    <row r="57" spans="1:11" x14ac:dyDescent="0.3">
      <c r="A57" t="s">
        <v>28</v>
      </c>
      <c r="B57" s="7">
        <v>43719</v>
      </c>
      <c r="C57">
        <v>4</v>
      </c>
      <c r="D57">
        <v>3</v>
      </c>
      <c r="E57">
        <v>20</v>
      </c>
      <c r="F57">
        <v>75</v>
      </c>
      <c r="G57" t="s">
        <v>7</v>
      </c>
      <c r="H57">
        <v>3</v>
      </c>
      <c r="I57" t="s">
        <v>95</v>
      </c>
      <c r="J57" t="s">
        <v>96</v>
      </c>
      <c r="K57">
        <v>6</v>
      </c>
    </row>
    <row r="58" spans="1:11" x14ac:dyDescent="0.3">
      <c r="A58" t="s">
        <v>28</v>
      </c>
      <c r="B58" s="7">
        <v>43719</v>
      </c>
      <c r="C58">
        <v>4</v>
      </c>
      <c r="D58">
        <v>3</v>
      </c>
      <c r="E58">
        <v>20</v>
      </c>
      <c r="F58">
        <v>75</v>
      </c>
      <c r="G58" t="s">
        <v>7</v>
      </c>
      <c r="H58">
        <v>2</v>
      </c>
      <c r="I58" t="s">
        <v>137</v>
      </c>
      <c r="J58" t="s">
        <v>138</v>
      </c>
      <c r="K58">
        <v>22</v>
      </c>
    </row>
    <row r="59" spans="1:11" x14ac:dyDescent="0.3">
      <c r="A59" t="s">
        <v>28</v>
      </c>
      <c r="B59" s="7">
        <v>43719</v>
      </c>
      <c r="C59">
        <v>4</v>
      </c>
      <c r="D59">
        <v>4</v>
      </c>
      <c r="E59">
        <v>5</v>
      </c>
      <c r="F59">
        <v>90</v>
      </c>
      <c r="G59" t="s">
        <v>7</v>
      </c>
      <c r="H59">
        <v>2</v>
      </c>
      <c r="I59" t="s">
        <v>95</v>
      </c>
      <c r="J59" t="s">
        <v>96</v>
      </c>
      <c r="K59">
        <v>6</v>
      </c>
    </row>
    <row r="60" spans="1:11" x14ac:dyDescent="0.3">
      <c r="A60" t="s">
        <v>28</v>
      </c>
      <c r="B60" s="7">
        <v>43719</v>
      </c>
      <c r="C60">
        <v>4</v>
      </c>
      <c r="D60">
        <v>5</v>
      </c>
      <c r="E60">
        <v>5</v>
      </c>
      <c r="F60">
        <v>90</v>
      </c>
      <c r="G60" t="s">
        <v>7</v>
      </c>
      <c r="H60">
        <v>1</v>
      </c>
      <c r="I60" t="s">
        <v>137</v>
      </c>
      <c r="J60" t="s">
        <v>138</v>
      </c>
      <c r="K60">
        <v>2</v>
      </c>
    </row>
    <row r="61" spans="1:11" x14ac:dyDescent="0.3">
      <c r="A61" t="s">
        <v>28</v>
      </c>
      <c r="B61" s="7">
        <v>43719</v>
      </c>
      <c r="C61">
        <v>4</v>
      </c>
      <c r="D61">
        <v>5</v>
      </c>
      <c r="E61">
        <v>5</v>
      </c>
      <c r="F61">
        <v>90</v>
      </c>
      <c r="G61" t="s">
        <v>7</v>
      </c>
      <c r="H61">
        <v>1</v>
      </c>
      <c r="I61" t="s">
        <v>146</v>
      </c>
      <c r="J61" t="s">
        <v>147</v>
      </c>
      <c r="K61">
        <v>1</v>
      </c>
    </row>
    <row r="62" spans="1:11" x14ac:dyDescent="0.3">
      <c r="A62" t="s">
        <v>28</v>
      </c>
      <c r="B62" s="7">
        <v>43719</v>
      </c>
      <c r="C62">
        <v>5</v>
      </c>
      <c r="D62">
        <v>1</v>
      </c>
      <c r="E62">
        <v>10</v>
      </c>
      <c r="F62">
        <v>85</v>
      </c>
      <c r="G62" t="s">
        <v>7</v>
      </c>
      <c r="H62">
        <v>2</v>
      </c>
      <c r="I62" t="s">
        <v>95</v>
      </c>
      <c r="J62" t="s">
        <v>96</v>
      </c>
      <c r="K62">
        <v>3</v>
      </c>
    </row>
    <row r="63" spans="1:11" x14ac:dyDescent="0.3">
      <c r="A63" t="s">
        <v>28</v>
      </c>
      <c r="B63" s="7">
        <v>43719</v>
      </c>
      <c r="C63">
        <v>5</v>
      </c>
      <c r="D63">
        <v>1</v>
      </c>
      <c r="E63">
        <v>10</v>
      </c>
      <c r="F63">
        <v>85</v>
      </c>
      <c r="G63" t="s">
        <v>7</v>
      </c>
      <c r="H63">
        <v>1</v>
      </c>
      <c r="I63" t="s">
        <v>137</v>
      </c>
      <c r="J63" t="s">
        <v>138</v>
      </c>
      <c r="K63">
        <v>3</v>
      </c>
    </row>
    <row r="64" spans="1:11" x14ac:dyDescent="0.3">
      <c r="A64" t="s">
        <v>28</v>
      </c>
      <c r="B64" s="7">
        <v>43719</v>
      </c>
      <c r="C64">
        <v>5</v>
      </c>
      <c r="D64">
        <v>2</v>
      </c>
      <c r="E64">
        <v>5</v>
      </c>
      <c r="F64">
        <v>90</v>
      </c>
      <c r="G64" t="s">
        <v>7</v>
      </c>
      <c r="H64">
        <v>3</v>
      </c>
      <c r="I64" t="s">
        <v>95</v>
      </c>
      <c r="J64" t="s">
        <v>96</v>
      </c>
      <c r="K64">
        <v>3</v>
      </c>
    </row>
    <row r="65" spans="1:11" x14ac:dyDescent="0.3">
      <c r="A65" t="s">
        <v>28</v>
      </c>
      <c r="B65" s="7">
        <v>43719</v>
      </c>
      <c r="C65">
        <v>5</v>
      </c>
      <c r="D65">
        <v>3</v>
      </c>
      <c r="E65">
        <v>5</v>
      </c>
      <c r="F65">
        <v>95</v>
      </c>
      <c r="G65" t="s">
        <v>15</v>
      </c>
      <c r="H65">
        <v>1</v>
      </c>
      <c r="I65" t="s">
        <v>95</v>
      </c>
      <c r="J65" t="s">
        <v>96</v>
      </c>
      <c r="K65">
        <v>4</v>
      </c>
    </row>
    <row r="66" spans="1:11" x14ac:dyDescent="0.3">
      <c r="A66" t="s">
        <v>28</v>
      </c>
      <c r="B66" s="7">
        <v>43719</v>
      </c>
      <c r="C66">
        <v>5</v>
      </c>
      <c r="D66">
        <v>4</v>
      </c>
      <c r="E66">
        <v>5</v>
      </c>
      <c r="F66">
        <v>90</v>
      </c>
      <c r="G66" t="s">
        <v>7</v>
      </c>
      <c r="H66">
        <v>2</v>
      </c>
      <c r="I66" t="s">
        <v>137</v>
      </c>
      <c r="J66" t="s">
        <v>138</v>
      </c>
      <c r="K66">
        <v>68</v>
      </c>
    </row>
    <row r="67" spans="1:11" x14ac:dyDescent="0.3">
      <c r="A67" t="s">
        <v>28</v>
      </c>
      <c r="B67" s="7">
        <v>43719</v>
      </c>
      <c r="C67">
        <v>5</v>
      </c>
      <c r="D67">
        <v>4</v>
      </c>
      <c r="E67">
        <v>5</v>
      </c>
      <c r="F67">
        <v>90</v>
      </c>
      <c r="G67" t="s">
        <v>7</v>
      </c>
      <c r="H67">
        <v>1</v>
      </c>
      <c r="I67" t="s">
        <v>95</v>
      </c>
      <c r="J67" t="s">
        <v>96</v>
      </c>
      <c r="K67">
        <v>2</v>
      </c>
    </row>
    <row r="68" spans="1:11" x14ac:dyDescent="0.3">
      <c r="A68" t="s">
        <v>28</v>
      </c>
      <c r="B68" s="7">
        <v>43719</v>
      </c>
      <c r="C68">
        <v>5</v>
      </c>
      <c r="D68">
        <v>5</v>
      </c>
      <c r="E68">
        <v>25</v>
      </c>
      <c r="F68">
        <v>70</v>
      </c>
      <c r="G68" t="s">
        <v>7</v>
      </c>
      <c r="H68">
        <v>1</v>
      </c>
      <c r="I68" s="11" t="s">
        <v>146</v>
      </c>
      <c r="J68" t="s">
        <v>147</v>
      </c>
      <c r="K68">
        <v>16</v>
      </c>
    </row>
    <row r="69" spans="1:11" x14ac:dyDescent="0.3">
      <c r="A69" t="s">
        <v>28</v>
      </c>
      <c r="B69" s="7">
        <v>43719</v>
      </c>
      <c r="C69">
        <v>5</v>
      </c>
      <c r="D69">
        <v>5</v>
      </c>
      <c r="E69">
        <v>25</v>
      </c>
      <c r="F69">
        <v>70</v>
      </c>
      <c r="G69" t="s">
        <v>7</v>
      </c>
      <c r="H69">
        <v>1</v>
      </c>
      <c r="I69" t="s">
        <v>95</v>
      </c>
      <c r="J69" t="s">
        <v>96</v>
      </c>
      <c r="K69">
        <v>1</v>
      </c>
    </row>
    <row r="70" spans="1:11" x14ac:dyDescent="0.3">
      <c r="A70" t="s">
        <v>14</v>
      </c>
      <c r="B70" s="7">
        <v>43714</v>
      </c>
      <c r="C70">
        <v>1</v>
      </c>
      <c r="D70">
        <v>1</v>
      </c>
      <c r="E70">
        <v>35</v>
      </c>
      <c r="F70">
        <v>50</v>
      </c>
      <c r="G70" t="s">
        <v>7</v>
      </c>
    </row>
    <row r="71" spans="1:11" x14ac:dyDescent="0.3">
      <c r="A71" t="s">
        <v>14</v>
      </c>
      <c r="B71" s="7">
        <v>43714</v>
      </c>
      <c r="C71">
        <v>1</v>
      </c>
      <c r="D71">
        <v>2</v>
      </c>
      <c r="E71">
        <v>25</v>
      </c>
      <c r="F71">
        <v>60</v>
      </c>
      <c r="G71" t="s">
        <v>7</v>
      </c>
    </row>
    <row r="72" spans="1:11" x14ac:dyDescent="0.3">
      <c r="A72" t="s">
        <v>14</v>
      </c>
      <c r="B72" s="7">
        <v>43714</v>
      </c>
      <c r="C72">
        <v>1</v>
      </c>
      <c r="D72">
        <v>3</v>
      </c>
      <c r="E72">
        <v>20</v>
      </c>
      <c r="F72">
        <v>75</v>
      </c>
      <c r="G72" t="s">
        <v>7</v>
      </c>
      <c r="H72">
        <v>4</v>
      </c>
      <c r="I72" t="s">
        <v>43</v>
      </c>
      <c r="J72" t="s">
        <v>62</v>
      </c>
      <c r="K72">
        <v>11</v>
      </c>
    </row>
    <row r="73" spans="1:11" x14ac:dyDescent="0.3">
      <c r="A73" t="s">
        <v>14</v>
      </c>
      <c r="B73" s="7">
        <v>43714</v>
      </c>
      <c r="C73">
        <v>1</v>
      </c>
      <c r="D73">
        <v>3</v>
      </c>
      <c r="E73">
        <v>20</v>
      </c>
      <c r="F73">
        <v>75</v>
      </c>
      <c r="G73" t="s">
        <v>7</v>
      </c>
      <c r="H73">
        <v>1</v>
      </c>
      <c r="I73" t="s">
        <v>142</v>
      </c>
      <c r="J73" t="s">
        <v>139</v>
      </c>
      <c r="K73">
        <v>2</v>
      </c>
    </row>
    <row r="74" spans="1:11" x14ac:dyDescent="0.3">
      <c r="A74" t="s">
        <v>14</v>
      </c>
      <c r="B74" s="7">
        <v>43714</v>
      </c>
      <c r="C74">
        <v>1</v>
      </c>
      <c r="D74">
        <v>3</v>
      </c>
      <c r="E74">
        <v>20</v>
      </c>
      <c r="F74">
        <v>75</v>
      </c>
      <c r="G74" t="s">
        <v>7</v>
      </c>
      <c r="H74">
        <v>1</v>
      </c>
      <c r="I74" t="s">
        <v>137</v>
      </c>
      <c r="J74" t="s">
        <v>138</v>
      </c>
      <c r="K74">
        <v>31</v>
      </c>
    </row>
    <row r="75" spans="1:11" x14ac:dyDescent="0.3">
      <c r="A75" t="s">
        <v>14</v>
      </c>
      <c r="B75" s="7">
        <v>43714</v>
      </c>
      <c r="C75">
        <v>1</v>
      </c>
      <c r="D75">
        <v>4</v>
      </c>
      <c r="E75">
        <v>25</v>
      </c>
      <c r="F75">
        <v>60</v>
      </c>
      <c r="G75" t="s">
        <v>7</v>
      </c>
      <c r="H75">
        <v>3</v>
      </c>
      <c r="I75" t="s">
        <v>137</v>
      </c>
      <c r="J75" t="s">
        <v>138</v>
      </c>
      <c r="K75">
        <v>70</v>
      </c>
    </row>
    <row r="76" spans="1:11" x14ac:dyDescent="0.3">
      <c r="A76" t="s">
        <v>14</v>
      </c>
      <c r="B76" s="7">
        <v>43714</v>
      </c>
      <c r="C76">
        <v>1</v>
      </c>
      <c r="D76">
        <v>5</v>
      </c>
      <c r="E76">
        <v>60</v>
      </c>
      <c r="F76">
        <v>30</v>
      </c>
      <c r="G76" t="s">
        <v>7</v>
      </c>
      <c r="H76">
        <v>3</v>
      </c>
      <c r="I76" t="s">
        <v>137</v>
      </c>
      <c r="J76" t="s">
        <v>138</v>
      </c>
      <c r="K76">
        <v>940</v>
      </c>
    </row>
    <row r="77" spans="1:11" x14ac:dyDescent="0.3">
      <c r="A77" t="s">
        <v>14</v>
      </c>
      <c r="B77" s="7">
        <v>43714</v>
      </c>
      <c r="C77">
        <v>1</v>
      </c>
      <c r="D77">
        <v>5</v>
      </c>
      <c r="E77">
        <v>60</v>
      </c>
      <c r="F77">
        <v>30</v>
      </c>
      <c r="G77" t="s">
        <v>7</v>
      </c>
      <c r="H77">
        <v>3</v>
      </c>
      <c r="I77" t="s">
        <v>137</v>
      </c>
      <c r="J77" t="s">
        <v>138</v>
      </c>
      <c r="K77">
        <v>122</v>
      </c>
    </row>
    <row r="78" spans="1:11" x14ac:dyDescent="0.3">
      <c r="A78" t="s">
        <v>14</v>
      </c>
      <c r="B78" s="7">
        <v>43714</v>
      </c>
      <c r="C78">
        <v>2</v>
      </c>
      <c r="D78">
        <v>1</v>
      </c>
      <c r="E78">
        <v>70</v>
      </c>
      <c r="F78">
        <v>20</v>
      </c>
      <c r="G78" t="s">
        <v>7</v>
      </c>
      <c r="H78">
        <v>1</v>
      </c>
      <c r="I78" t="s">
        <v>43</v>
      </c>
      <c r="J78" t="s">
        <v>62</v>
      </c>
      <c r="K78">
        <v>4</v>
      </c>
    </row>
    <row r="79" spans="1:11" x14ac:dyDescent="0.3">
      <c r="A79" t="s">
        <v>14</v>
      </c>
      <c r="B79" s="7">
        <v>43714</v>
      </c>
      <c r="C79">
        <v>2</v>
      </c>
      <c r="D79">
        <v>1</v>
      </c>
      <c r="E79">
        <v>70</v>
      </c>
      <c r="F79">
        <v>20</v>
      </c>
      <c r="G79" t="s">
        <v>7</v>
      </c>
      <c r="H79">
        <v>1</v>
      </c>
      <c r="I79" t="s">
        <v>137</v>
      </c>
      <c r="J79" t="s">
        <v>138</v>
      </c>
      <c r="K79">
        <v>8</v>
      </c>
    </row>
    <row r="80" spans="1:11" x14ac:dyDescent="0.3">
      <c r="A80" t="s">
        <v>14</v>
      </c>
      <c r="B80" s="7">
        <v>43714</v>
      </c>
      <c r="C80">
        <v>2</v>
      </c>
      <c r="D80">
        <v>2</v>
      </c>
      <c r="E80">
        <v>65</v>
      </c>
      <c r="F80">
        <v>25</v>
      </c>
      <c r="G80" t="s">
        <v>7</v>
      </c>
      <c r="H80">
        <v>1</v>
      </c>
      <c r="I80" t="s">
        <v>137</v>
      </c>
      <c r="J80" t="s">
        <v>138</v>
      </c>
      <c r="K80">
        <v>14</v>
      </c>
    </row>
    <row r="81" spans="1:11" x14ac:dyDescent="0.3">
      <c r="A81" t="s">
        <v>14</v>
      </c>
      <c r="B81" s="7">
        <v>43714</v>
      </c>
      <c r="C81">
        <v>2</v>
      </c>
      <c r="D81">
        <v>3</v>
      </c>
      <c r="E81">
        <v>15</v>
      </c>
      <c r="F81">
        <v>70</v>
      </c>
      <c r="G81" t="s">
        <v>7</v>
      </c>
      <c r="H81">
        <v>1</v>
      </c>
      <c r="I81" t="s">
        <v>137</v>
      </c>
      <c r="J81" t="s">
        <v>138</v>
      </c>
      <c r="K81">
        <v>23</v>
      </c>
    </row>
    <row r="82" spans="1:11" x14ac:dyDescent="0.3">
      <c r="A82" t="s">
        <v>14</v>
      </c>
      <c r="B82" s="7">
        <v>43714</v>
      </c>
      <c r="C82">
        <v>2</v>
      </c>
      <c r="D82">
        <v>3</v>
      </c>
      <c r="E82">
        <v>15</v>
      </c>
      <c r="F82">
        <v>70</v>
      </c>
      <c r="G82" t="s">
        <v>7</v>
      </c>
      <c r="H82">
        <v>2</v>
      </c>
      <c r="I82" t="s">
        <v>142</v>
      </c>
      <c r="J82" t="s">
        <v>143</v>
      </c>
      <c r="K82">
        <v>5</v>
      </c>
    </row>
    <row r="83" spans="1:11" x14ac:dyDescent="0.3">
      <c r="A83" t="s">
        <v>14</v>
      </c>
      <c r="B83" s="7">
        <v>43714</v>
      </c>
      <c r="C83">
        <v>2</v>
      </c>
      <c r="D83">
        <v>4</v>
      </c>
      <c r="E83">
        <v>10</v>
      </c>
      <c r="F83">
        <v>55</v>
      </c>
      <c r="G83" t="s">
        <v>7</v>
      </c>
      <c r="H83">
        <v>3</v>
      </c>
      <c r="I83" t="s">
        <v>137</v>
      </c>
      <c r="J83" t="s">
        <v>138</v>
      </c>
      <c r="K83">
        <v>308</v>
      </c>
    </row>
    <row r="84" spans="1:11" x14ac:dyDescent="0.3">
      <c r="A84" t="s">
        <v>14</v>
      </c>
      <c r="B84" s="7">
        <v>43714</v>
      </c>
      <c r="C84">
        <v>2</v>
      </c>
      <c r="D84">
        <v>5</v>
      </c>
      <c r="E84">
        <v>30</v>
      </c>
      <c r="F84">
        <v>50</v>
      </c>
      <c r="G84" t="s">
        <v>7</v>
      </c>
      <c r="H84">
        <v>6</v>
      </c>
      <c r="I84" t="s">
        <v>137</v>
      </c>
      <c r="J84" t="s">
        <v>138</v>
      </c>
      <c r="K84">
        <v>870</v>
      </c>
    </row>
    <row r="85" spans="1:11" x14ac:dyDescent="0.3">
      <c r="A85" t="s">
        <v>14</v>
      </c>
      <c r="B85" s="7">
        <v>43714</v>
      </c>
      <c r="C85">
        <v>3</v>
      </c>
      <c r="D85">
        <v>1</v>
      </c>
      <c r="E85">
        <v>20</v>
      </c>
      <c r="F85">
        <v>50</v>
      </c>
      <c r="G85" t="s">
        <v>7</v>
      </c>
      <c r="H85">
        <v>7</v>
      </c>
      <c r="I85" t="s">
        <v>137</v>
      </c>
      <c r="J85" t="s">
        <v>138</v>
      </c>
      <c r="K85">
        <v>526</v>
      </c>
    </row>
    <row r="86" spans="1:11" x14ac:dyDescent="0.3">
      <c r="A86" t="s">
        <v>14</v>
      </c>
      <c r="B86" s="7">
        <v>43714</v>
      </c>
      <c r="C86">
        <v>3</v>
      </c>
      <c r="D86">
        <v>2</v>
      </c>
      <c r="E86">
        <v>30</v>
      </c>
      <c r="F86">
        <v>60</v>
      </c>
      <c r="G86" t="s">
        <v>7</v>
      </c>
      <c r="H86">
        <v>6</v>
      </c>
      <c r="I86" t="s">
        <v>137</v>
      </c>
      <c r="J86" t="s">
        <v>138</v>
      </c>
      <c r="K86">
        <v>776</v>
      </c>
    </row>
    <row r="87" spans="1:11" x14ac:dyDescent="0.3">
      <c r="A87" t="s">
        <v>14</v>
      </c>
      <c r="B87" s="7">
        <v>43714</v>
      </c>
      <c r="C87">
        <v>3</v>
      </c>
      <c r="D87">
        <v>3</v>
      </c>
      <c r="E87">
        <v>10</v>
      </c>
      <c r="F87">
        <v>70</v>
      </c>
      <c r="G87" t="s">
        <v>7</v>
      </c>
      <c r="H87">
        <v>1</v>
      </c>
      <c r="I87" t="s">
        <v>95</v>
      </c>
      <c r="J87" t="s">
        <v>96</v>
      </c>
      <c r="K87">
        <v>1</v>
      </c>
    </row>
    <row r="88" spans="1:11" x14ac:dyDescent="0.3">
      <c r="A88" t="s">
        <v>14</v>
      </c>
      <c r="B88" s="7">
        <v>43714</v>
      </c>
      <c r="C88">
        <v>3</v>
      </c>
      <c r="D88">
        <v>3</v>
      </c>
      <c r="E88">
        <v>10</v>
      </c>
      <c r="F88">
        <v>70</v>
      </c>
      <c r="G88" t="s">
        <v>7</v>
      </c>
      <c r="H88">
        <v>6</v>
      </c>
      <c r="I88" t="s">
        <v>137</v>
      </c>
      <c r="J88" t="s">
        <v>138</v>
      </c>
      <c r="K88">
        <v>608</v>
      </c>
    </row>
    <row r="89" spans="1:11" x14ac:dyDescent="0.3">
      <c r="A89" t="s">
        <v>14</v>
      </c>
      <c r="B89" s="7">
        <v>43714</v>
      </c>
      <c r="C89">
        <v>3</v>
      </c>
      <c r="D89">
        <v>4</v>
      </c>
      <c r="E89">
        <v>25</v>
      </c>
      <c r="F89">
        <v>60</v>
      </c>
      <c r="G89" t="s">
        <v>7</v>
      </c>
      <c r="H89">
        <v>1</v>
      </c>
      <c r="I89" t="s">
        <v>137</v>
      </c>
      <c r="J89" t="s">
        <v>138</v>
      </c>
      <c r="K89">
        <v>6</v>
      </c>
    </row>
    <row r="90" spans="1:11" x14ac:dyDescent="0.3">
      <c r="A90" t="s">
        <v>14</v>
      </c>
      <c r="B90" s="7">
        <v>43714</v>
      </c>
      <c r="C90">
        <v>3</v>
      </c>
      <c r="D90">
        <v>4</v>
      </c>
      <c r="E90">
        <v>25</v>
      </c>
      <c r="F90">
        <v>60</v>
      </c>
      <c r="G90" t="s">
        <v>7</v>
      </c>
      <c r="H90">
        <v>6</v>
      </c>
      <c r="I90" t="s">
        <v>43</v>
      </c>
      <c r="J90" t="s">
        <v>62</v>
      </c>
      <c r="K90">
        <v>19</v>
      </c>
    </row>
    <row r="91" spans="1:11" x14ac:dyDescent="0.3">
      <c r="A91" t="s">
        <v>14</v>
      </c>
      <c r="B91" s="7">
        <v>43714</v>
      </c>
      <c r="C91">
        <v>3</v>
      </c>
      <c r="D91">
        <v>5</v>
      </c>
      <c r="E91">
        <v>40</v>
      </c>
      <c r="F91">
        <v>50</v>
      </c>
      <c r="G91" t="s">
        <v>15</v>
      </c>
      <c r="H91">
        <v>1</v>
      </c>
      <c r="I91" t="s">
        <v>137</v>
      </c>
      <c r="J91" t="s">
        <v>138</v>
      </c>
      <c r="K91">
        <v>5</v>
      </c>
    </row>
    <row r="92" spans="1:11" x14ac:dyDescent="0.3">
      <c r="A92" t="s">
        <v>14</v>
      </c>
      <c r="B92" s="7">
        <v>43714</v>
      </c>
      <c r="C92">
        <v>4</v>
      </c>
      <c r="D92">
        <v>1</v>
      </c>
      <c r="E92">
        <v>45</v>
      </c>
      <c r="F92">
        <v>35</v>
      </c>
      <c r="G92" t="s">
        <v>15</v>
      </c>
      <c r="H92">
        <v>1</v>
      </c>
      <c r="I92" t="s">
        <v>137</v>
      </c>
      <c r="J92" t="s">
        <v>138</v>
      </c>
      <c r="K92">
        <v>4</v>
      </c>
    </row>
    <row r="93" spans="1:11" x14ac:dyDescent="0.3">
      <c r="A93" t="s">
        <v>14</v>
      </c>
      <c r="B93" s="7">
        <v>43714</v>
      </c>
      <c r="C93">
        <v>4</v>
      </c>
      <c r="D93">
        <v>2</v>
      </c>
      <c r="E93">
        <v>40</v>
      </c>
      <c r="F93">
        <v>50</v>
      </c>
      <c r="G93" t="s">
        <v>7</v>
      </c>
      <c r="H93">
        <v>5</v>
      </c>
      <c r="I93" t="s">
        <v>137</v>
      </c>
      <c r="J93" t="s">
        <v>138</v>
      </c>
      <c r="K93">
        <v>252</v>
      </c>
    </row>
    <row r="94" spans="1:11" x14ac:dyDescent="0.3">
      <c r="A94" t="s">
        <v>14</v>
      </c>
      <c r="B94" s="7">
        <v>43714</v>
      </c>
      <c r="C94">
        <v>4</v>
      </c>
      <c r="D94">
        <v>2</v>
      </c>
      <c r="E94">
        <v>40</v>
      </c>
      <c r="F94">
        <v>50</v>
      </c>
      <c r="G94" t="s">
        <v>7</v>
      </c>
      <c r="H94">
        <v>1</v>
      </c>
      <c r="I94" t="s">
        <v>142</v>
      </c>
      <c r="J94" t="s">
        <v>139</v>
      </c>
      <c r="K94">
        <v>21</v>
      </c>
    </row>
    <row r="95" spans="1:11" x14ac:dyDescent="0.3">
      <c r="A95" t="s">
        <v>14</v>
      </c>
      <c r="B95" s="7">
        <v>43714</v>
      </c>
      <c r="C95">
        <v>4</v>
      </c>
      <c r="D95">
        <v>3</v>
      </c>
      <c r="E95">
        <v>50</v>
      </c>
      <c r="F95">
        <v>30</v>
      </c>
      <c r="G95" t="s">
        <v>7</v>
      </c>
      <c r="H95">
        <v>1</v>
      </c>
      <c r="I95" t="s">
        <v>95</v>
      </c>
      <c r="J95" t="s">
        <v>96</v>
      </c>
      <c r="K95">
        <v>5</v>
      </c>
    </row>
    <row r="96" spans="1:11" x14ac:dyDescent="0.3">
      <c r="A96" t="s">
        <v>14</v>
      </c>
      <c r="B96" s="7">
        <v>43714</v>
      </c>
      <c r="C96">
        <v>4</v>
      </c>
      <c r="D96">
        <v>4</v>
      </c>
      <c r="E96">
        <v>35</v>
      </c>
      <c r="F96">
        <v>60</v>
      </c>
      <c r="G96" t="s">
        <v>7</v>
      </c>
      <c r="H96">
        <v>1</v>
      </c>
      <c r="I96" t="s">
        <v>142</v>
      </c>
      <c r="J96" t="s">
        <v>139</v>
      </c>
      <c r="K96">
        <v>4</v>
      </c>
    </row>
    <row r="97" spans="1:11" x14ac:dyDescent="0.3">
      <c r="A97" t="s">
        <v>14</v>
      </c>
      <c r="B97" s="7">
        <v>43714</v>
      </c>
      <c r="C97">
        <v>4</v>
      </c>
      <c r="D97">
        <v>4</v>
      </c>
      <c r="E97">
        <v>35</v>
      </c>
      <c r="F97">
        <v>60</v>
      </c>
      <c r="G97" t="s">
        <v>7</v>
      </c>
      <c r="H97">
        <v>5</v>
      </c>
      <c r="I97" t="s">
        <v>137</v>
      </c>
      <c r="J97" t="s">
        <v>138</v>
      </c>
      <c r="K97">
        <v>319</v>
      </c>
    </row>
    <row r="98" spans="1:11" x14ac:dyDescent="0.3">
      <c r="A98" t="s">
        <v>14</v>
      </c>
      <c r="B98" s="7">
        <v>43714</v>
      </c>
      <c r="C98">
        <v>4</v>
      </c>
      <c r="D98">
        <v>5</v>
      </c>
      <c r="E98">
        <v>25</v>
      </c>
      <c r="F98">
        <v>70</v>
      </c>
      <c r="G98" t="s">
        <v>7</v>
      </c>
      <c r="H98">
        <v>2</v>
      </c>
      <c r="I98" t="s">
        <v>43</v>
      </c>
      <c r="J98" t="s">
        <v>62</v>
      </c>
      <c r="K98">
        <v>4</v>
      </c>
    </row>
    <row r="99" spans="1:11" x14ac:dyDescent="0.3">
      <c r="A99" t="s">
        <v>14</v>
      </c>
      <c r="B99" s="7">
        <v>43714</v>
      </c>
      <c r="C99">
        <v>4</v>
      </c>
      <c r="D99">
        <v>5</v>
      </c>
      <c r="E99">
        <v>25</v>
      </c>
      <c r="F99">
        <v>70</v>
      </c>
      <c r="G99" t="s">
        <v>7</v>
      </c>
      <c r="H99">
        <v>2</v>
      </c>
      <c r="I99" t="s">
        <v>137</v>
      </c>
      <c r="J99" t="s">
        <v>138</v>
      </c>
      <c r="K99">
        <v>112</v>
      </c>
    </row>
    <row r="100" spans="1:11" x14ac:dyDescent="0.3">
      <c r="A100" t="s">
        <v>14</v>
      </c>
      <c r="B100" s="7">
        <v>43714</v>
      </c>
      <c r="C100">
        <v>5</v>
      </c>
      <c r="D100">
        <v>1</v>
      </c>
      <c r="E100">
        <v>20</v>
      </c>
      <c r="F100">
        <v>75</v>
      </c>
      <c r="G100" t="s">
        <v>7</v>
      </c>
      <c r="H100">
        <v>2</v>
      </c>
      <c r="I100" t="s">
        <v>142</v>
      </c>
      <c r="J100" t="s">
        <v>139</v>
      </c>
      <c r="K100">
        <v>4</v>
      </c>
    </row>
    <row r="101" spans="1:11" x14ac:dyDescent="0.3">
      <c r="A101" t="s">
        <v>14</v>
      </c>
      <c r="B101" s="7">
        <v>43714</v>
      </c>
      <c r="C101">
        <v>5</v>
      </c>
      <c r="D101">
        <v>1</v>
      </c>
      <c r="E101">
        <v>20</v>
      </c>
      <c r="F101">
        <v>75</v>
      </c>
      <c r="G101" t="s">
        <v>7</v>
      </c>
      <c r="H101">
        <v>2</v>
      </c>
      <c r="I101" t="s">
        <v>137</v>
      </c>
      <c r="J101" t="s">
        <v>138</v>
      </c>
      <c r="K101">
        <v>36</v>
      </c>
    </row>
    <row r="102" spans="1:11" x14ac:dyDescent="0.3">
      <c r="A102" t="s">
        <v>14</v>
      </c>
      <c r="B102" s="7">
        <v>43714</v>
      </c>
      <c r="C102">
        <v>5</v>
      </c>
      <c r="D102">
        <v>2</v>
      </c>
      <c r="E102">
        <v>10</v>
      </c>
      <c r="F102">
        <v>85</v>
      </c>
      <c r="G102" t="s">
        <v>7</v>
      </c>
    </row>
    <row r="103" spans="1:11" x14ac:dyDescent="0.3">
      <c r="A103" t="s">
        <v>14</v>
      </c>
      <c r="B103" s="7">
        <v>43714</v>
      </c>
      <c r="C103">
        <v>5</v>
      </c>
      <c r="D103">
        <v>3</v>
      </c>
      <c r="E103">
        <v>65</v>
      </c>
      <c r="F103">
        <v>30</v>
      </c>
      <c r="G103" t="s">
        <v>7</v>
      </c>
    </row>
    <row r="104" spans="1:11" x14ac:dyDescent="0.3">
      <c r="A104" t="s">
        <v>14</v>
      </c>
      <c r="B104" s="7">
        <v>43714</v>
      </c>
      <c r="C104">
        <v>5</v>
      </c>
      <c r="D104">
        <v>4</v>
      </c>
      <c r="E104">
        <v>25</v>
      </c>
      <c r="F104">
        <v>55</v>
      </c>
      <c r="G104" t="s">
        <v>7</v>
      </c>
      <c r="H104">
        <v>4</v>
      </c>
      <c r="I104" t="s">
        <v>137</v>
      </c>
      <c r="J104" t="s">
        <v>138</v>
      </c>
      <c r="K104">
        <v>29</v>
      </c>
    </row>
    <row r="105" spans="1:11" x14ac:dyDescent="0.3">
      <c r="A105" t="s">
        <v>14</v>
      </c>
      <c r="B105" s="7">
        <v>43714</v>
      </c>
      <c r="C105">
        <v>5</v>
      </c>
      <c r="D105">
        <v>5</v>
      </c>
      <c r="E105">
        <v>40</v>
      </c>
      <c r="F105">
        <v>55</v>
      </c>
      <c r="G105" t="s">
        <v>7</v>
      </c>
      <c r="H105">
        <v>11</v>
      </c>
      <c r="I105" t="s">
        <v>43</v>
      </c>
      <c r="J105" t="s">
        <v>62</v>
      </c>
      <c r="K105">
        <v>39</v>
      </c>
    </row>
    <row r="106" spans="1:11" x14ac:dyDescent="0.3">
      <c r="A106" t="s">
        <v>34</v>
      </c>
      <c r="B106" s="7">
        <v>43713</v>
      </c>
      <c r="C106">
        <v>1</v>
      </c>
      <c r="D106">
        <v>1</v>
      </c>
      <c r="E106">
        <v>35</v>
      </c>
      <c r="F106">
        <v>40</v>
      </c>
      <c r="G106" t="s">
        <v>7</v>
      </c>
      <c r="H106">
        <v>2</v>
      </c>
      <c r="I106" t="s">
        <v>46</v>
      </c>
      <c r="J106" t="s">
        <v>74</v>
      </c>
      <c r="K106">
        <v>7</v>
      </c>
    </row>
    <row r="107" spans="1:11" x14ac:dyDescent="0.3">
      <c r="A107" t="s">
        <v>34</v>
      </c>
      <c r="B107" s="7">
        <v>43713</v>
      </c>
      <c r="C107">
        <v>1</v>
      </c>
      <c r="D107">
        <v>2</v>
      </c>
      <c r="E107">
        <v>10</v>
      </c>
      <c r="F107">
        <v>80</v>
      </c>
      <c r="G107" t="s">
        <v>7</v>
      </c>
      <c r="H107">
        <v>1</v>
      </c>
      <c r="I107" t="s">
        <v>46</v>
      </c>
      <c r="J107" t="s">
        <v>74</v>
      </c>
      <c r="K107">
        <v>1</v>
      </c>
    </row>
    <row r="108" spans="1:11" x14ac:dyDescent="0.3">
      <c r="A108" t="s">
        <v>34</v>
      </c>
      <c r="B108" s="7">
        <v>43713</v>
      </c>
      <c r="C108">
        <v>1</v>
      </c>
      <c r="D108">
        <v>3</v>
      </c>
      <c r="E108">
        <v>15</v>
      </c>
      <c r="F108">
        <v>70</v>
      </c>
      <c r="G108" t="s">
        <v>7</v>
      </c>
    </row>
    <row r="109" spans="1:11" x14ac:dyDescent="0.3">
      <c r="A109" t="s">
        <v>34</v>
      </c>
      <c r="B109" s="7">
        <v>43713</v>
      </c>
      <c r="C109">
        <v>1</v>
      </c>
      <c r="D109">
        <v>4</v>
      </c>
      <c r="E109">
        <v>5</v>
      </c>
      <c r="F109">
        <v>50</v>
      </c>
      <c r="G109" t="s">
        <v>7</v>
      </c>
      <c r="H109">
        <v>1</v>
      </c>
      <c r="I109" t="s">
        <v>108</v>
      </c>
      <c r="J109" t="s">
        <v>107</v>
      </c>
      <c r="K109">
        <v>2</v>
      </c>
    </row>
    <row r="110" spans="1:11" x14ac:dyDescent="0.3">
      <c r="A110" t="s">
        <v>34</v>
      </c>
      <c r="B110" s="7">
        <v>43713</v>
      </c>
      <c r="C110">
        <v>1</v>
      </c>
      <c r="D110">
        <v>4</v>
      </c>
      <c r="E110">
        <v>5</v>
      </c>
      <c r="F110">
        <v>50</v>
      </c>
      <c r="G110" t="s">
        <v>7</v>
      </c>
      <c r="H110">
        <v>1</v>
      </c>
      <c r="I110" t="s">
        <v>24</v>
      </c>
      <c r="J110" t="s">
        <v>81</v>
      </c>
      <c r="K110">
        <v>1</v>
      </c>
    </row>
    <row r="111" spans="1:11" x14ac:dyDescent="0.3">
      <c r="A111" t="s">
        <v>34</v>
      </c>
      <c r="B111" s="7">
        <v>43713</v>
      </c>
      <c r="C111">
        <v>1</v>
      </c>
      <c r="D111">
        <v>5</v>
      </c>
      <c r="E111">
        <v>25</v>
      </c>
      <c r="F111">
        <v>70</v>
      </c>
      <c r="G111" t="s">
        <v>7</v>
      </c>
      <c r="H111">
        <v>1</v>
      </c>
      <c r="I111" t="s">
        <v>108</v>
      </c>
      <c r="J111" t="s">
        <v>107</v>
      </c>
      <c r="K111">
        <v>1</v>
      </c>
    </row>
    <row r="112" spans="1:11" x14ac:dyDescent="0.3">
      <c r="A112" t="s">
        <v>34</v>
      </c>
      <c r="B112" s="7">
        <v>43713</v>
      </c>
      <c r="C112">
        <v>2</v>
      </c>
      <c r="D112">
        <v>1</v>
      </c>
      <c r="E112">
        <v>30</v>
      </c>
      <c r="F112">
        <v>20</v>
      </c>
      <c r="G112" t="s">
        <v>7</v>
      </c>
      <c r="H112">
        <v>1</v>
      </c>
      <c r="I112" t="s">
        <v>43</v>
      </c>
      <c r="J112" t="s">
        <v>62</v>
      </c>
      <c r="K112">
        <v>4</v>
      </c>
    </row>
    <row r="113" spans="1:11" x14ac:dyDescent="0.3">
      <c r="A113" t="s">
        <v>34</v>
      </c>
      <c r="B113" s="7">
        <v>43713</v>
      </c>
      <c r="C113">
        <v>2</v>
      </c>
      <c r="D113">
        <v>2</v>
      </c>
      <c r="E113">
        <v>15</v>
      </c>
      <c r="F113">
        <v>70</v>
      </c>
      <c r="G113" t="s">
        <v>7</v>
      </c>
      <c r="H113">
        <v>1</v>
      </c>
      <c r="I113" t="s">
        <v>108</v>
      </c>
      <c r="J113" t="s">
        <v>107</v>
      </c>
      <c r="K113">
        <v>1</v>
      </c>
    </row>
    <row r="114" spans="1:11" x14ac:dyDescent="0.3">
      <c r="A114" t="s">
        <v>34</v>
      </c>
      <c r="B114" s="7">
        <v>43713</v>
      </c>
      <c r="C114">
        <v>2</v>
      </c>
      <c r="D114">
        <v>3</v>
      </c>
      <c r="E114">
        <v>5</v>
      </c>
      <c r="F114">
        <v>75</v>
      </c>
      <c r="G114" t="s">
        <v>7</v>
      </c>
      <c r="H114">
        <v>1</v>
      </c>
      <c r="I114" t="s">
        <v>108</v>
      </c>
      <c r="J114" t="s">
        <v>107</v>
      </c>
      <c r="K114">
        <v>1</v>
      </c>
    </row>
    <row r="115" spans="1:11" x14ac:dyDescent="0.3">
      <c r="A115" t="s">
        <v>34</v>
      </c>
      <c r="B115" s="7">
        <v>43713</v>
      </c>
      <c r="C115">
        <v>2</v>
      </c>
      <c r="D115">
        <v>4</v>
      </c>
      <c r="E115">
        <v>10</v>
      </c>
      <c r="F115">
        <v>35</v>
      </c>
      <c r="G115" t="s">
        <v>7</v>
      </c>
      <c r="H115">
        <v>1</v>
      </c>
      <c r="I115" t="s">
        <v>108</v>
      </c>
      <c r="J115" t="s">
        <v>107</v>
      </c>
      <c r="K115">
        <v>1</v>
      </c>
    </row>
    <row r="116" spans="1:11" x14ac:dyDescent="0.3">
      <c r="A116" t="s">
        <v>34</v>
      </c>
      <c r="B116" s="7">
        <v>43713</v>
      </c>
      <c r="C116">
        <v>2</v>
      </c>
      <c r="D116">
        <v>5</v>
      </c>
      <c r="E116">
        <v>10</v>
      </c>
      <c r="F116">
        <v>80</v>
      </c>
      <c r="G116" t="s">
        <v>7</v>
      </c>
    </row>
    <row r="117" spans="1:11" x14ac:dyDescent="0.3">
      <c r="A117" t="s">
        <v>34</v>
      </c>
      <c r="B117" s="7">
        <v>43713</v>
      </c>
      <c r="C117">
        <v>3</v>
      </c>
      <c r="D117">
        <v>1</v>
      </c>
      <c r="E117">
        <v>5</v>
      </c>
      <c r="F117">
        <v>90</v>
      </c>
      <c r="G117" t="s">
        <v>7</v>
      </c>
      <c r="H117">
        <v>1</v>
      </c>
      <c r="I117" t="s">
        <v>46</v>
      </c>
      <c r="J117" t="s">
        <v>74</v>
      </c>
      <c r="K117">
        <v>14</v>
      </c>
    </row>
    <row r="118" spans="1:11" x14ac:dyDescent="0.3">
      <c r="A118" t="s">
        <v>34</v>
      </c>
      <c r="B118" s="7">
        <v>43713</v>
      </c>
      <c r="C118">
        <v>3</v>
      </c>
      <c r="D118">
        <v>1</v>
      </c>
      <c r="E118">
        <v>5</v>
      </c>
      <c r="F118">
        <v>90</v>
      </c>
      <c r="G118" t="s">
        <v>7</v>
      </c>
      <c r="H118">
        <v>1</v>
      </c>
      <c r="I118" t="s">
        <v>108</v>
      </c>
      <c r="J118" t="s">
        <v>107</v>
      </c>
      <c r="K118">
        <v>1</v>
      </c>
    </row>
    <row r="119" spans="1:11" x14ac:dyDescent="0.3">
      <c r="A119" t="s">
        <v>34</v>
      </c>
      <c r="B119" s="7">
        <v>43713</v>
      </c>
      <c r="C119">
        <v>3</v>
      </c>
      <c r="D119">
        <v>2</v>
      </c>
      <c r="E119">
        <v>15</v>
      </c>
      <c r="F119">
        <v>60</v>
      </c>
      <c r="G119" t="s">
        <v>7</v>
      </c>
      <c r="H119">
        <v>2</v>
      </c>
      <c r="I119" t="s">
        <v>108</v>
      </c>
      <c r="J119" t="s">
        <v>107</v>
      </c>
      <c r="K119">
        <v>3</v>
      </c>
    </row>
    <row r="120" spans="1:11" x14ac:dyDescent="0.3">
      <c r="A120" t="s">
        <v>34</v>
      </c>
      <c r="B120" s="7">
        <v>43713</v>
      </c>
      <c r="C120">
        <v>3</v>
      </c>
      <c r="D120">
        <v>3</v>
      </c>
      <c r="E120">
        <v>5</v>
      </c>
      <c r="F120">
        <v>90</v>
      </c>
      <c r="G120" t="s">
        <v>7</v>
      </c>
      <c r="H120">
        <v>1</v>
      </c>
      <c r="I120" t="s">
        <v>43</v>
      </c>
      <c r="J120" t="s">
        <v>62</v>
      </c>
      <c r="K120">
        <v>3</v>
      </c>
    </row>
    <row r="121" spans="1:11" x14ac:dyDescent="0.3">
      <c r="A121" t="s">
        <v>34</v>
      </c>
      <c r="B121" s="7">
        <v>43713</v>
      </c>
      <c r="C121">
        <v>3</v>
      </c>
      <c r="D121">
        <v>3</v>
      </c>
      <c r="E121">
        <v>5</v>
      </c>
      <c r="F121">
        <v>90</v>
      </c>
      <c r="G121" t="s">
        <v>7</v>
      </c>
      <c r="H121">
        <v>1</v>
      </c>
      <c r="I121" t="s">
        <v>46</v>
      </c>
      <c r="J121" t="s">
        <v>74</v>
      </c>
      <c r="K121">
        <v>7</v>
      </c>
    </row>
    <row r="122" spans="1:11" x14ac:dyDescent="0.3">
      <c r="A122" t="s">
        <v>34</v>
      </c>
      <c r="B122" s="7">
        <v>43713</v>
      </c>
      <c r="C122">
        <v>3</v>
      </c>
      <c r="D122">
        <v>3</v>
      </c>
      <c r="E122">
        <v>5</v>
      </c>
      <c r="F122">
        <v>90</v>
      </c>
      <c r="G122" t="s">
        <v>7</v>
      </c>
      <c r="H122">
        <v>3</v>
      </c>
      <c r="I122" t="s">
        <v>108</v>
      </c>
      <c r="J122" t="s">
        <v>107</v>
      </c>
      <c r="K122">
        <v>10</v>
      </c>
    </row>
    <row r="123" spans="1:11" x14ac:dyDescent="0.3">
      <c r="A123" t="s">
        <v>34</v>
      </c>
      <c r="B123" s="7">
        <v>43713</v>
      </c>
      <c r="C123">
        <v>3</v>
      </c>
      <c r="D123">
        <v>4</v>
      </c>
      <c r="E123">
        <v>5</v>
      </c>
      <c r="F123">
        <v>25</v>
      </c>
      <c r="G123" t="s">
        <v>7</v>
      </c>
    </row>
    <row r="124" spans="1:11" x14ac:dyDescent="0.3">
      <c r="A124" t="s">
        <v>34</v>
      </c>
      <c r="B124" s="7">
        <v>43713</v>
      </c>
      <c r="C124">
        <v>3</v>
      </c>
      <c r="D124">
        <v>5</v>
      </c>
      <c r="E124">
        <v>30</v>
      </c>
      <c r="F124">
        <v>30</v>
      </c>
      <c r="G124" t="s">
        <v>7</v>
      </c>
      <c r="H124">
        <v>1</v>
      </c>
      <c r="I124" t="s">
        <v>46</v>
      </c>
      <c r="J124" t="s">
        <v>74</v>
      </c>
      <c r="K124">
        <v>6</v>
      </c>
    </row>
    <row r="125" spans="1:11" x14ac:dyDescent="0.3">
      <c r="A125" t="s">
        <v>34</v>
      </c>
      <c r="B125" s="7">
        <v>43713</v>
      </c>
      <c r="C125">
        <v>3</v>
      </c>
      <c r="D125">
        <v>5</v>
      </c>
      <c r="E125">
        <v>30</v>
      </c>
      <c r="F125">
        <v>30</v>
      </c>
      <c r="G125" t="s">
        <v>7</v>
      </c>
      <c r="H125">
        <v>1</v>
      </c>
      <c r="I125" s="11" t="s">
        <v>146</v>
      </c>
      <c r="J125" t="s">
        <v>147</v>
      </c>
      <c r="K125">
        <v>6</v>
      </c>
    </row>
    <row r="126" spans="1:11" x14ac:dyDescent="0.3">
      <c r="A126" t="s">
        <v>34</v>
      </c>
      <c r="B126" s="7">
        <v>43713</v>
      </c>
      <c r="C126">
        <v>4</v>
      </c>
      <c r="D126">
        <v>1</v>
      </c>
      <c r="E126">
        <v>40</v>
      </c>
      <c r="F126">
        <v>50</v>
      </c>
      <c r="G126" t="s">
        <v>7</v>
      </c>
      <c r="H126">
        <v>1</v>
      </c>
      <c r="I126" t="s">
        <v>108</v>
      </c>
      <c r="J126" t="s">
        <v>107</v>
      </c>
      <c r="K126">
        <v>1</v>
      </c>
    </row>
    <row r="127" spans="1:11" x14ac:dyDescent="0.3">
      <c r="A127" t="s">
        <v>34</v>
      </c>
      <c r="B127" s="7">
        <v>43713</v>
      </c>
      <c r="C127">
        <v>4</v>
      </c>
      <c r="D127">
        <v>2</v>
      </c>
      <c r="E127">
        <v>20</v>
      </c>
      <c r="F127">
        <v>75</v>
      </c>
      <c r="G127" t="s">
        <v>7</v>
      </c>
      <c r="H127">
        <v>1</v>
      </c>
      <c r="I127" t="s">
        <v>146</v>
      </c>
      <c r="J127" t="s">
        <v>147</v>
      </c>
      <c r="K127">
        <v>7</v>
      </c>
    </row>
    <row r="128" spans="1:11" x14ac:dyDescent="0.3">
      <c r="A128" t="s">
        <v>34</v>
      </c>
      <c r="B128" s="7">
        <v>43713</v>
      </c>
      <c r="C128">
        <v>4</v>
      </c>
      <c r="D128">
        <v>3</v>
      </c>
      <c r="E128">
        <v>5</v>
      </c>
      <c r="F128">
        <v>60</v>
      </c>
      <c r="G128" t="s">
        <v>7</v>
      </c>
      <c r="H128">
        <v>4</v>
      </c>
      <c r="I128" t="s">
        <v>108</v>
      </c>
      <c r="J128" t="s">
        <v>107</v>
      </c>
      <c r="K128">
        <v>6</v>
      </c>
    </row>
    <row r="129" spans="1:11" x14ac:dyDescent="0.3">
      <c r="A129" t="s">
        <v>34</v>
      </c>
      <c r="B129" s="7">
        <v>43713</v>
      </c>
      <c r="C129">
        <v>4</v>
      </c>
      <c r="D129">
        <v>3</v>
      </c>
      <c r="E129">
        <v>5</v>
      </c>
      <c r="F129">
        <v>60</v>
      </c>
      <c r="G129" t="s">
        <v>7</v>
      </c>
      <c r="H129">
        <v>1</v>
      </c>
      <c r="I129" t="s">
        <v>46</v>
      </c>
      <c r="J129" t="s">
        <v>74</v>
      </c>
      <c r="K129">
        <v>4</v>
      </c>
    </row>
    <row r="130" spans="1:11" x14ac:dyDescent="0.3">
      <c r="A130" t="s">
        <v>34</v>
      </c>
      <c r="B130" s="7">
        <v>43713</v>
      </c>
      <c r="C130">
        <v>4</v>
      </c>
      <c r="D130">
        <v>4</v>
      </c>
      <c r="E130">
        <v>15</v>
      </c>
      <c r="F130">
        <v>65</v>
      </c>
      <c r="G130" t="s">
        <v>7</v>
      </c>
      <c r="H130">
        <v>1</v>
      </c>
      <c r="I130" t="s">
        <v>46</v>
      </c>
      <c r="J130" t="s">
        <v>74</v>
      </c>
      <c r="K130">
        <v>1</v>
      </c>
    </row>
    <row r="131" spans="1:11" x14ac:dyDescent="0.3">
      <c r="A131" t="s">
        <v>34</v>
      </c>
      <c r="B131" s="7">
        <v>43713</v>
      </c>
      <c r="C131">
        <v>4</v>
      </c>
      <c r="D131">
        <v>5</v>
      </c>
      <c r="E131">
        <v>10</v>
      </c>
      <c r="F131">
        <v>70</v>
      </c>
      <c r="G131" t="s">
        <v>7</v>
      </c>
      <c r="H131">
        <v>1</v>
      </c>
      <c r="I131" t="s">
        <v>121</v>
      </c>
      <c r="J131" t="s">
        <v>122</v>
      </c>
      <c r="K131">
        <v>11</v>
      </c>
    </row>
    <row r="132" spans="1:11" x14ac:dyDescent="0.3">
      <c r="A132" t="s">
        <v>34</v>
      </c>
      <c r="B132" s="7">
        <v>43713</v>
      </c>
      <c r="C132">
        <v>5</v>
      </c>
      <c r="D132">
        <v>1</v>
      </c>
      <c r="E132">
        <v>60</v>
      </c>
      <c r="F132">
        <v>30</v>
      </c>
      <c r="G132" t="s">
        <v>7</v>
      </c>
    </row>
    <row r="133" spans="1:11" x14ac:dyDescent="0.3">
      <c r="A133" t="s">
        <v>34</v>
      </c>
      <c r="B133" s="7">
        <v>43713</v>
      </c>
      <c r="C133">
        <v>5</v>
      </c>
      <c r="D133">
        <v>2</v>
      </c>
      <c r="E133">
        <v>20</v>
      </c>
      <c r="F133">
        <v>60</v>
      </c>
      <c r="G133" t="s">
        <v>7</v>
      </c>
    </row>
    <row r="134" spans="1:11" x14ac:dyDescent="0.3">
      <c r="A134" t="s">
        <v>34</v>
      </c>
      <c r="B134" s="7">
        <v>43713</v>
      </c>
      <c r="C134">
        <v>5</v>
      </c>
      <c r="D134">
        <v>3</v>
      </c>
      <c r="E134">
        <v>10</v>
      </c>
      <c r="F134">
        <v>80</v>
      </c>
      <c r="G134" t="s">
        <v>7</v>
      </c>
    </row>
    <row r="135" spans="1:11" x14ac:dyDescent="0.3">
      <c r="A135" t="s">
        <v>34</v>
      </c>
      <c r="B135" s="7">
        <v>43713</v>
      </c>
      <c r="C135">
        <v>5</v>
      </c>
      <c r="D135">
        <v>4</v>
      </c>
      <c r="E135">
        <v>20</v>
      </c>
      <c r="F135">
        <v>70</v>
      </c>
      <c r="G135" t="s">
        <v>7</v>
      </c>
      <c r="H135">
        <v>1</v>
      </c>
      <c r="I135" t="s">
        <v>121</v>
      </c>
      <c r="J135" t="s">
        <v>122</v>
      </c>
      <c r="K135">
        <v>18</v>
      </c>
    </row>
    <row r="136" spans="1:11" x14ac:dyDescent="0.3">
      <c r="A136" t="s">
        <v>34</v>
      </c>
      <c r="B136" s="7">
        <v>43713</v>
      </c>
      <c r="C136">
        <v>5</v>
      </c>
      <c r="D136">
        <v>5</v>
      </c>
      <c r="E136">
        <v>25</v>
      </c>
      <c r="F136">
        <v>60</v>
      </c>
      <c r="G136" t="s">
        <v>7</v>
      </c>
      <c r="H136">
        <v>1</v>
      </c>
      <c r="I136" t="s">
        <v>24</v>
      </c>
      <c r="J136" t="s">
        <v>81</v>
      </c>
      <c r="K136">
        <v>1</v>
      </c>
    </row>
    <row r="137" spans="1:11" x14ac:dyDescent="0.3">
      <c r="A137" t="s">
        <v>35</v>
      </c>
      <c r="B137" s="7">
        <v>43719</v>
      </c>
      <c r="C137">
        <v>1</v>
      </c>
      <c r="D137">
        <v>1</v>
      </c>
      <c r="E137">
        <v>0</v>
      </c>
      <c r="F137">
        <v>100</v>
      </c>
      <c r="G137" t="s">
        <v>7</v>
      </c>
      <c r="H137">
        <v>14</v>
      </c>
      <c r="I137" t="s">
        <v>137</v>
      </c>
      <c r="J137" t="s">
        <v>138</v>
      </c>
      <c r="K137">
        <v>585</v>
      </c>
    </row>
    <row r="138" spans="1:11" x14ac:dyDescent="0.3">
      <c r="A138" t="s">
        <v>35</v>
      </c>
      <c r="B138" s="7">
        <v>43719</v>
      </c>
      <c r="C138">
        <v>1</v>
      </c>
      <c r="D138">
        <v>2</v>
      </c>
      <c r="E138">
        <v>0</v>
      </c>
      <c r="F138">
        <v>100</v>
      </c>
      <c r="G138" t="s">
        <v>7</v>
      </c>
      <c r="H138">
        <v>20</v>
      </c>
      <c r="I138" t="s">
        <v>137</v>
      </c>
      <c r="J138" t="s">
        <v>138</v>
      </c>
      <c r="K138">
        <v>10000</v>
      </c>
    </row>
    <row r="139" spans="1:11" x14ac:dyDescent="0.3">
      <c r="A139" t="s">
        <v>35</v>
      </c>
      <c r="B139" s="7">
        <v>43719</v>
      </c>
      <c r="C139">
        <v>1</v>
      </c>
      <c r="D139">
        <v>3</v>
      </c>
      <c r="E139">
        <v>0</v>
      </c>
      <c r="F139">
        <v>100</v>
      </c>
      <c r="G139" t="s">
        <v>7</v>
      </c>
      <c r="H139">
        <v>10</v>
      </c>
      <c r="I139" t="s">
        <v>137</v>
      </c>
      <c r="J139" t="s">
        <v>138</v>
      </c>
      <c r="K139">
        <v>985</v>
      </c>
    </row>
    <row r="140" spans="1:11" x14ac:dyDescent="0.3">
      <c r="A140" t="s">
        <v>35</v>
      </c>
      <c r="B140" s="7">
        <v>43719</v>
      </c>
      <c r="C140">
        <v>1</v>
      </c>
      <c r="D140">
        <v>4</v>
      </c>
      <c r="E140">
        <v>0</v>
      </c>
      <c r="F140">
        <v>100</v>
      </c>
      <c r="G140" t="s">
        <v>7</v>
      </c>
      <c r="H140">
        <v>6</v>
      </c>
      <c r="I140" t="s">
        <v>137</v>
      </c>
      <c r="J140" t="s">
        <v>138</v>
      </c>
      <c r="K140">
        <v>220</v>
      </c>
    </row>
    <row r="141" spans="1:11" x14ac:dyDescent="0.3">
      <c r="A141" t="s">
        <v>35</v>
      </c>
      <c r="B141" s="7">
        <v>43719</v>
      </c>
      <c r="C141">
        <v>1</v>
      </c>
      <c r="D141">
        <v>5</v>
      </c>
      <c r="E141">
        <v>0</v>
      </c>
      <c r="F141">
        <v>95</v>
      </c>
      <c r="G141" t="s">
        <v>7</v>
      </c>
    </row>
    <row r="142" spans="1:11" x14ac:dyDescent="0.3">
      <c r="A142" t="s">
        <v>35</v>
      </c>
      <c r="B142" s="7">
        <v>43719</v>
      </c>
      <c r="C142">
        <v>2</v>
      </c>
      <c r="D142">
        <v>1</v>
      </c>
      <c r="E142">
        <v>0</v>
      </c>
      <c r="F142">
        <v>100</v>
      </c>
      <c r="G142" t="s">
        <v>7</v>
      </c>
      <c r="H142">
        <v>21</v>
      </c>
      <c r="I142" t="s">
        <v>137</v>
      </c>
      <c r="J142" t="s">
        <v>138</v>
      </c>
      <c r="K142">
        <v>10000</v>
      </c>
    </row>
    <row r="143" spans="1:11" x14ac:dyDescent="0.3">
      <c r="A143" t="s">
        <v>35</v>
      </c>
      <c r="B143" s="7">
        <v>43719</v>
      </c>
      <c r="C143">
        <v>2</v>
      </c>
      <c r="D143">
        <v>2</v>
      </c>
      <c r="E143">
        <v>0</v>
      </c>
      <c r="F143">
        <v>85</v>
      </c>
      <c r="G143" t="s">
        <v>7</v>
      </c>
    </row>
    <row r="144" spans="1:11" x14ac:dyDescent="0.3">
      <c r="A144" t="s">
        <v>35</v>
      </c>
      <c r="B144" s="7">
        <v>43719</v>
      </c>
      <c r="C144">
        <v>2</v>
      </c>
      <c r="D144">
        <v>3</v>
      </c>
      <c r="E144">
        <v>0</v>
      </c>
      <c r="F144">
        <v>85</v>
      </c>
      <c r="G144" t="s">
        <v>7</v>
      </c>
      <c r="H144">
        <v>11</v>
      </c>
      <c r="I144" t="s">
        <v>137</v>
      </c>
      <c r="K144">
        <v>10000</v>
      </c>
    </row>
    <row r="145" spans="1:11" x14ac:dyDescent="0.3">
      <c r="A145" t="s">
        <v>35</v>
      </c>
      <c r="B145" s="7">
        <v>43719</v>
      </c>
      <c r="C145">
        <v>2</v>
      </c>
      <c r="D145">
        <v>4</v>
      </c>
      <c r="E145">
        <v>0</v>
      </c>
      <c r="F145">
        <v>90</v>
      </c>
      <c r="G145" t="s">
        <v>7</v>
      </c>
      <c r="H145">
        <v>9</v>
      </c>
      <c r="I145" t="s">
        <v>137</v>
      </c>
      <c r="J145" t="s">
        <v>138</v>
      </c>
      <c r="K145">
        <v>850</v>
      </c>
    </row>
    <row r="146" spans="1:11" x14ac:dyDescent="0.3">
      <c r="A146" t="s">
        <v>35</v>
      </c>
      <c r="B146" s="7">
        <v>43719</v>
      </c>
      <c r="C146">
        <v>2</v>
      </c>
      <c r="D146">
        <v>5</v>
      </c>
      <c r="E146">
        <v>0</v>
      </c>
      <c r="F146">
        <v>85</v>
      </c>
      <c r="G146" t="s">
        <v>7</v>
      </c>
      <c r="H146">
        <v>7</v>
      </c>
      <c r="I146" t="s">
        <v>137</v>
      </c>
      <c r="J146" t="s">
        <v>138</v>
      </c>
      <c r="K146">
        <v>315</v>
      </c>
    </row>
    <row r="147" spans="1:11" x14ac:dyDescent="0.3">
      <c r="A147" t="s">
        <v>35</v>
      </c>
      <c r="B147" s="7">
        <v>43719</v>
      </c>
      <c r="C147">
        <v>3</v>
      </c>
      <c r="D147">
        <v>1</v>
      </c>
      <c r="E147">
        <v>0</v>
      </c>
      <c r="F147">
        <v>10</v>
      </c>
      <c r="G147" t="s">
        <v>7</v>
      </c>
      <c r="H147">
        <v>3</v>
      </c>
      <c r="I147" t="s">
        <v>137</v>
      </c>
      <c r="J147" t="s">
        <v>138</v>
      </c>
      <c r="K147">
        <v>325</v>
      </c>
    </row>
    <row r="148" spans="1:11" x14ac:dyDescent="0.3">
      <c r="A148" t="s">
        <v>35</v>
      </c>
      <c r="B148" s="7">
        <v>43719</v>
      </c>
      <c r="C148">
        <v>3</v>
      </c>
      <c r="D148">
        <v>1</v>
      </c>
      <c r="E148">
        <v>0</v>
      </c>
      <c r="F148">
        <v>10</v>
      </c>
      <c r="G148" t="s">
        <v>7</v>
      </c>
      <c r="H148">
        <v>1</v>
      </c>
      <c r="I148" t="s">
        <v>144</v>
      </c>
      <c r="J148" t="s">
        <v>145</v>
      </c>
      <c r="K148">
        <v>2</v>
      </c>
    </row>
    <row r="149" spans="1:11" x14ac:dyDescent="0.3">
      <c r="A149" t="s">
        <v>35</v>
      </c>
      <c r="B149" s="7">
        <v>43719</v>
      </c>
      <c r="C149">
        <v>3</v>
      </c>
      <c r="D149">
        <v>2</v>
      </c>
      <c r="E149">
        <v>0</v>
      </c>
      <c r="F149">
        <v>95</v>
      </c>
      <c r="G149" t="s">
        <v>15</v>
      </c>
      <c r="H149">
        <v>4</v>
      </c>
      <c r="I149" t="s">
        <v>137</v>
      </c>
      <c r="J149" t="s">
        <v>138</v>
      </c>
      <c r="K149">
        <v>125</v>
      </c>
    </row>
    <row r="150" spans="1:11" x14ac:dyDescent="0.3">
      <c r="A150" t="s">
        <v>35</v>
      </c>
      <c r="B150" s="7">
        <v>43719</v>
      </c>
      <c r="C150">
        <v>3</v>
      </c>
      <c r="D150">
        <v>3</v>
      </c>
      <c r="E150">
        <v>0</v>
      </c>
      <c r="F150">
        <v>95</v>
      </c>
      <c r="G150" t="s">
        <v>7</v>
      </c>
      <c r="H150">
        <v>5</v>
      </c>
      <c r="I150" t="s">
        <v>137</v>
      </c>
      <c r="J150" t="s">
        <v>138</v>
      </c>
      <c r="K150">
        <v>475</v>
      </c>
    </row>
    <row r="151" spans="1:11" x14ac:dyDescent="0.3">
      <c r="A151" t="s">
        <v>35</v>
      </c>
      <c r="B151" s="7">
        <v>43719</v>
      </c>
      <c r="C151">
        <v>3</v>
      </c>
      <c r="D151">
        <v>4</v>
      </c>
      <c r="E151">
        <v>0</v>
      </c>
      <c r="F151">
        <v>100</v>
      </c>
      <c r="G151" t="s">
        <v>7</v>
      </c>
      <c r="H151">
        <v>2</v>
      </c>
      <c r="I151" t="s">
        <v>137</v>
      </c>
      <c r="J151" t="s">
        <v>138</v>
      </c>
      <c r="K151">
        <v>45</v>
      </c>
    </row>
    <row r="152" spans="1:11" x14ac:dyDescent="0.3">
      <c r="A152" t="s">
        <v>35</v>
      </c>
      <c r="B152" s="7">
        <v>43719</v>
      </c>
      <c r="C152">
        <v>3</v>
      </c>
      <c r="D152">
        <v>5</v>
      </c>
      <c r="E152">
        <v>0</v>
      </c>
      <c r="F152">
        <v>80</v>
      </c>
      <c r="G152" t="s">
        <v>7</v>
      </c>
      <c r="H152">
        <v>4</v>
      </c>
      <c r="I152" t="s">
        <v>137</v>
      </c>
      <c r="J152" t="s">
        <v>138</v>
      </c>
      <c r="K152">
        <v>320</v>
      </c>
    </row>
    <row r="153" spans="1:11" x14ac:dyDescent="0.3">
      <c r="A153" t="s">
        <v>35</v>
      </c>
      <c r="B153" s="7">
        <v>43719</v>
      </c>
      <c r="C153">
        <v>3</v>
      </c>
      <c r="D153">
        <v>5</v>
      </c>
      <c r="E153">
        <v>0</v>
      </c>
      <c r="F153">
        <v>80</v>
      </c>
      <c r="G153" t="s">
        <v>7</v>
      </c>
      <c r="H153">
        <v>3</v>
      </c>
      <c r="I153" t="s">
        <v>144</v>
      </c>
      <c r="J153" t="s">
        <v>145</v>
      </c>
      <c r="K153">
        <v>3</v>
      </c>
    </row>
    <row r="154" spans="1:11" x14ac:dyDescent="0.3">
      <c r="A154" t="s">
        <v>35</v>
      </c>
      <c r="B154" s="7">
        <v>43719</v>
      </c>
      <c r="C154">
        <v>4</v>
      </c>
      <c r="D154">
        <v>1</v>
      </c>
      <c r="E154">
        <v>0</v>
      </c>
      <c r="F154">
        <v>90</v>
      </c>
      <c r="G154" t="s">
        <v>7</v>
      </c>
      <c r="H154">
        <v>2</v>
      </c>
      <c r="I154" t="s">
        <v>144</v>
      </c>
      <c r="J154" t="s">
        <v>145</v>
      </c>
      <c r="K154">
        <v>5</v>
      </c>
    </row>
    <row r="155" spans="1:11" x14ac:dyDescent="0.3">
      <c r="A155" t="s">
        <v>35</v>
      </c>
      <c r="B155" s="7">
        <v>43719</v>
      </c>
      <c r="C155">
        <v>4</v>
      </c>
      <c r="D155">
        <v>1</v>
      </c>
      <c r="E155">
        <v>0</v>
      </c>
      <c r="F155">
        <v>90</v>
      </c>
      <c r="G155" t="s">
        <v>7</v>
      </c>
      <c r="H155">
        <v>5</v>
      </c>
      <c r="I155" t="s">
        <v>137</v>
      </c>
      <c r="J155" t="s">
        <v>138</v>
      </c>
      <c r="K155">
        <v>800</v>
      </c>
    </row>
    <row r="156" spans="1:11" x14ac:dyDescent="0.3">
      <c r="A156" t="s">
        <v>35</v>
      </c>
      <c r="B156" s="7">
        <v>43719</v>
      </c>
      <c r="C156">
        <v>4</v>
      </c>
      <c r="D156">
        <v>2</v>
      </c>
      <c r="E156">
        <v>0</v>
      </c>
      <c r="F156">
        <v>95</v>
      </c>
      <c r="G156" t="s">
        <v>7</v>
      </c>
      <c r="H156">
        <v>10</v>
      </c>
      <c r="I156" t="s">
        <v>137</v>
      </c>
      <c r="J156" t="s">
        <v>138</v>
      </c>
      <c r="K156">
        <v>800</v>
      </c>
    </row>
    <row r="157" spans="1:11" x14ac:dyDescent="0.3">
      <c r="A157" t="s">
        <v>35</v>
      </c>
      <c r="B157" s="7">
        <v>43719</v>
      </c>
      <c r="C157">
        <v>4</v>
      </c>
      <c r="D157">
        <v>3</v>
      </c>
      <c r="E157">
        <v>0</v>
      </c>
      <c r="F157">
        <v>95</v>
      </c>
      <c r="G157" t="s">
        <v>15</v>
      </c>
      <c r="H157">
        <v>11</v>
      </c>
      <c r="I157" t="s">
        <v>137</v>
      </c>
      <c r="J157" t="s">
        <v>138</v>
      </c>
      <c r="K157">
        <v>10000</v>
      </c>
    </row>
    <row r="158" spans="1:11" x14ac:dyDescent="0.3">
      <c r="A158" t="s">
        <v>35</v>
      </c>
      <c r="B158" s="7">
        <v>43719</v>
      </c>
      <c r="C158">
        <v>4</v>
      </c>
      <c r="D158">
        <v>3</v>
      </c>
      <c r="E158">
        <v>0</v>
      </c>
      <c r="F158">
        <v>95</v>
      </c>
      <c r="G158" t="s">
        <v>15</v>
      </c>
      <c r="H158">
        <v>1</v>
      </c>
      <c r="I158" t="s">
        <v>146</v>
      </c>
      <c r="J158" t="s">
        <v>147</v>
      </c>
      <c r="K158">
        <v>1</v>
      </c>
    </row>
    <row r="159" spans="1:11" x14ac:dyDescent="0.3">
      <c r="A159" t="s">
        <v>35</v>
      </c>
      <c r="B159" s="7">
        <v>43719</v>
      </c>
      <c r="C159">
        <v>4</v>
      </c>
      <c r="D159">
        <v>4</v>
      </c>
      <c r="E159">
        <v>0</v>
      </c>
      <c r="F159">
        <v>80</v>
      </c>
      <c r="G159" t="s">
        <v>7</v>
      </c>
      <c r="H159">
        <v>1</v>
      </c>
      <c r="I159" t="s">
        <v>137</v>
      </c>
      <c r="J159" t="s">
        <v>138</v>
      </c>
      <c r="K159">
        <v>20</v>
      </c>
    </row>
    <row r="160" spans="1:11" x14ac:dyDescent="0.3">
      <c r="A160" t="s">
        <v>35</v>
      </c>
      <c r="B160" s="7">
        <v>43719</v>
      </c>
      <c r="C160">
        <v>4</v>
      </c>
      <c r="D160">
        <v>5</v>
      </c>
      <c r="E160">
        <v>0</v>
      </c>
      <c r="F160">
        <v>90</v>
      </c>
      <c r="G160" t="s">
        <v>7</v>
      </c>
      <c r="H160">
        <v>2</v>
      </c>
      <c r="I160" t="s">
        <v>137</v>
      </c>
      <c r="J160" t="s">
        <v>138</v>
      </c>
      <c r="K160">
        <v>225</v>
      </c>
    </row>
    <row r="161" spans="1:11" x14ac:dyDescent="0.3">
      <c r="A161" t="s">
        <v>35</v>
      </c>
      <c r="B161" s="7">
        <v>43719</v>
      </c>
      <c r="C161">
        <v>5</v>
      </c>
      <c r="D161">
        <v>1</v>
      </c>
      <c r="E161">
        <v>0</v>
      </c>
      <c r="F161">
        <v>100</v>
      </c>
      <c r="G161" t="s">
        <v>15</v>
      </c>
      <c r="H161">
        <v>5</v>
      </c>
      <c r="I161" t="s">
        <v>137</v>
      </c>
      <c r="J161" t="s">
        <v>138</v>
      </c>
      <c r="K161">
        <v>120</v>
      </c>
    </row>
    <row r="162" spans="1:11" x14ac:dyDescent="0.3">
      <c r="A162" t="s">
        <v>35</v>
      </c>
      <c r="B162" s="7">
        <v>43719</v>
      </c>
      <c r="C162">
        <v>5</v>
      </c>
      <c r="D162">
        <v>2</v>
      </c>
      <c r="E162">
        <v>0</v>
      </c>
      <c r="F162">
        <v>100</v>
      </c>
      <c r="G162" t="s">
        <v>7</v>
      </c>
      <c r="H162">
        <v>11</v>
      </c>
      <c r="I162" t="s">
        <v>137</v>
      </c>
      <c r="J162" t="s">
        <v>138</v>
      </c>
      <c r="K162">
        <v>10000</v>
      </c>
    </row>
    <row r="163" spans="1:11" x14ac:dyDescent="0.3">
      <c r="A163" t="s">
        <v>35</v>
      </c>
      <c r="B163" s="7">
        <v>43719</v>
      </c>
      <c r="C163">
        <v>5</v>
      </c>
      <c r="D163">
        <v>3</v>
      </c>
      <c r="E163">
        <v>0</v>
      </c>
      <c r="F163">
        <v>100</v>
      </c>
      <c r="G163" t="s">
        <v>7</v>
      </c>
      <c r="H163">
        <v>24</v>
      </c>
      <c r="I163" t="s">
        <v>137</v>
      </c>
      <c r="J163" t="s">
        <v>138</v>
      </c>
      <c r="K163">
        <v>10000</v>
      </c>
    </row>
    <row r="164" spans="1:11" x14ac:dyDescent="0.3">
      <c r="A164" t="s">
        <v>35</v>
      </c>
      <c r="B164" s="7">
        <v>43719</v>
      </c>
      <c r="C164">
        <v>5</v>
      </c>
      <c r="D164">
        <v>4</v>
      </c>
      <c r="E164">
        <v>0</v>
      </c>
      <c r="F164">
        <v>100</v>
      </c>
      <c r="G164" t="s">
        <v>15</v>
      </c>
    </row>
    <row r="165" spans="1:11" x14ac:dyDescent="0.3">
      <c r="A165" t="s">
        <v>35</v>
      </c>
      <c r="B165" s="7">
        <v>43719</v>
      </c>
      <c r="C165">
        <v>5</v>
      </c>
      <c r="D165">
        <v>5</v>
      </c>
      <c r="E165">
        <v>0</v>
      </c>
      <c r="F165">
        <v>100</v>
      </c>
      <c r="G165" t="s">
        <v>7</v>
      </c>
      <c r="H165">
        <v>10</v>
      </c>
      <c r="I165" t="s">
        <v>137</v>
      </c>
      <c r="J165" t="s">
        <v>138</v>
      </c>
      <c r="K165">
        <v>10000</v>
      </c>
    </row>
    <row r="166" spans="1:11" x14ac:dyDescent="0.3">
      <c r="A166" t="s">
        <v>148</v>
      </c>
      <c r="B166" s="7">
        <v>43715</v>
      </c>
      <c r="C166">
        <v>1</v>
      </c>
      <c r="D166">
        <v>1</v>
      </c>
      <c r="E166">
        <v>0</v>
      </c>
      <c r="F166">
        <v>100</v>
      </c>
      <c r="G166" t="s">
        <v>7</v>
      </c>
      <c r="H166">
        <v>10</v>
      </c>
      <c r="I166" t="s">
        <v>137</v>
      </c>
      <c r="J166" t="s">
        <v>138</v>
      </c>
      <c r="K166">
        <v>270</v>
      </c>
    </row>
    <row r="167" spans="1:11" x14ac:dyDescent="0.3">
      <c r="A167" t="s">
        <v>148</v>
      </c>
      <c r="B167" s="7">
        <v>43715</v>
      </c>
      <c r="C167">
        <v>1</v>
      </c>
      <c r="D167">
        <v>2</v>
      </c>
      <c r="E167">
        <v>0</v>
      </c>
      <c r="F167">
        <v>100</v>
      </c>
      <c r="G167" t="s">
        <v>7</v>
      </c>
      <c r="H167">
        <v>5</v>
      </c>
      <c r="I167" t="s">
        <v>137</v>
      </c>
      <c r="J167" t="s">
        <v>138</v>
      </c>
      <c r="K167">
        <v>105</v>
      </c>
    </row>
    <row r="168" spans="1:11" x14ac:dyDescent="0.3">
      <c r="A168" t="s">
        <v>148</v>
      </c>
      <c r="B168" s="7">
        <v>43715</v>
      </c>
      <c r="C168">
        <v>1</v>
      </c>
      <c r="D168">
        <v>3</v>
      </c>
      <c r="E168">
        <v>5</v>
      </c>
      <c r="F168">
        <v>95</v>
      </c>
      <c r="G168" t="s">
        <v>15</v>
      </c>
      <c r="H168">
        <v>1</v>
      </c>
      <c r="I168" t="s">
        <v>95</v>
      </c>
      <c r="J168" t="s">
        <v>96</v>
      </c>
      <c r="K168">
        <v>2</v>
      </c>
    </row>
    <row r="169" spans="1:11" x14ac:dyDescent="0.3">
      <c r="A169" t="s">
        <v>148</v>
      </c>
      <c r="B169" s="7">
        <v>43715</v>
      </c>
      <c r="C169">
        <v>1</v>
      </c>
      <c r="D169">
        <v>4</v>
      </c>
      <c r="E169">
        <v>0</v>
      </c>
      <c r="F169">
        <v>70</v>
      </c>
      <c r="G169" t="s">
        <v>15</v>
      </c>
      <c r="H169">
        <v>2</v>
      </c>
      <c r="I169" t="s">
        <v>95</v>
      </c>
      <c r="J169" t="s">
        <v>96</v>
      </c>
      <c r="K169">
        <v>4</v>
      </c>
    </row>
    <row r="170" spans="1:11" x14ac:dyDescent="0.3">
      <c r="A170" t="s">
        <v>148</v>
      </c>
      <c r="B170" s="7">
        <v>43715</v>
      </c>
      <c r="C170">
        <v>1</v>
      </c>
      <c r="D170">
        <v>5</v>
      </c>
      <c r="E170">
        <v>0</v>
      </c>
      <c r="F170">
        <v>60</v>
      </c>
      <c r="G170" t="s">
        <v>7</v>
      </c>
    </row>
    <row r="171" spans="1:11" x14ac:dyDescent="0.3">
      <c r="A171" t="s">
        <v>148</v>
      </c>
      <c r="B171" s="7">
        <v>43715</v>
      </c>
      <c r="C171">
        <v>2</v>
      </c>
      <c r="D171">
        <v>1</v>
      </c>
      <c r="E171">
        <v>0</v>
      </c>
      <c r="F171">
        <v>85</v>
      </c>
      <c r="G171" t="s">
        <v>15</v>
      </c>
      <c r="H171">
        <v>3</v>
      </c>
      <c r="I171" t="s">
        <v>95</v>
      </c>
      <c r="J171" t="s">
        <v>96</v>
      </c>
      <c r="K171">
        <v>12</v>
      </c>
    </row>
    <row r="172" spans="1:11" x14ac:dyDescent="0.3">
      <c r="A172" t="s">
        <v>148</v>
      </c>
      <c r="B172" s="7">
        <v>43715</v>
      </c>
      <c r="C172">
        <v>2</v>
      </c>
      <c r="D172">
        <v>2</v>
      </c>
      <c r="E172">
        <v>0</v>
      </c>
      <c r="F172">
        <v>95</v>
      </c>
      <c r="G172" t="s">
        <v>7</v>
      </c>
      <c r="H172">
        <v>1</v>
      </c>
      <c r="I172" t="s">
        <v>95</v>
      </c>
      <c r="J172" t="s">
        <v>96</v>
      </c>
      <c r="K172">
        <v>1</v>
      </c>
    </row>
    <row r="173" spans="1:11" x14ac:dyDescent="0.3">
      <c r="A173" t="s">
        <v>148</v>
      </c>
      <c r="B173" s="7">
        <v>43715</v>
      </c>
      <c r="C173">
        <v>2</v>
      </c>
      <c r="D173">
        <v>2</v>
      </c>
      <c r="E173">
        <v>0</v>
      </c>
      <c r="F173">
        <v>95</v>
      </c>
      <c r="G173" t="s">
        <v>15</v>
      </c>
      <c r="H173">
        <v>1</v>
      </c>
      <c r="I173" t="s">
        <v>146</v>
      </c>
      <c r="J173" t="s">
        <v>147</v>
      </c>
      <c r="K173">
        <v>1</v>
      </c>
    </row>
    <row r="174" spans="1:11" x14ac:dyDescent="0.3">
      <c r="A174" t="s">
        <v>148</v>
      </c>
      <c r="B174" s="7">
        <v>43715</v>
      </c>
      <c r="C174">
        <v>2</v>
      </c>
      <c r="D174">
        <v>3</v>
      </c>
      <c r="E174">
        <v>0</v>
      </c>
      <c r="F174">
        <v>60</v>
      </c>
      <c r="G174" t="s">
        <v>15</v>
      </c>
      <c r="H174">
        <v>2</v>
      </c>
      <c r="I174" t="s">
        <v>95</v>
      </c>
      <c r="J174" t="s">
        <v>96</v>
      </c>
      <c r="K174">
        <v>3</v>
      </c>
    </row>
    <row r="175" spans="1:11" x14ac:dyDescent="0.3">
      <c r="A175" t="s">
        <v>148</v>
      </c>
      <c r="B175" s="7">
        <v>43715</v>
      </c>
      <c r="C175">
        <v>2</v>
      </c>
      <c r="D175">
        <v>4</v>
      </c>
      <c r="E175">
        <v>0</v>
      </c>
      <c r="F175">
        <v>45</v>
      </c>
      <c r="G175" t="s">
        <v>15</v>
      </c>
      <c r="H175">
        <v>1</v>
      </c>
      <c r="I175" t="s">
        <v>137</v>
      </c>
      <c r="J175" t="s">
        <v>138</v>
      </c>
      <c r="K175">
        <v>280</v>
      </c>
    </row>
    <row r="176" spans="1:11" x14ac:dyDescent="0.3">
      <c r="A176" t="s">
        <v>148</v>
      </c>
      <c r="B176" s="7">
        <v>43715</v>
      </c>
      <c r="C176">
        <v>2</v>
      </c>
      <c r="D176">
        <v>5</v>
      </c>
      <c r="E176">
        <v>0</v>
      </c>
      <c r="F176">
        <v>95</v>
      </c>
      <c r="G176" t="s">
        <v>15</v>
      </c>
    </row>
    <row r="177" spans="1:11" x14ac:dyDescent="0.3">
      <c r="A177" t="s">
        <v>148</v>
      </c>
      <c r="B177" s="7">
        <v>43715</v>
      </c>
      <c r="C177">
        <v>3</v>
      </c>
      <c r="D177">
        <v>1</v>
      </c>
      <c r="E177">
        <v>0</v>
      </c>
      <c r="F177">
        <v>100</v>
      </c>
      <c r="G177" t="s">
        <v>15</v>
      </c>
    </row>
    <row r="178" spans="1:11" x14ac:dyDescent="0.3">
      <c r="A178" t="s">
        <v>148</v>
      </c>
      <c r="B178" s="7">
        <v>43715</v>
      </c>
      <c r="C178">
        <v>3</v>
      </c>
      <c r="D178">
        <v>2</v>
      </c>
      <c r="E178">
        <v>5</v>
      </c>
      <c r="F178">
        <v>90</v>
      </c>
      <c r="G178" t="s">
        <v>7</v>
      </c>
      <c r="H178">
        <v>1</v>
      </c>
      <c r="I178" t="s">
        <v>137</v>
      </c>
      <c r="J178" t="s">
        <v>138</v>
      </c>
      <c r="K178">
        <v>10</v>
      </c>
    </row>
    <row r="179" spans="1:11" x14ac:dyDescent="0.3">
      <c r="A179" t="s">
        <v>148</v>
      </c>
      <c r="B179" s="7">
        <v>43715</v>
      </c>
      <c r="C179">
        <v>3</v>
      </c>
      <c r="D179">
        <v>3</v>
      </c>
      <c r="E179">
        <v>5</v>
      </c>
      <c r="F179">
        <v>80</v>
      </c>
      <c r="G179" t="s">
        <v>7</v>
      </c>
      <c r="H179">
        <v>7</v>
      </c>
      <c r="I179" t="s">
        <v>137</v>
      </c>
      <c r="J179" t="s">
        <v>138</v>
      </c>
      <c r="K179">
        <v>90</v>
      </c>
    </row>
    <row r="180" spans="1:11" x14ac:dyDescent="0.3">
      <c r="A180" t="s">
        <v>148</v>
      </c>
      <c r="B180" s="7">
        <v>43715</v>
      </c>
      <c r="C180">
        <v>3</v>
      </c>
      <c r="D180">
        <v>4</v>
      </c>
      <c r="E180">
        <v>0</v>
      </c>
      <c r="F180">
        <v>100</v>
      </c>
      <c r="G180" t="s">
        <v>15</v>
      </c>
    </row>
    <row r="181" spans="1:11" x14ac:dyDescent="0.3">
      <c r="A181" t="s">
        <v>148</v>
      </c>
      <c r="B181" s="7">
        <v>43715</v>
      </c>
      <c r="C181">
        <v>3</v>
      </c>
      <c r="D181">
        <v>5</v>
      </c>
      <c r="E181">
        <v>0</v>
      </c>
      <c r="F181">
        <v>75</v>
      </c>
      <c r="G181" t="s">
        <v>7</v>
      </c>
    </row>
    <row r="182" spans="1:11" x14ac:dyDescent="0.3">
      <c r="A182" t="s">
        <v>148</v>
      </c>
      <c r="B182" s="7">
        <v>43715</v>
      </c>
      <c r="C182">
        <v>4</v>
      </c>
      <c r="D182">
        <v>1</v>
      </c>
      <c r="E182">
        <v>0</v>
      </c>
      <c r="F182">
        <v>90</v>
      </c>
      <c r="G182" t="s">
        <v>7</v>
      </c>
      <c r="H182">
        <v>4</v>
      </c>
      <c r="I182" t="s">
        <v>137</v>
      </c>
      <c r="J182" t="s">
        <v>138</v>
      </c>
      <c r="K182">
        <v>95</v>
      </c>
    </row>
    <row r="183" spans="1:11" x14ac:dyDescent="0.3">
      <c r="A183" t="s">
        <v>148</v>
      </c>
      <c r="B183" s="7">
        <v>43715</v>
      </c>
      <c r="C183">
        <v>4</v>
      </c>
      <c r="D183">
        <v>2</v>
      </c>
      <c r="E183">
        <v>0</v>
      </c>
      <c r="F183">
        <v>95</v>
      </c>
      <c r="G183" t="s">
        <v>7</v>
      </c>
    </row>
    <row r="184" spans="1:11" x14ac:dyDescent="0.3">
      <c r="A184" t="s">
        <v>148</v>
      </c>
      <c r="B184" s="7">
        <v>43715</v>
      </c>
      <c r="C184">
        <v>4</v>
      </c>
      <c r="D184">
        <v>3</v>
      </c>
      <c r="E184">
        <v>0</v>
      </c>
      <c r="F184">
        <v>80</v>
      </c>
      <c r="G184" t="s">
        <v>7</v>
      </c>
      <c r="H184">
        <v>6</v>
      </c>
      <c r="I184" t="s">
        <v>137</v>
      </c>
      <c r="J184" t="s">
        <v>138</v>
      </c>
      <c r="K184">
        <v>220</v>
      </c>
    </row>
    <row r="185" spans="1:11" x14ac:dyDescent="0.3">
      <c r="A185" t="s">
        <v>148</v>
      </c>
      <c r="B185" s="7">
        <v>43715</v>
      </c>
      <c r="C185">
        <v>4</v>
      </c>
      <c r="D185">
        <v>4</v>
      </c>
      <c r="E185">
        <v>0</v>
      </c>
      <c r="F185">
        <v>80</v>
      </c>
      <c r="G185" t="s">
        <v>15</v>
      </c>
      <c r="H185">
        <v>4</v>
      </c>
      <c r="I185" t="s">
        <v>137</v>
      </c>
      <c r="J185" t="s">
        <v>138</v>
      </c>
      <c r="K185">
        <v>15</v>
      </c>
    </row>
    <row r="186" spans="1:11" x14ac:dyDescent="0.3">
      <c r="A186" t="s">
        <v>148</v>
      </c>
      <c r="B186" s="7">
        <v>43715</v>
      </c>
      <c r="C186">
        <v>4</v>
      </c>
      <c r="D186">
        <v>5</v>
      </c>
      <c r="E186">
        <v>0</v>
      </c>
      <c r="F186">
        <v>75</v>
      </c>
      <c r="G186" t="s">
        <v>15</v>
      </c>
      <c r="H186">
        <v>8</v>
      </c>
      <c r="I186" t="s">
        <v>137</v>
      </c>
      <c r="J186" t="s">
        <v>138</v>
      </c>
      <c r="K186">
        <v>115</v>
      </c>
    </row>
    <row r="187" spans="1:11" x14ac:dyDescent="0.3">
      <c r="A187" t="s">
        <v>148</v>
      </c>
      <c r="B187" s="7">
        <v>43715</v>
      </c>
      <c r="C187">
        <v>5</v>
      </c>
      <c r="D187">
        <v>1</v>
      </c>
      <c r="E187">
        <v>0</v>
      </c>
      <c r="F187">
        <v>100</v>
      </c>
      <c r="G187" t="s">
        <v>15</v>
      </c>
    </row>
    <row r="188" spans="1:11" x14ac:dyDescent="0.3">
      <c r="A188" t="s">
        <v>148</v>
      </c>
      <c r="B188" s="7">
        <v>43715</v>
      </c>
      <c r="C188">
        <v>5</v>
      </c>
      <c r="D188">
        <v>2</v>
      </c>
      <c r="E188">
        <v>0</v>
      </c>
      <c r="F188">
        <v>100</v>
      </c>
      <c r="G188" t="s">
        <v>15</v>
      </c>
    </row>
    <row r="189" spans="1:11" x14ac:dyDescent="0.3">
      <c r="A189" t="s">
        <v>148</v>
      </c>
      <c r="B189" s="7">
        <v>43715</v>
      </c>
      <c r="C189">
        <v>5</v>
      </c>
      <c r="D189">
        <v>3</v>
      </c>
      <c r="E189">
        <v>0</v>
      </c>
      <c r="F189">
        <v>95</v>
      </c>
      <c r="G189" t="s">
        <v>15</v>
      </c>
      <c r="H189">
        <v>1</v>
      </c>
      <c r="I189" t="s">
        <v>137</v>
      </c>
      <c r="J189" t="s">
        <v>138</v>
      </c>
      <c r="K189">
        <v>20</v>
      </c>
    </row>
    <row r="190" spans="1:11" x14ac:dyDescent="0.3">
      <c r="A190" t="s">
        <v>148</v>
      </c>
      <c r="B190" s="7">
        <v>43715</v>
      </c>
      <c r="C190">
        <v>5</v>
      </c>
      <c r="D190">
        <v>4</v>
      </c>
      <c r="E190">
        <v>0</v>
      </c>
      <c r="F190">
        <v>95</v>
      </c>
      <c r="G190" t="s">
        <v>15</v>
      </c>
      <c r="H190">
        <v>2</v>
      </c>
      <c r="I190" t="s">
        <v>137</v>
      </c>
      <c r="J190" t="s">
        <v>138</v>
      </c>
      <c r="K190">
        <v>80</v>
      </c>
    </row>
    <row r="191" spans="1:11" x14ac:dyDescent="0.3">
      <c r="A191" t="s">
        <v>148</v>
      </c>
      <c r="B191" s="7">
        <v>43715</v>
      </c>
      <c r="C191">
        <v>5</v>
      </c>
      <c r="D191">
        <v>5</v>
      </c>
      <c r="E191">
        <v>0</v>
      </c>
      <c r="F191">
        <v>100</v>
      </c>
      <c r="G191" t="s">
        <v>7</v>
      </c>
      <c r="H191">
        <v>13</v>
      </c>
      <c r="I191" t="s">
        <v>137</v>
      </c>
      <c r="J191" t="s">
        <v>138</v>
      </c>
      <c r="K191">
        <v>325</v>
      </c>
    </row>
    <row r="192" spans="1:11" x14ac:dyDescent="0.3">
      <c r="A192" t="s">
        <v>36</v>
      </c>
      <c r="B192" s="7">
        <v>43713</v>
      </c>
      <c r="C192">
        <v>1</v>
      </c>
      <c r="D192">
        <v>1</v>
      </c>
      <c r="E192">
        <v>0</v>
      </c>
      <c r="F192">
        <v>50</v>
      </c>
      <c r="G192" t="s">
        <v>7</v>
      </c>
      <c r="H192">
        <v>2</v>
      </c>
      <c r="I192" t="s">
        <v>137</v>
      </c>
      <c r="J192" t="s">
        <v>138</v>
      </c>
      <c r="K192">
        <v>17</v>
      </c>
    </row>
    <row r="193" spans="1:11" x14ac:dyDescent="0.3">
      <c r="A193" t="s">
        <v>36</v>
      </c>
      <c r="B193" s="7">
        <v>43713</v>
      </c>
      <c r="C193">
        <v>1</v>
      </c>
      <c r="D193">
        <v>2</v>
      </c>
      <c r="E193">
        <v>0</v>
      </c>
      <c r="F193">
        <v>90</v>
      </c>
      <c r="G193" t="s">
        <v>7</v>
      </c>
    </row>
    <row r="194" spans="1:11" x14ac:dyDescent="0.3">
      <c r="A194" t="s">
        <v>36</v>
      </c>
      <c r="B194" s="7">
        <v>43713</v>
      </c>
      <c r="C194">
        <v>1</v>
      </c>
      <c r="D194">
        <v>3</v>
      </c>
      <c r="E194">
        <v>0</v>
      </c>
      <c r="F194">
        <v>75</v>
      </c>
      <c r="G194" t="s">
        <v>7</v>
      </c>
      <c r="H194">
        <v>8</v>
      </c>
      <c r="I194" t="s">
        <v>137</v>
      </c>
      <c r="J194" t="s">
        <v>138</v>
      </c>
      <c r="K194">
        <v>284</v>
      </c>
    </row>
    <row r="195" spans="1:11" x14ac:dyDescent="0.3">
      <c r="A195" t="s">
        <v>36</v>
      </c>
      <c r="B195" s="7">
        <v>43713</v>
      </c>
      <c r="C195">
        <v>1</v>
      </c>
      <c r="D195">
        <v>4</v>
      </c>
      <c r="E195">
        <v>0</v>
      </c>
      <c r="F195">
        <v>30</v>
      </c>
      <c r="G195" t="s">
        <v>7</v>
      </c>
    </row>
    <row r="196" spans="1:11" x14ac:dyDescent="0.3">
      <c r="A196" t="s">
        <v>36</v>
      </c>
      <c r="B196" s="7">
        <v>43713</v>
      </c>
      <c r="C196">
        <v>1</v>
      </c>
      <c r="D196">
        <v>5</v>
      </c>
      <c r="E196">
        <v>1</v>
      </c>
      <c r="F196">
        <v>60</v>
      </c>
      <c r="G196" t="s">
        <v>7</v>
      </c>
    </row>
    <row r="197" spans="1:11" x14ac:dyDescent="0.3">
      <c r="A197" t="s">
        <v>36</v>
      </c>
      <c r="B197" s="7">
        <v>43713</v>
      </c>
      <c r="C197">
        <v>2</v>
      </c>
      <c r="D197">
        <v>1</v>
      </c>
      <c r="E197">
        <v>0</v>
      </c>
      <c r="F197">
        <v>35</v>
      </c>
      <c r="G197" t="s">
        <v>7</v>
      </c>
    </row>
    <row r="198" spans="1:11" x14ac:dyDescent="0.3">
      <c r="A198" t="s">
        <v>36</v>
      </c>
      <c r="B198" s="7">
        <v>43713</v>
      </c>
      <c r="C198">
        <v>2</v>
      </c>
      <c r="D198">
        <v>2</v>
      </c>
      <c r="E198">
        <v>1</v>
      </c>
      <c r="F198">
        <v>40</v>
      </c>
      <c r="G198" t="s">
        <v>7</v>
      </c>
    </row>
    <row r="199" spans="1:11" x14ac:dyDescent="0.3">
      <c r="A199" t="s">
        <v>36</v>
      </c>
      <c r="B199" s="7">
        <v>43713</v>
      </c>
      <c r="C199">
        <v>2</v>
      </c>
      <c r="D199">
        <v>3</v>
      </c>
      <c r="E199">
        <v>0</v>
      </c>
      <c r="F199">
        <v>65</v>
      </c>
      <c r="G199" t="s">
        <v>7</v>
      </c>
    </row>
    <row r="200" spans="1:11" x14ac:dyDescent="0.3">
      <c r="A200" t="s">
        <v>36</v>
      </c>
      <c r="B200" s="7">
        <v>43713</v>
      </c>
      <c r="C200">
        <v>2</v>
      </c>
      <c r="D200">
        <v>4</v>
      </c>
      <c r="E200">
        <v>1</v>
      </c>
      <c r="F200">
        <v>45</v>
      </c>
      <c r="G200" t="s">
        <v>7</v>
      </c>
    </row>
    <row r="201" spans="1:11" x14ac:dyDescent="0.3">
      <c r="A201" t="s">
        <v>36</v>
      </c>
      <c r="B201" s="7">
        <v>43713</v>
      </c>
      <c r="C201">
        <v>2</v>
      </c>
      <c r="D201">
        <v>5</v>
      </c>
      <c r="E201">
        <v>1</v>
      </c>
      <c r="F201">
        <v>45</v>
      </c>
      <c r="G201" t="s">
        <v>7</v>
      </c>
    </row>
    <row r="202" spans="1:11" x14ac:dyDescent="0.3">
      <c r="A202" t="s">
        <v>36</v>
      </c>
      <c r="B202" s="7">
        <v>43713</v>
      </c>
      <c r="C202">
        <v>3</v>
      </c>
      <c r="D202">
        <v>1</v>
      </c>
      <c r="E202">
        <v>1</v>
      </c>
      <c r="F202">
        <v>70</v>
      </c>
      <c r="G202" t="s">
        <v>7</v>
      </c>
    </row>
    <row r="203" spans="1:11" x14ac:dyDescent="0.3">
      <c r="A203" t="s">
        <v>36</v>
      </c>
      <c r="B203" s="7">
        <v>43713</v>
      </c>
      <c r="C203">
        <v>3</v>
      </c>
      <c r="D203">
        <v>2</v>
      </c>
      <c r="E203">
        <v>5</v>
      </c>
      <c r="F203">
        <v>80</v>
      </c>
      <c r="G203" t="s">
        <v>7</v>
      </c>
      <c r="H203">
        <v>1</v>
      </c>
      <c r="I203" t="s">
        <v>95</v>
      </c>
      <c r="J203" t="s">
        <v>96</v>
      </c>
      <c r="K203">
        <v>1</v>
      </c>
    </row>
    <row r="204" spans="1:11" x14ac:dyDescent="0.3">
      <c r="A204" t="s">
        <v>36</v>
      </c>
      <c r="B204" s="7">
        <v>43713</v>
      </c>
      <c r="C204">
        <v>3</v>
      </c>
      <c r="D204">
        <v>3</v>
      </c>
      <c r="E204">
        <v>0</v>
      </c>
      <c r="F204">
        <v>85</v>
      </c>
      <c r="G204" t="s">
        <v>7</v>
      </c>
      <c r="H204">
        <v>2</v>
      </c>
      <c r="I204" t="s">
        <v>137</v>
      </c>
      <c r="J204" t="s">
        <v>138</v>
      </c>
      <c r="K204">
        <v>38</v>
      </c>
    </row>
    <row r="205" spans="1:11" x14ac:dyDescent="0.3">
      <c r="A205" t="s">
        <v>36</v>
      </c>
      <c r="B205" s="7">
        <v>43713</v>
      </c>
      <c r="C205">
        <v>3</v>
      </c>
      <c r="D205">
        <v>4</v>
      </c>
      <c r="E205">
        <v>0</v>
      </c>
      <c r="F205">
        <v>50</v>
      </c>
      <c r="G205" t="s">
        <v>7</v>
      </c>
      <c r="H205">
        <v>1</v>
      </c>
      <c r="I205" t="s">
        <v>95</v>
      </c>
      <c r="J205" t="s">
        <v>96</v>
      </c>
      <c r="K205">
        <v>1</v>
      </c>
    </row>
    <row r="206" spans="1:11" x14ac:dyDescent="0.3">
      <c r="A206" t="s">
        <v>36</v>
      </c>
      <c r="B206" s="7">
        <v>43713</v>
      </c>
      <c r="C206">
        <v>3</v>
      </c>
      <c r="D206">
        <v>4</v>
      </c>
      <c r="E206">
        <v>0</v>
      </c>
      <c r="F206">
        <v>50</v>
      </c>
      <c r="G206" t="s">
        <v>7</v>
      </c>
      <c r="H206">
        <v>1</v>
      </c>
      <c r="I206" t="s">
        <v>137</v>
      </c>
      <c r="J206" t="s">
        <v>138</v>
      </c>
      <c r="K206">
        <v>7</v>
      </c>
    </row>
    <row r="207" spans="1:11" x14ac:dyDescent="0.3">
      <c r="A207" t="s">
        <v>36</v>
      </c>
      <c r="B207" s="7">
        <v>43713</v>
      </c>
      <c r="C207">
        <v>3</v>
      </c>
      <c r="D207">
        <v>5</v>
      </c>
      <c r="E207">
        <v>0</v>
      </c>
      <c r="F207">
        <v>90</v>
      </c>
      <c r="G207" t="s">
        <v>7</v>
      </c>
    </row>
    <row r="208" spans="1:11" x14ac:dyDescent="0.3">
      <c r="A208" t="s">
        <v>36</v>
      </c>
      <c r="B208" s="7">
        <v>43713</v>
      </c>
      <c r="C208">
        <v>4</v>
      </c>
      <c r="D208">
        <v>1</v>
      </c>
      <c r="E208">
        <v>1</v>
      </c>
      <c r="F208">
        <v>95</v>
      </c>
      <c r="G208" t="s">
        <v>7</v>
      </c>
      <c r="H208">
        <v>1</v>
      </c>
      <c r="I208" t="s">
        <v>41</v>
      </c>
      <c r="J208" t="s">
        <v>77</v>
      </c>
      <c r="K208">
        <v>109</v>
      </c>
    </row>
    <row r="209" spans="1:11" x14ac:dyDescent="0.3">
      <c r="A209" t="s">
        <v>36</v>
      </c>
      <c r="B209" s="7">
        <v>43713</v>
      </c>
      <c r="C209">
        <v>4</v>
      </c>
      <c r="D209">
        <v>2</v>
      </c>
      <c r="E209">
        <v>1</v>
      </c>
      <c r="F209">
        <v>90</v>
      </c>
      <c r="G209" t="s">
        <v>7</v>
      </c>
      <c r="H209">
        <v>3</v>
      </c>
      <c r="I209" t="s">
        <v>137</v>
      </c>
      <c r="J209" t="s">
        <v>138</v>
      </c>
      <c r="K209">
        <v>114</v>
      </c>
    </row>
    <row r="210" spans="1:11" x14ac:dyDescent="0.3">
      <c r="A210" t="s">
        <v>36</v>
      </c>
      <c r="B210" s="7">
        <v>43713</v>
      </c>
      <c r="C210">
        <v>4</v>
      </c>
      <c r="D210">
        <v>3</v>
      </c>
      <c r="E210">
        <v>5</v>
      </c>
      <c r="F210">
        <v>70</v>
      </c>
      <c r="G210" t="s">
        <v>7</v>
      </c>
      <c r="H210">
        <v>2</v>
      </c>
      <c r="I210" t="s">
        <v>137</v>
      </c>
      <c r="J210" t="s">
        <v>138</v>
      </c>
      <c r="K210">
        <v>71</v>
      </c>
    </row>
    <row r="211" spans="1:11" x14ac:dyDescent="0.3">
      <c r="A211" t="s">
        <v>36</v>
      </c>
      <c r="B211" s="7">
        <v>43713</v>
      </c>
      <c r="C211">
        <v>4</v>
      </c>
      <c r="D211">
        <v>4</v>
      </c>
      <c r="E211">
        <v>0</v>
      </c>
      <c r="F211">
        <v>50</v>
      </c>
      <c r="G211" t="s">
        <v>7</v>
      </c>
    </row>
    <row r="212" spans="1:11" x14ac:dyDescent="0.3">
      <c r="A212" t="s">
        <v>36</v>
      </c>
      <c r="B212" s="7">
        <v>43713</v>
      </c>
      <c r="C212">
        <v>4</v>
      </c>
      <c r="D212">
        <v>5</v>
      </c>
      <c r="E212">
        <v>0</v>
      </c>
      <c r="F212">
        <v>100</v>
      </c>
      <c r="G212" t="s">
        <v>7</v>
      </c>
      <c r="H212">
        <v>4</v>
      </c>
      <c r="I212" t="s">
        <v>137</v>
      </c>
      <c r="J212" t="s">
        <v>138</v>
      </c>
      <c r="K212">
        <v>81</v>
      </c>
    </row>
    <row r="213" spans="1:11" x14ac:dyDescent="0.3">
      <c r="A213" t="s">
        <v>36</v>
      </c>
      <c r="B213" s="7">
        <v>43713</v>
      </c>
      <c r="C213">
        <v>5</v>
      </c>
      <c r="D213">
        <v>1</v>
      </c>
      <c r="E213">
        <v>5</v>
      </c>
      <c r="F213">
        <v>75</v>
      </c>
      <c r="G213" t="s">
        <v>7</v>
      </c>
      <c r="H213">
        <v>1</v>
      </c>
      <c r="I213" t="s">
        <v>137</v>
      </c>
      <c r="J213" t="s">
        <v>138</v>
      </c>
      <c r="K213">
        <v>3</v>
      </c>
    </row>
    <row r="214" spans="1:11" x14ac:dyDescent="0.3">
      <c r="A214" t="s">
        <v>36</v>
      </c>
      <c r="B214" s="7">
        <v>43713</v>
      </c>
      <c r="C214">
        <v>5</v>
      </c>
      <c r="D214">
        <v>2</v>
      </c>
      <c r="E214">
        <v>1</v>
      </c>
      <c r="F214">
        <v>85</v>
      </c>
      <c r="G214" t="s">
        <v>7</v>
      </c>
    </row>
    <row r="215" spans="1:11" x14ac:dyDescent="0.3">
      <c r="A215" t="s">
        <v>36</v>
      </c>
      <c r="B215" s="7">
        <v>43713</v>
      </c>
      <c r="C215">
        <v>5</v>
      </c>
      <c r="D215">
        <v>3</v>
      </c>
      <c r="E215">
        <v>0</v>
      </c>
      <c r="F215">
        <v>100</v>
      </c>
      <c r="G215" t="s">
        <v>7</v>
      </c>
      <c r="H215">
        <v>1</v>
      </c>
      <c r="I215" t="s">
        <v>137</v>
      </c>
      <c r="J215" t="s">
        <v>138</v>
      </c>
      <c r="K215">
        <v>49</v>
      </c>
    </row>
    <row r="216" spans="1:11" x14ac:dyDescent="0.3">
      <c r="A216" t="s">
        <v>36</v>
      </c>
      <c r="B216" s="7">
        <v>43713</v>
      </c>
      <c r="C216">
        <v>5</v>
      </c>
      <c r="D216">
        <v>4</v>
      </c>
      <c r="E216">
        <v>0</v>
      </c>
      <c r="F216">
        <v>100</v>
      </c>
      <c r="G216" t="s">
        <v>7</v>
      </c>
    </row>
    <row r="217" spans="1:11" x14ac:dyDescent="0.3">
      <c r="A217" t="s">
        <v>36</v>
      </c>
      <c r="B217" s="7">
        <v>43713</v>
      </c>
      <c r="C217">
        <v>5</v>
      </c>
      <c r="D217">
        <v>5</v>
      </c>
      <c r="E217">
        <v>0</v>
      </c>
      <c r="F217">
        <v>100</v>
      </c>
      <c r="G217" t="s">
        <v>7</v>
      </c>
    </row>
    <row r="218" spans="1:11" x14ac:dyDescent="0.3">
      <c r="A218" t="s">
        <v>32</v>
      </c>
      <c r="B218" s="7">
        <v>43712</v>
      </c>
      <c r="C218">
        <v>1</v>
      </c>
      <c r="D218">
        <v>1</v>
      </c>
      <c r="E218">
        <v>0</v>
      </c>
      <c r="F218">
        <v>85</v>
      </c>
      <c r="G218" t="s">
        <v>7</v>
      </c>
    </row>
    <row r="219" spans="1:11" x14ac:dyDescent="0.3">
      <c r="A219" t="s">
        <v>32</v>
      </c>
      <c r="B219" s="7">
        <v>43712</v>
      </c>
      <c r="C219">
        <v>1</v>
      </c>
      <c r="D219">
        <v>2</v>
      </c>
      <c r="E219">
        <v>5</v>
      </c>
      <c r="F219">
        <v>90</v>
      </c>
      <c r="G219" t="s">
        <v>7</v>
      </c>
    </row>
    <row r="220" spans="1:11" x14ac:dyDescent="0.3">
      <c r="A220" t="s">
        <v>32</v>
      </c>
      <c r="B220" s="7">
        <v>43712</v>
      </c>
      <c r="C220">
        <v>1</v>
      </c>
      <c r="D220">
        <v>3</v>
      </c>
      <c r="E220">
        <v>20</v>
      </c>
      <c r="F220">
        <v>75</v>
      </c>
      <c r="G220" t="s">
        <v>7</v>
      </c>
      <c r="H220">
        <v>1</v>
      </c>
      <c r="I220" t="s">
        <v>41</v>
      </c>
      <c r="J220" t="s">
        <v>77</v>
      </c>
      <c r="K220">
        <f>11*12</f>
        <v>132</v>
      </c>
    </row>
    <row r="221" spans="1:11" x14ac:dyDescent="0.3">
      <c r="A221" t="s">
        <v>32</v>
      </c>
      <c r="B221" s="7">
        <v>43712</v>
      </c>
      <c r="C221">
        <v>1</v>
      </c>
      <c r="D221">
        <v>4</v>
      </c>
      <c r="E221">
        <v>5</v>
      </c>
      <c r="F221">
        <v>70</v>
      </c>
      <c r="G221" t="s">
        <v>7</v>
      </c>
      <c r="H221">
        <v>4</v>
      </c>
      <c r="I221" t="s">
        <v>146</v>
      </c>
      <c r="J221" t="s">
        <v>147</v>
      </c>
      <c r="K221">
        <v>13</v>
      </c>
    </row>
    <row r="222" spans="1:11" x14ac:dyDescent="0.3">
      <c r="A222" t="s">
        <v>32</v>
      </c>
      <c r="B222" s="7">
        <v>43712</v>
      </c>
      <c r="C222">
        <v>1</v>
      </c>
      <c r="D222">
        <v>5</v>
      </c>
      <c r="E222">
        <v>30</v>
      </c>
      <c r="F222">
        <v>40</v>
      </c>
      <c r="G222" t="s">
        <v>7</v>
      </c>
    </row>
    <row r="223" spans="1:11" x14ac:dyDescent="0.3">
      <c r="A223" t="s">
        <v>32</v>
      </c>
      <c r="B223" s="7">
        <v>43712</v>
      </c>
      <c r="C223">
        <v>2</v>
      </c>
      <c r="D223">
        <v>1</v>
      </c>
      <c r="E223">
        <v>35</v>
      </c>
      <c r="F223">
        <v>50</v>
      </c>
      <c r="G223" t="s">
        <v>7</v>
      </c>
    </row>
    <row r="224" spans="1:11" x14ac:dyDescent="0.3">
      <c r="A224" t="s">
        <v>32</v>
      </c>
      <c r="B224" s="7">
        <v>43712</v>
      </c>
      <c r="C224">
        <v>2</v>
      </c>
      <c r="D224">
        <v>2</v>
      </c>
      <c r="E224">
        <v>40</v>
      </c>
      <c r="F224">
        <v>55</v>
      </c>
      <c r="G224" t="s">
        <v>7</v>
      </c>
    </row>
    <row r="225" spans="1:11" x14ac:dyDescent="0.3">
      <c r="A225" t="s">
        <v>32</v>
      </c>
      <c r="B225" s="7">
        <v>43712</v>
      </c>
      <c r="C225">
        <v>2</v>
      </c>
      <c r="D225">
        <v>3</v>
      </c>
      <c r="E225">
        <v>20</v>
      </c>
      <c r="F225">
        <v>85</v>
      </c>
      <c r="G225" t="s">
        <v>7</v>
      </c>
    </row>
    <row r="226" spans="1:11" x14ac:dyDescent="0.3">
      <c r="A226" t="s">
        <v>32</v>
      </c>
      <c r="B226" s="7">
        <v>43712</v>
      </c>
      <c r="C226">
        <v>2</v>
      </c>
      <c r="D226">
        <v>4</v>
      </c>
      <c r="E226">
        <v>10</v>
      </c>
      <c r="F226">
        <v>80</v>
      </c>
      <c r="G226" t="s">
        <v>7</v>
      </c>
    </row>
    <row r="227" spans="1:11" x14ac:dyDescent="0.3">
      <c r="A227" t="s">
        <v>32</v>
      </c>
      <c r="B227" s="7">
        <v>43712</v>
      </c>
      <c r="C227">
        <v>2</v>
      </c>
      <c r="D227">
        <v>5</v>
      </c>
      <c r="E227">
        <v>30</v>
      </c>
      <c r="F227">
        <v>75</v>
      </c>
      <c r="G227" t="s">
        <v>7</v>
      </c>
    </row>
    <row r="228" spans="1:11" x14ac:dyDescent="0.3">
      <c r="A228" t="s">
        <v>32</v>
      </c>
      <c r="B228" s="7">
        <v>43712</v>
      </c>
      <c r="C228">
        <v>3</v>
      </c>
      <c r="D228">
        <v>1</v>
      </c>
      <c r="E228">
        <v>5</v>
      </c>
      <c r="F228">
        <v>90</v>
      </c>
      <c r="G228" t="s">
        <v>7</v>
      </c>
      <c r="H228">
        <v>1</v>
      </c>
      <c r="I228" t="s">
        <v>149</v>
      </c>
      <c r="J228" t="s">
        <v>150</v>
      </c>
      <c r="K228">
        <v>4</v>
      </c>
    </row>
    <row r="229" spans="1:11" x14ac:dyDescent="0.3">
      <c r="A229" t="s">
        <v>32</v>
      </c>
      <c r="B229" s="7">
        <v>43712</v>
      </c>
      <c r="C229">
        <v>3</v>
      </c>
      <c r="D229">
        <v>2</v>
      </c>
      <c r="E229">
        <v>15</v>
      </c>
      <c r="F229">
        <v>60</v>
      </c>
      <c r="G229" t="s">
        <v>7</v>
      </c>
      <c r="H229">
        <v>4</v>
      </c>
      <c r="I229" t="s">
        <v>149</v>
      </c>
      <c r="J229" t="s">
        <v>150</v>
      </c>
      <c r="K229">
        <v>44</v>
      </c>
    </row>
    <row r="230" spans="1:11" x14ac:dyDescent="0.3">
      <c r="A230" t="s">
        <v>32</v>
      </c>
      <c r="B230" s="7">
        <v>43712</v>
      </c>
      <c r="C230">
        <v>3</v>
      </c>
      <c r="D230">
        <v>3</v>
      </c>
      <c r="E230">
        <v>10</v>
      </c>
      <c r="F230">
        <v>70</v>
      </c>
      <c r="G230" t="s">
        <v>7</v>
      </c>
    </row>
    <row r="231" spans="1:11" x14ac:dyDescent="0.3">
      <c r="A231" t="s">
        <v>32</v>
      </c>
      <c r="B231" s="7">
        <v>43712</v>
      </c>
      <c r="C231">
        <v>3</v>
      </c>
      <c r="D231">
        <v>4</v>
      </c>
      <c r="E231">
        <v>50</v>
      </c>
      <c r="F231">
        <v>45</v>
      </c>
      <c r="G231" t="s">
        <v>7</v>
      </c>
    </row>
    <row r="232" spans="1:11" x14ac:dyDescent="0.3">
      <c r="A232" t="s">
        <v>32</v>
      </c>
      <c r="B232" s="7">
        <v>43712</v>
      </c>
      <c r="C232">
        <v>3</v>
      </c>
      <c r="D232">
        <v>5</v>
      </c>
      <c r="E232">
        <v>20</v>
      </c>
      <c r="F232">
        <v>55</v>
      </c>
      <c r="G232" t="s">
        <v>7</v>
      </c>
      <c r="H232">
        <v>1</v>
      </c>
      <c r="I232" t="s">
        <v>95</v>
      </c>
      <c r="J232" t="s">
        <v>96</v>
      </c>
      <c r="K232">
        <v>2</v>
      </c>
    </row>
    <row r="233" spans="1:11" x14ac:dyDescent="0.3">
      <c r="A233" t="s">
        <v>32</v>
      </c>
      <c r="B233" s="7">
        <v>43712</v>
      </c>
      <c r="C233">
        <v>3</v>
      </c>
      <c r="D233">
        <v>5</v>
      </c>
      <c r="E233">
        <v>20</v>
      </c>
      <c r="F233">
        <v>55</v>
      </c>
      <c r="G233" t="s">
        <v>7</v>
      </c>
      <c r="H233">
        <v>1</v>
      </c>
      <c r="I233" t="s">
        <v>149</v>
      </c>
      <c r="J233" t="s">
        <v>150</v>
      </c>
      <c r="K233">
        <v>12</v>
      </c>
    </row>
    <row r="234" spans="1:11" x14ac:dyDescent="0.3">
      <c r="A234" t="s">
        <v>32</v>
      </c>
      <c r="B234" s="7">
        <v>43712</v>
      </c>
      <c r="C234">
        <v>4</v>
      </c>
      <c r="D234">
        <v>1</v>
      </c>
      <c r="E234">
        <v>10</v>
      </c>
      <c r="F234">
        <v>70</v>
      </c>
      <c r="G234" t="s">
        <v>7</v>
      </c>
      <c r="H234">
        <v>2</v>
      </c>
      <c r="I234" t="s">
        <v>95</v>
      </c>
      <c r="J234" t="s">
        <v>96</v>
      </c>
      <c r="K234">
        <v>3</v>
      </c>
    </row>
    <row r="235" spans="1:11" x14ac:dyDescent="0.3">
      <c r="A235" t="s">
        <v>32</v>
      </c>
      <c r="B235" s="7">
        <v>43712</v>
      </c>
      <c r="C235">
        <v>4</v>
      </c>
      <c r="D235">
        <v>2</v>
      </c>
      <c r="E235">
        <v>35</v>
      </c>
      <c r="F235">
        <v>45</v>
      </c>
      <c r="G235" t="s">
        <v>7</v>
      </c>
    </row>
    <row r="236" spans="1:11" x14ac:dyDescent="0.3">
      <c r="A236" t="s">
        <v>32</v>
      </c>
      <c r="B236" s="7">
        <v>43712</v>
      </c>
      <c r="C236">
        <v>4</v>
      </c>
      <c r="D236">
        <v>3</v>
      </c>
      <c r="E236">
        <v>10</v>
      </c>
      <c r="F236">
        <v>75</v>
      </c>
      <c r="G236" t="s">
        <v>7</v>
      </c>
    </row>
    <row r="237" spans="1:11" x14ac:dyDescent="0.3">
      <c r="A237" t="s">
        <v>32</v>
      </c>
      <c r="B237" s="7">
        <v>43712</v>
      </c>
      <c r="C237">
        <v>4</v>
      </c>
      <c r="D237">
        <v>4</v>
      </c>
      <c r="E237">
        <v>15</v>
      </c>
      <c r="F237">
        <v>70</v>
      </c>
      <c r="G237" t="s">
        <v>7</v>
      </c>
    </row>
    <row r="238" spans="1:11" x14ac:dyDescent="0.3">
      <c r="A238" t="s">
        <v>32</v>
      </c>
      <c r="B238" s="7">
        <v>43712</v>
      </c>
      <c r="C238">
        <v>4</v>
      </c>
      <c r="D238">
        <v>5</v>
      </c>
      <c r="E238">
        <v>5</v>
      </c>
      <c r="F238">
        <v>90</v>
      </c>
      <c r="G238" t="s">
        <v>7</v>
      </c>
      <c r="H238">
        <v>7</v>
      </c>
      <c r="I238" t="s">
        <v>137</v>
      </c>
      <c r="J238" t="s">
        <v>138</v>
      </c>
      <c r="K238">
        <v>111</v>
      </c>
    </row>
    <row r="239" spans="1:11" x14ac:dyDescent="0.3">
      <c r="A239" t="s">
        <v>32</v>
      </c>
      <c r="B239" s="7">
        <v>43712</v>
      </c>
      <c r="C239">
        <v>4</v>
      </c>
      <c r="D239">
        <v>5</v>
      </c>
      <c r="E239">
        <v>5</v>
      </c>
      <c r="F239">
        <v>90</v>
      </c>
      <c r="G239" t="s">
        <v>7</v>
      </c>
      <c r="H239">
        <v>1</v>
      </c>
      <c r="I239" t="s">
        <v>140</v>
      </c>
      <c r="J239" t="s">
        <v>141</v>
      </c>
      <c r="K239">
        <v>5</v>
      </c>
    </row>
    <row r="240" spans="1:11" x14ac:dyDescent="0.3">
      <c r="A240" t="s">
        <v>32</v>
      </c>
      <c r="B240" s="7">
        <v>43712</v>
      </c>
      <c r="C240">
        <v>5</v>
      </c>
      <c r="D240">
        <v>1</v>
      </c>
      <c r="E240">
        <v>10</v>
      </c>
      <c r="F240">
        <v>60</v>
      </c>
      <c r="G240" t="s">
        <v>7</v>
      </c>
      <c r="H240">
        <v>1</v>
      </c>
      <c r="I240" t="s">
        <v>149</v>
      </c>
      <c r="J240" t="s">
        <v>150</v>
      </c>
      <c r="K240">
        <v>10</v>
      </c>
    </row>
    <row r="241" spans="1:11" x14ac:dyDescent="0.3">
      <c r="A241" t="s">
        <v>32</v>
      </c>
      <c r="B241" s="7">
        <v>43712</v>
      </c>
      <c r="C241">
        <v>5</v>
      </c>
      <c r="D241">
        <v>2</v>
      </c>
      <c r="E241">
        <v>5</v>
      </c>
      <c r="F241">
        <v>85</v>
      </c>
      <c r="G241" t="s">
        <v>7</v>
      </c>
    </row>
    <row r="242" spans="1:11" x14ac:dyDescent="0.3">
      <c r="A242" t="s">
        <v>32</v>
      </c>
      <c r="B242" s="7">
        <v>43712</v>
      </c>
      <c r="C242">
        <v>5</v>
      </c>
      <c r="D242">
        <v>3</v>
      </c>
      <c r="E242">
        <v>10</v>
      </c>
      <c r="F242">
        <v>65</v>
      </c>
      <c r="G242" t="s">
        <v>7</v>
      </c>
    </row>
    <row r="243" spans="1:11" x14ac:dyDescent="0.3">
      <c r="A243" t="s">
        <v>32</v>
      </c>
      <c r="B243" s="7">
        <v>43712</v>
      </c>
      <c r="C243">
        <v>5</v>
      </c>
      <c r="D243">
        <v>4</v>
      </c>
      <c r="E243">
        <v>5</v>
      </c>
      <c r="F243">
        <v>80</v>
      </c>
      <c r="G243" t="s">
        <v>7</v>
      </c>
      <c r="H243">
        <v>3</v>
      </c>
      <c r="I243" t="s">
        <v>149</v>
      </c>
      <c r="J243" t="s">
        <v>150</v>
      </c>
      <c r="K243">
        <v>26</v>
      </c>
    </row>
    <row r="244" spans="1:11" x14ac:dyDescent="0.3">
      <c r="A244" t="s">
        <v>32</v>
      </c>
      <c r="B244" s="7">
        <v>43712</v>
      </c>
      <c r="C244">
        <v>5</v>
      </c>
      <c r="D244">
        <v>5</v>
      </c>
      <c r="E244">
        <v>5</v>
      </c>
      <c r="F244">
        <v>80</v>
      </c>
      <c r="G244" t="s">
        <v>7</v>
      </c>
      <c r="H244">
        <v>1</v>
      </c>
      <c r="I244" t="s">
        <v>95</v>
      </c>
      <c r="J244" t="s">
        <v>96</v>
      </c>
      <c r="K244">
        <v>1</v>
      </c>
    </row>
    <row r="245" spans="1:11" x14ac:dyDescent="0.3">
      <c r="A245" t="s">
        <v>32</v>
      </c>
      <c r="B245" s="7">
        <v>43712</v>
      </c>
      <c r="C245">
        <v>5</v>
      </c>
      <c r="D245">
        <v>5</v>
      </c>
      <c r="E245">
        <v>5</v>
      </c>
      <c r="F245">
        <v>70</v>
      </c>
      <c r="G245" t="s">
        <v>7</v>
      </c>
      <c r="H245">
        <v>6</v>
      </c>
      <c r="I245" t="s">
        <v>126</v>
      </c>
      <c r="J245" t="s">
        <v>125</v>
      </c>
      <c r="K245">
        <v>15</v>
      </c>
    </row>
    <row r="246" spans="1:11" x14ac:dyDescent="0.3">
      <c r="A246" t="s">
        <v>20</v>
      </c>
      <c r="B246" s="7">
        <v>43711</v>
      </c>
      <c r="C246">
        <v>1</v>
      </c>
      <c r="D246">
        <v>1</v>
      </c>
      <c r="E246">
        <v>10</v>
      </c>
      <c r="F246">
        <v>60</v>
      </c>
      <c r="G246" t="s">
        <v>7</v>
      </c>
    </row>
    <row r="247" spans="1:11" x14ac:dyDescent="0.3">
      <c r="A247" t="s">
        <v>20</v>
      </c>
      <c r="B247" s="7">
        <v>43711</v>
      </c>
      <c r="C247">
        <v>1</v>
      </c>
      <c r="D247">
        <v>2</v>
      </c>
      <c r="E247">
        <v>20</v>
      </c>
      <c r="F247">
        <v>60</v>
      </c>
      <c r="G247" t="s">
        <v>7</v>
      </c>
    </row>
    <row r="248" spans="1:11" x14ac:dyDescent="0.3">
      <c r="A248" t="s">
        <v>20</v>
      </c>
      <c r="B248" s="7">
        <v>43711</v>
      </c>
      <c r="C248">
        <v>1</v>
      </c>
      <c r="D248">
        <v>3</v>
      </c>
      <c r="E248">
        <v>35</v>
      </c>
      <c r="F248">
        <v>70</v>
      </c>
      <c r="G248" t="s">
        <v>7</v>
      </c>
    </row>
    <row r="249" spans="1:11" x14ac:dyDescent="0.3">
      <c r="A249" t="s">
        <v>20</v>
      </c>
      <c r="B249" s="7">
        <v>43711</v>
      </c>
      <c r="C249">
        <v>1</v>
      </c>
      <c r="D249">
        <v>4</v>
      </c>
      <c r="E249">
        <v>5</v>
      </c>
      <c r="F249">
        <v>55</v>
      </c>
      <c r="G249" t="s">
        <v>7</v>
      </c>
      <c r="H249">
        <v>1</v>
      </c>
      <c r="I249" t="s">
        <v>102</v>
      </c>
      <c r="J249" t="s">
        <v>101</v>
      </c>
      <c r="K249">
        <v>2</v>
      </c>
    </row>
    <row r="250" spans="1:11" x14ac:dyDescent="0.3">
      <c r="A250" t="s">
        <v>20</v>
      </c>
      <c r="B250" s="7">
        <v>43711</v>
      </c>
      <c r="C250">
        <v>1</v>
      </c>
      <c r="D250">
        <v>4</v>
      </c>
      <c r="E250">
        <v>5</v>
      </c>
      <c r="F250">
        <v>55</v>
      </c>
      <c r="G250" t="s">
        <v>7</v>
      </c>
      <c r="H250">
        <v>6</v>
      </c>
      <c r="I250" t="s">
        <v>149</v>
      </c>
      <c r="J250" t="s">
        <v>150</v>
      </c>
      <c r="K250">
        <v>137</v>
      </c>
    </row>
    <row r="251" spans="1:11" x14ac:dyDescent="0.3">
      <c r="A251" t="s">
        <v>20</v>
      </c>
      <c r="B251" s="7">
        <v>43711</v>
      </c>
      <c r="C251">
        <v>1</v>
      </c>
      <c r="D251">
        <v>5</v>
      </c>
      <c r="E251">
        <v>5</v>
      </c>
      <c r="F251">
        <v>80</v>
      </c>
      <c r="G251" t="s">
        <v>7</v>
      </c>
      <c r="H251">
        <v>3</v>
      </c>
      <c r="I251" t="s">
        <v>149</v>
      </c>
      <c r="J251" t="s">
        <v>150</v>
      </c>
      <c r="K251">
        <v>111</v>
      </c>
    </row>
    <row r="252" spans="1:11" x14ac:dyDescent="0.3">
      <c r="A252" t="s">
        <v>20</v>
      </c>
      <c r="B252" s="7">
        <v>43711</v>
      </c>
      <c r="C252">
        <v>1</v>
      </c>
      <c r="D252">
        <v>5</v>
      </c>
      <c r="E252">
        <v>5</v>
      </c>
      <c r="F252">
        <v>80</v>
      </c>
      <c r="G252" t="s">
        <v>7</v>
      </c>
      <c r="H252">
        <v>1</v>
      </c>
      <c r="I252" t="s">
        <v>95</v>
      </c>
      <c r="J252" t="s">
        <v>96</v>
      </c>
      <c r="K252">
        <v>3</v>
      </c>
    </row>
    <row r="253" spans="1:11" x14ac:dyDescent="0.3">
      <c r="A253" t="s">
        <v>20</v>
      </c>
      <c r="B253" s="7">
        <v>43711</v>
      </c>
      <c r="C253">
        <v>2</v>
      </c>
      <c r="D253">
        <v>1</v>
      </c>
      <c r="E253">
        <v>10</v>
      </c>
      <c r="F253">
        <v>35</v>
      </c>
      <c r="G253" t="s">
        <v>7</v>
      </c>
      <c r="H253">
        <v>3</v>
      </c>
      <c r="I253" t="s">
        <v>95</v>
      </c>
      <c r="J253" t="s">
        <v>96</v>
      </c>
      <c r="K253">
        <v>26</v>
      </c>
    </row>
    <row r="254" spans="1:11" x14ac:dyDescent="0.3">
      <c r="A254" t="s">
        <v>20</v>
      </c>
      <c r="B254" s="7">
        <v>43711</v>
      </c>
      <c r="C254">
        <v>2</v>
      </c>
      <c r="D254">
        <v>2</v>
      </c>
      <c r="E254">
        <v>5</v>
      </c>
      <c r="F254">
        <v>60</v>
      </c>
      <c r="G254" t="s">
        <v>7</v>
      </c>
      <c r="H254">
        <v>2</v>
      </c>
      <c r="I254" t="s">
        <v>95</v>
      </c>
      <c r="J254" t="s">
        <v>96</v>
      </c>
      <c r="K254">
        <v>4</v>
      </c>
    </row>
    <row r="255" spans="1:11" x14ac:dyDescent="0.3">
      <c r="A255" t="s">
        <v>20</v>
      </c>
      <c r="B255" s="7">
        <v>43711</v>
      </c>
      <c r="C255">
        <v>2</v>
      </c>
      <c r="D255">
        <v>2</v>
      </c>
      <c r="E255">
        <v>5</v>
      </c>
      <c r="F255">
        <v>60</v>
      </c>
      <c r="G255" t="s">
        <v>7</v>
      </c>
      <c r="H255">
        <v>2</v>
      </c>
      <c r="I255" t="s">
        <v>151</v>
      </c>
      <c r="J255" t="s">
        <v>152</v>
      </c>
      <c r="K255">
        <v>108</v>
      </c>
    </row>
    <row r="256" spans="1:11" x14ac:dyDescent="0.3">
      <c r="A256" t="s">
        <v>20</v>
      </c>
      <c r="B256" s="7">
        <v>43711</v>
      </c>
      <c r="C256">
        <v>2</v>
      </c>
      <c r="D256">
        <v>3</v>
      </c>
      <c r="E256">
        <v>10</v>
      </c>
      <c r="F256">
        <v>75</v>
      </c>
      <c r="G256" t="s">
        <v>7</v>
      </c>
      <c r="H256">
        <v>2</v>
      </c>
      <c r="I256" t="s">
        <v>95</v>
      </c>
      <c r="J256" t="s">
        <v>96</v>
      </c>
      <c r="K256">
        <v>2</v>
      </c>
    </row>
    <row r="257" spans="1:11" x14ac:dyDescent="0.3">
      <c r="A257" t="s">
        <v>20</v>
      </c>
      <c r="B257" s="7">
        <v>43711</v>
      </c>
      <c r="C257">
        <v>2</v>
      </c>
      <c r="D257">
        <v>3</v>
      </c>
      <c r="E257">
        <v>10</v>
      </c>
      <c r="F257">
        <v>75</v>
      </c>
      <c r="G257" t="s">
        <v>7</v>
      </c>
      <c r="H257">
        <v>3</v>
      </c>
      <c r="I257" t="s">
        <v>151</v>
      </c>
      <c r="J257" t="s">
        <v>152</v>
      </c>
      <c r="K257">
        <v>137</v>
      </c>
    </row>
    <row r="258" spans="1:11" x14ac:dyDescent="0.3">
      <c r="A258" t="s">
        <v>20</v>
      </c>
      <c r="B258" s="7">
        <v>43711</v>
      </c>
      <c r="C258">
        <v>2</v>
      </c>
      <c r="D258">
        <v>4</v>
      </c>
      <c r="E258">
        <v>5</v>
      </c>
      <c r="F258">
        <v>45</v>
      </c>
      <c r="G258" t="s">
        <v>7</v>
      </c>
    </row>
    <row r="259" spans="1:11" x14ac:dyDescent="0.3">
      <c r="A259" t="s">
        <v>20</v>
      </c>
      <c r="B259" s="7">
        <v>43711</v>
      </c>
      <c r="C259">
        <v>2</v>
      </c>
      <c r="D259">
        <v>5</v>
      </c>
      <c r="E259">
        <v>35</v>
      </c>
      <c r="F259">
        <v>40</v>
      </c>
      <c r="G259" t="s">
        <v>7</v>
      </c>
      <c r="H259">
        <v>4</v>
      </c>
      <c r="I259" t="s">
        <v>95</v>
      </c>
      <c r="J259" t="s">
        <v>96</v>
      </c>
      <c r="K259">
        <v>14</v>
      </c>
    </row>
    <row r="260" spans="1:11" x14ac:dyDescent="0.3">
      <c r="A260" t="s">
        <v>20</v>
      </c>
      <c r="B260" s="7">
        <v>43711</v>
      </c>
      <c r="C260">
        <v>3</v>
      </c>
      <c r="D260">
        <v>1</v>
      </c>
      <c r="E260">
        <v>15</v>
      </c>
      <c r="F260">
        <v>35</v>
      </c>
      <c r="G260" t="s">
        <v>7</v>
      </c>
      <c r="H260">
        <v>1</v>
      </c>
      <c r="I260" t="s">
        <v>151</v>
      </c>
      <c r="J260" t="s">
        <v>152</v>
      </c>
      <c r="K260">
        <v>107</v>
      </c>
    </row>
    <row r="261" spans="1:11" x14ac:dyDescent="0.3">
      <c r="A261" t="s">
        <v>20</v>
      </c>
      <c r="B261" s="7">
        <v>43711</v>
      </c>
      <c r="C261">
        <v>3</v>
      </c>
      <c r="D261">
        <v>2</v>
      </c>
      <c r="E261">
        <v>5</v>
      </c>
      <c r="F261">
        <v>30</v>
      </c>
      <c r="G261" t="s">
        <v>7</v>
      </c>
    </row>
    <row r="262" spans="1:11" x14ac:dyDescent="0.3">
      <c r="A262" t="s">
        <v>20</v>
      </c>
      <c r="B262" s="7">
        <v>43711</v>
      </c>
      <c r="C262">
        <v>3</v>
      </c>
      <c r="D262">
        <v>3</v>
      </c>
      <c r="E262">
        <v>5</v>
      </c>
      <c r="F262">
        <v>40</v>
      </c>
      <c r="G262" t="s">
        <v>7</v>
      </c>
    </row>
    <row r="263" spans="1:11" x14ac:dyDescent="0.3">
      <c r="A263" t="s">
        <v>20</v>
      </c>
      <c r="B263" s="7">
        <v>43711</v>
      </c>
      <c r="C263">
        <v>3</v>
      </c>
      <c r="D263">
        <v>4</v>
      </c>
      <c r="E263">
        <v>0</v>
      </c>
      <c r="F263">
        <v>35</v>
      </c>
      <c r="G263" t="s">
        <v>7</v>
      </c>
      <c r="H263">
        <v>1</v>
      </c>
      <c r="I263" t="s">
        <v>105</v>
      </c>
      <c r="J263" t="s">
        <v>106</v>
      </c>
      <c r="K263">
        <v>11</v>
      </c>
    </row>
    <row r="264" spans="1:11" x14ac:dyDescent="0.3">
      <c r="A264" t="s">
        <v>20</v>
      </c>
      <c r="B264" s="7">
        <v>43711</v>
      </c>
      <c r="C264">
        <v>3</v>
      </c>
      <c r="D264">
        <v>4</v>
      </c>
      <c r="E264">
        <v>0</v>
      </c>
      <c r="F264">
        <v>35</v>
      </c>
      <c r="G264" t="s">
        <v>7</v>
      </c>
      <c r="H264">
        <v>1</v>
      </c>
      <c r="I264" t="s">
        <v>95</v>
      </c>
      <c r="J264" t="s">
        <v>96</v>
      </c>
      <c r="K264">
        <v>8</v>
      </c>
    </row>
    <row r="265" spans="1:11" x14ac:dyDescent="0.3">
      <c r="A265" t="s">
        <v>20</v>
      </c>
      <c r="B265" s="7">
        <v>43711</v>
      </c>
      <c r="C265">
        <v>3</v>
      </c>
      <c r="D265">
        <v>5</v>
      </c>
      <c r="E265">
        <v>0</v>
      </c>
      <c r="F265">
        <v>45</v>
      </c>
      <c r="G265" t="s">
        <v>7</v>
      </c>
      <c r="H265">
        <v>2</v>
      </c>
      <c r="I265" t="s">
        <v>105</v>
      </c>
      <c r="J265" t="s">
        <v>106</v>
      </c>
      <c r="K265">
        <v>31</v>
      </c>
    </row>
    <row r="266" spans="1:11" x14ac:dyDescent="0.3">
      <c r="A266" t="s">
        <v>20</v>
      </c>
      <c r="B266" s="7">
        <v>43711</v>
      </c>
      <c r="C266">
        <v>3</v>
      </c>
      <c r="D266">
        <v>5</v>
      </c>
      <c r="E266">
        <v>0</v>
      </c>
      <c r="F266">
        <v>45</v>
      </c>
      <c r="G266" t="s">
        <v>7</v>
      </c>
      <c r="H266">
        <v>1</v>
      </c>
      <c r="I266" t="s">
        <v>95</v>
      </c>
      <c r="J266" t="s">
        <v>96</v>
      </c>
      <c r="K266">
        <v>4</v>
      </c>
    </row>
    <row r="267" spans="1:11" x14ac:dyDescent="0.3">
      <c r="A267" t="s">
        <v>20</v>
      </c>
      <c r="B267" s="7">
        <v>43711</v>
      </c>
      <c r="C267">
        <v>4</v>
      </c>
      <c r="D267">
        <v>1</v>
      </c>
      <c r="E267">
        <v>15</v>
      </c>
      <c r="F267">
        <v>50</v>
      </c>
      <c r="G267" t="s">
        <v>7</v>
      </c>
      <c r="H267">
        <v>3</v>
      </c>
      <c r="I267" t="s">
        <v>95</v>
      </c>
      <c r="J267" t="s">
        <v>96</v>
      </c>
      <c r="K267">
        <v>13</v>
      </c>
    </row>
    <row r="268" spans="1:11" x14ac:dyDescent="0.3">
      <c r="A268" t="s">
        <v>20</v>
      </c>
      <c r="B268" s="7">
        <v>43711</v>
      </c>
      <c r="C268">
        <v>4</v>
      </c>
      <c r="D268">
        <v>2</v>
      </c>
      <c r="E268">
        <v>10</v>
      </c>
      <c r="F268">
        <v>40</v>
      </c>
      <c r="G268" t="s">
        <v>7</v>
      </c>
      <c r="H268">
        <v>2</v>
      </c>
      <c r="I268" t="s">
        <v>95</v>
      </c>
      <c r="J268" t="s">
        <v>96</v>
      </c>
      <c r="K268">
        <v>15</v>
      </c>
    </row>
    <row r="269" spans="1:11" x14ac:dyDescent="0.3">
      <c r="A269" t="s">
        <v>20</v>
      </c>
      <c r="B269" s="7">
        <v>43711</v>
      </c>
      <c r="C269">
        <v>4</v>
      </c>
      <c r="D269">
        <v>3</v>
      </c>
      <c r="E269">
        <v>0</v>
      </c>
      <c r="F269">
        <v>35</v>
      </c>
      <c r="G269" t="s">
        <v>7</v>
      </c>
      <c r="H269">
        <v>10</v>
      </c>
      <c r="I269" t="s">
        <v>151</v>
      </c>
      <c r="J269" t="s">
        <v>152</v>
      </c>
      <c r="K269">
        <v>206</v>
      </c>
    </row>
    <row r="270" spans="1:11" x14ac:dyDescent="0.3">
      <c r="A270" t="s">
        <v>20</v>
      </c>
      <c r="B270" s="7">
        <v>43711</v>
      </c>
      <c r="C270">
        <v>4</v>
      </c>
      <c r="D270">
        <v>4</v>
      </c>
      <c r="E270">
        <v>25</v>
      </c>
      <c r="F270">
        <v>30</v>
      </c>
      <c r="G270" t="s">
        <v>7</v>
      </c>
      <c r="H270">
        <v>1</v>
      </c>
      <c r="I270" t="s">
        <v>151</v>
      </c>
      <c r="J270" t="s">
        <v>152</v>
      </c>
      <c r="K270">
        <v>3</v>
      </c>
    </row>
    <row r="271" spans="1:11" x14ac:dyDescent="0.3">
      <c r="A271" t="s">
        <v>20</v>
      </c>
      <c r="B271" s="7">
        <v>43711</v>
      </c>
      <c r="C271">
        <v>4</v>
      </c>
      <c r="D271">
        <v>5</v>
      </c>
      <c r="E271">
        <v>5</v>
      </c>
      <c r="F271">
        <v>40</v>
      </c>
      <c r="G271" t="s">
        <v>7</v>
      </c>
      <c r="H271">
        <v>2</v>
      </c>
      <c r="I271" t="s">
        <v>151</v>
      </c>
      <c r="J271" t="s">
        <v>152</v>
      </c>
      <c r="K271">
        <v>41</v>
      </c>
    </row>
    <row r="272" spans="1:11" x14ac:dyDescent="0.3">
      <c r="A272" t="s">
        <v>20</v>
      </c>
      <c r="B272" s="7">
        <v>43711</v>
      </c>
      <c r="C272">
        <v>4</v>
      </c>
      <c r="D272">
        <v>5</v>
      </c>
      <c r="E272">
        <v>5</v>
      </c>
      <c r="F272">
        <v>40</v>
      </c>
      <c r="G272" t="s">
        <v>7</v>
      </c>
      <c r="H272">
        <v>2</v>
      </c>
      <c r="I272" t="s">
        <v>149</v>
      </c>
      <c r="J272" t="s">
        <v>150</v>
      </c>
      <c r="K272">
        <v>204</v>
      </c>
    </row>
    <row r="273" spans="1:11" x14ac:dyDescent="0.3">
      <c r="A273" t="s">
        <v>20</v>
      </c>
      <c r="B273" s="7">
        <v>43711</v>
      </c>
      <c r="C273">
        <v>4</v>
      </c>
      <c r="D273">
        <v>5</v>
      </c>
      <c r="E273">
        <v>5</v>
      </c>
      <c r="F273">
        <v>40</v>
      </c>
      <c r="G273" t="s">
        <v>7</v>
      </c>
      <c r="H273">
        <v>1</v>
      </c>
      <c r="I273" t="s">
        <v>95</v>
      </c>
      <c r="J273" t="s">
        <v>96</v>
      </c>
      <c r="K273">
        <v>9</v>
      </c>
    </row>
    <row r="274" spans="1:11" x14ac:dyDescent="0.3">
      <c r="A274" t="s">
        <v>20</v>
      </c>
      <c r="B274" s="7">
        <v>43711</v>
      </c>
      <c r="C274">
        <v>5</v>
      </c>
      <c r="D274">
        <v>1</v>
      </c>
      <c r="E274">
        <v>20</v>
      </c>
      <c r="F274">
        <v>45</v>
      </c>
      <c r="G274" t="s">
        <v>7</v>
      </c>
      <c r="H274">
        <v>1</v>
      </c>
      <c r="I274" t="s">
        <v>146</v>
      </c>
      <c r="J274" t="s">
        <v>147</v>
      </c>
      <c r="K274">
        <v>8</v>
      </c>
    </row>
    <row r="275" spans="1:11" x14ac:dyDescent="0.3">
      <c r="A275" t="s">
        <v>20</v>
      </c>
      <c r="B275" s="7">
        <v>43711</v>
      </c>
      <c r="C275">
        <v>5</v>
      </c>
      <c r="D275">
        <v>1</v>
      </c>
      <c r="E275">
        <v>20</v>
      </c>
      <c r="F275">
        <v>45</v>
      </c>
      <c r="G275" t="s">
        <v>7</v>
      </c>
      <c r="H275">
        <v>2</v>
      </c>
      <c r="I275" t="s">
        <v>95</v>
      </c>
      <c r="J275" t="s">
        <v>96</v>
      </c>
      <c r="K275">
        <v>50</v>
      </c>
    </row>
    <row r="276" spans="1:11" x14ac:dyDescent="0.3">
      <c r="A276" t="s">
        <v>20</v>
      </c>
      <c r="B276" s="7">
        <v>43711</v>
      </c>
      <c r="C276">
        <v>5</v>
      </c>
      <c r="D276">
        <v>2</v>
      </c>
      <c r="E276">
        <v>5</v>
      </c>
      <c r="F276">
        <v>35</v>
      </c>
      <c r="G276" t="s">
        <v>7</v>
      </c>
    </row>
    <row r="277" spans="1:11" x14ac:dyDescent="0.3">
      <c r="A277" t="s">
        <v>20</v>
      </c>
      <c r="B277" s="7">
        <v>43711</v>
      </c>
      <c r="C277">
        <v>5</v>
      </c>
      <c r="D277">
        <v>3</v>
      </c>
      <c r="E277">
        <v>0</v>
      </c>
      <c r="F277">
        <v>30</v>
      </c>
      <c r="G277" t="s">
        <v>7</v>
      </c>
    </row>
    <row r="278" spans="1:11" x14ac:dyDescent="0.3">
      <c r="A278" t="s">
        <v>20</v>
      </c>
      <c r="B278" s="7">
        <v>43711</v>
      </c>
      <c r="C278">
        <v>5</v>
      </c>
      <c r="D278">
        <v>4</v>
      </c>
      <c r="E278">
        <v>10</v>
      </c>
      <c r="F278">
        <v>35</v>
      </c>
      <c r="G278" t="s">
        <v>7</v>
      </c>
      <c r="H278">
        <v>7</v>
      </c>
      <c r="I278" t="s">
        <v>149</v>
      </c>
      <c r="J278" t="s">
        <v>150</v>
      </c>
      <c r="K278">
        <v>153</v>
      </c>
    </row>
    <row r="279" spans="1:11" x14ac:dyDescent="0.3">
      <c r="A279" t="s">
        <v>20</v>
      </c>
      <c r="B279" s="7">
        <v>43711</v>
      </c>
      <c r="C279">
        <v>5</v>
      </c>
      <c r="D279">
        <v>5</v>
      </c>
      <c r="E279">
        <v>5</v>
      </c>
      <c r="F279">
        <v>35</v>
      </c>
      <c r="G279" t="s">
        <v>7</v>
      </c>
      <c r="H279">
        <v>6</v>
      </c>
      <c r="I279" t="s">
        <v>149</v>
      </c>
      <c r="J279" t="s">
        <v>150</v>
      </c>
      <c r="K279">
        <v>176</v>
      </c>
    </row>
    <row r="280" spans="1:11" x14ac:dyDescent="0.3">
      <c r="B280" s="7"/>
    </row>
  </sheetData>
  <phoneticPr fontId="2" type="noConversion"/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E1-E88D-4D99-B1BA-E7F7DA61C368}">
  <dimension ref="A1:AY53"/>
  <sheetViews>
    <sheetView workbookViewId="0">
      <selection activeCell="M22" sqref="M22"/>
    </sheetView>
  </sheetViews>
  <sheetFormatPr defaultRowHeight="14.4" x14ac:dyDescent="0.3"/>
  <cols>
    <col min="11" max="11" width="10.5546875" bestFit="1" customWidth="1"/>
    <col min="32" max="32" width="12.21875" customWidth="1"/>
  </cols>
  <sheetData>
    <row r="1" spans="1:51" x14ac:dyDescent="0.3">
      <c r="C1" t="s">
        <v>50</v>
      </c>
      <c r="D1" t="s">
        <v>131</v>
      </c>
      <c r="E1" t="s">
        <v>47</v>
      </c>
      <c r="F1" t="s">
        <v>118</v>
      </c>
      <c r="G1" t="s">
        <v>95</v>
      </c>
      <c r="H1" t="s">
        <v>49</v>
      </c>
      <c r="I1" t="s">
        <v>24</v>
      </c>
      <c r="J1" t="s">
        <v>117</v>
      </c>
      <c r="K1" t="s">
        <v>21</v>
      </c>
      <c r="L1" t="s">
        <v>102</v>
      </c>
      <c r="M1" t="s">
        <v>128</v>
      </c>
      <c r="N1" t="s">
        <v>58</v>
      </c>
      <c r="O1" t="s">
        <v>53</v>
      </c>
      <c r="P1" t="s">
        <v>45</v>
      </c>
      <c r="Q1" t="s">
        <v>26</v>
      </c>
      <c r="R1" t="s">
        <v>18</v>
      </c>
      <c r="S1" t="s">
        <v>59</v>
      </c>
      <c r="T1" t="s">
        <v>48</v>
      </c>
      <c r="U1" t="s">
        <v>46</v>
      </c>
      <c r="V1" t="s">
        <v>111</v>
      </c>
      <c r="W1" t="s">
        <v>108</v>
      </c>
      <c r="X1" t="s">
        <v>121</v>
      </c>
      <c r="Y1" t="s">
        <v>11</v>
      </c>
      <c r="Z1" t="s">
        <v>41</v>
      </c>
      <c r="AA1" t="s">
        <v>27</v>
      </c>
      <c r="AB1" t="s">
        <v>42</v>
      </c>
      <c r="AC1" t="s">
        <v>23</v>
      </c>
      <c r="AD1" t="s">
        <v>16</v>
      </c>
      <c r="AE1" t="s">
        <v>133</v>
      </c>
      <c r="AF1" t="s">
        <v>39</v>
      </c>
      <c r="AG1" t="s">
        <v>40</v>
      </c>
      <c r="AH1" t="s">
        <v>43</v>
      </c>
      <c r="AI1" t="s">
        <v>130</v>
      </c>
      <c r="AJ1" t="s">
        <v>105</v>
      </c>
      <c r="AK1" t="s">
        <v>119</v>
      </c>
      <c r="AL1" t="s">
        <v>123</v>
      </c>
      <c r="AM1" t="s">
        <v>99</v>
      </c>
      <c r="AN1" t="s">
        <v>44</v>
      </c>
      <c r="AO1" t="s">
        <v>57</v>
      </c>
      <c r="AP1" t="s">
        <v>100</v>
      </c>
      <c r="AQ1" t="s">
        <v>126</v>
      </c>
      <c r="AR1" t="s">
        <v>37</v>
      </c>
      <c r="AS1" t="s">
        <v>31</v>
      </c>
      <c r="AT1" t="s">
        <v>17</v>
      </c>
      <c r="AU1" t="s">
        <v>19</v>
      </c>
      <c r="AV1" t="s">
        <v>29</v>
      </c>
      <c r="AW1" t="s">
        <v>54</v>
      </c>
      <c r="AX1" t="s">
        <v>103</v>
      </c>
      <c r="AY1" t="s">
        <v>12</v>
      </c>
    </row>
    <row r="2" spans="1:51" x14ac:dyDescent="0.3">
      <c r="A2" t="s">
        <v>36</v>
      </c>
      <c r="B2" t="s">
        <v>114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0</v>
      </c>
      <c r="AY2">
        <v>0</v>
      </c>
    </row>
    <row r="3" spans="1:51" x14ac:dyDescent="0.3">
      <c r="B3" t="s">
        <v>116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</row>
    <row r="4" spans="1:51" x14ac:dyDescent="0.3">
      <c r="B4" t="s">
        <v>115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</row>
    <row r="5" spans="1:51" x14ac:dyDescent="0.3">
      <c r="A5" t="s">
        <v>35</v>
      </c>
      <c r="B5" t="s">
        <v>114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3">
      <c r="B6" t="s">
        <v>116</v>
      </c>
      <c r="C6" s="1">
        <v>1</v>
      </c>
      <c r="D6" s="1">
        <v>0</v>
      </c>
      <c r="E6" s="1">
        <v>1</v>
      </c>
      <c r="F6" s="6">
        <v>0</v>
      </c>
      <c r="G6">
        <v>0</v>
      </c>
      <c r="H6" s="1">
        <v>1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1">
        <v>1</v>
      </c>
      <c r="Q6">
        <v>0</v>
      </c>
      <c r="R6" s="1">
        <v>1</v>
      </c>
      <c r="S6">
        <v>0</v>
      </c>
      <c r="T6" s="1">
        <v>1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1">
        <v>1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3">
      <c r="B7" t="s">
        <v>115</v>
      </c>
      <c r="C7" s="6">
        <v>0</v>
      </c>
      <c r="D7">
        <v>0</v>
      </c>
      <c r="E7" s="6">
        <v>0</v>
      </c>
      <c r="F7">
        <v>1</v>
      </c>
      <c r="G7">
        <v>1</v>
      </c>
      <c r="H7" s="6">
        <v>1</v>
      </c>
      <c r="I7" s="6">
        <v>0</v>
      </c>
      <c r="J7" s="6">
        <v>0</v>
      </c>
      <c r="K7" s="6">
        <v>0</v>
      </c>
      <c r="L7" s="6">
        <v>1</v>
      </c>
      <c r="M7" s="6">
        <v>0</v>
      </c>
      <c r="N7" s="6">
        <v>0</v>
      </c>
      <c r="O7" s="6">
        <v>0</v>
      </c>
      <c r="P7" s="6">
        <v>0</v>
      </c>
      <c r="Q7">
        <v>0</v>
      </c>
      <c r="R7" s="6">
        <v>1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>
        <v>1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3">
      <c r="A8" t="s">
        <v>25</v>
      </c>
      <c r="B8" t="s">
        <v>114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3">
      <c r="B9" t="s">
        <v>116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3">
      <c r="B10" t="s">
        <v>115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3">
      <c r="A11" t="s">
        <v>5</v>
      </c>
      <c r="B11" t="s">
        <v>114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</row>
    <row r="12" spans="1:51" x14ac:dyDescent="0.3">
      <c r="B12" t="s">
        <v>116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 s="6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3">
      <c r="B13" t="s">
        <v>115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 s="6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3">
      <c r="A14" t="s">
        <v>34</v>
      </c>
      <c r="B14" t="s">
        <v>114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6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3">
      <c r="B15" t="s">
        <v>116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3">
      <c r="B16" t="s">
        <v>115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</row>
    <row r="17" spans="1:51" x14ac:dyDescent="0.3">
      <c r="A17" t="s">
        <v>14</v>
      </c>
      <c r="B17" t="s">
        <v>114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0</v>
      </c>
      <c r="AW17">
        <v>0</v>
      </c>
      <c r="AX17">
        <v>0</v>
      </c>
      <c r="AY17">
        <v>1</v>
      </c>
    </row>
    <row r="18" spans="1:51" x14ac:dyDescent="0.3">
      <c r="B18" t="s">
        <v>116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6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</row>
    <row r="19" spans="1:51" x14ac:dyDescent="0.3">
      <c r="B19" t="s">
        <v>115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</row>
    <row r="20" spans="1:51" x14ac:dyDescent="0.3">
      <c r="A20" t="s">
        <v>20</v>
      </c>
      <c r="B20" t="s">
        <v>114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 s="6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1</v>
      </c>
    </row>
    <row r="21" spans="1:51" x14ac:dyDescent="0.3">
      <c r="B21" t="s">
        <v>116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3">
      <c r="B22" t="s">
        <v>115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</row>
    <row r="23" spans="1:51" x14ac:dyDescent="0.3">
      <c r="A23" t="s">
        <v>28</v>
      </c>
      <c r="B23" t="s">
        <v>114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</row>
    <row r="24" spans="1:51" x14ac:dyDescent="0.3">
      <c r="B24" t="s">
        <v>116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6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3">
      <c r="B25" t="s">
        <v>115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</row>
    <row r="26" spans="1:51" x14ac:dyDescent="0.3">
      <c r="A26" t="s">
        <v>32</v>
      </c>
      <c r="B26" t="s">
        <v>114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1</v>
      </c>
      <c r="AV26">
        <v>0</v>
      </c>
      <c r="AW26">
        <v>0</v>
      </c>
      <c r="AX26">
        <v>0</v>
      </c>
      <c r="AY26">
        <v>0</v>
      </c>
    </row>
    <row r="27" spans="1:51" x14ac:dyDescent="0.3">
      <c r="B27" t="s">
        <v>116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</row>
    <row r="28" spans="1:51" x14ac:dyDescent="0.3">
      <c r="B28" t="s">
        <v>115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</row>
    <row r="29" spans="1:51" x14ac:dyDescent="0.3">
      <c r="G29" s="1"/>
    </row>
    <row r="31" spans="1:51" x14ac:dyDescent="0.3">
      <c r="C31" s="1"/>
      <c r="D31" s="1"/>
      <c r="E31" s="1"/>
      <c r="F31" s="1"/>
      <c r="G31" s="1"/>
      <c r="H31" s="6"/>
      <c r="I31" s="1"/>
      <c r="J31" s="1"/>
    </row>
    <row r="32" spans="1:51" x14ac:dyDescent="0.3">
      <c r="C32" s="1"/>
      <c r="D32" s="1"/>
      <c r="E32" s="1"/>
      <c r="F32" s="1"/>
      <c r="G32" s="1"/>
      <c r="H32" s="6"/>
      <c r="I32" s="1"/>
      <c r="J32" s="1"/>
    </row>
    <row r="33" spans="3:10" x14ac:dyDescent="0.3">
      <c r="C33" s="1"/>
      <c r="D33" s="1"/>
      <c r="E33" s="1"/>
      <c r="F33" s="1"/>
      <c r="G33" s="1"/>
      <c r="H33" s="6"/>
      <c r="I33" s="1"/>
      <c r="J33" s="1"/>
    </row>
    <row r="34" spans="3:10" x14ac:dyDescent="0.3">
      <c r="C34" s="1"/>
      <c r="D34" s="1"/>
      <c r="E34" s="1"/>
      <c r="F34" s="1"/>
      <c r="G34" s="1"/>
      <c r="H34" s="6"/>
      <c r="I34" s="1"/>
      <c r="J34" s="1"/>
    </row>
    <row r="35" spans="3:10" x14ac:dyDescent="0.3">
      <c r="C35" s="1"/>
      <c r="D35" s="1"/>
      <c r="E35" s="1"/>
      <c r="F35" s="1"/>
      <c r="G35" s="1"/>
      <c r="H35" s="6"/>
      <c r="I35" s="1"/>
      <c r="J35" s="1"/>
    </row>
    <row r="36" spans="3:10" x14ac:dyDescent="0.3">
      <c r="C36" s="1"/>
      <c r="D36" s="1"/>
      <c r="E36" s="1"/>
      <c r="F36" s="1"/>
      <c r="G36" s="1"/>
      <c r="H36" s="6"/>
      <c r="I36" s="1"/>
      <c r="J36" s="1"/>
    </row>
    <row r="37" spans="3:10" x14ac:dyDescent="0.3">
      <c r="C37" s="1"/>
      <c r="D37" s="1"/>
      <c r="E37" s="1"/>
      <c r="F37" s="1"/>
      <c r="G37" s="1"/>
      <c r="H37" s="6"/>
      <c r="I37" s="1"/>
      <c r="J37" s="1"/>
    </row>
    <row r="38" spans="3:10" x14ac:dyDescent="0.3">
      <c r="C38" s="1"/>
      <c r="D38" s="1"/>
      <c r="E38" s="1"/>
      <c r="F38" s="1"/>
      <c r="G38" s="1"/>
      <c r="H38" s="6"/>
      <c r="I38" s="1"/>
      <c r="J38" s="1"/>
    </row>
    <row r="39" spans="3:10" x14ac:dyDescent="0.3">
      <c r="C39" s="1"/>
      <c r="D39" s="1"/>
      <c r="E39" s="1"/>
      <c r="F39" s="1"/>
      <c r="G39" s="1"/>
      <c r="H39" s="1"/>
      <c r="I39" s="1"/>
      <c r="J39" s="1"/>
    </row>
    <row r="47" spans="3:10" x14ac:dyDescent="0.3">
      <c r="H47" s="6"/>
    </row>
    <row r="48" spans="3:10" x14ac:dyDescent="0.3">
      <c r="H48" s="6"/>
    </row>
    <row r="49" spans="8:8" x14ac:dyDescent="0.3">
      <c r="H49" s="6"/>
    </row>
    <row r="50" spans="8:8" x14ac:dyDescent="0.3">
      <c r="H50" s="6"/>
    </row>
    <row r="51" spans="8:8" x14ac:dyDescent="0.3">
      <c r="H51" s="6"/>
    </row>
    <row r="52" spans="8:8" x14ac:dyDescent="0.3">
      <c r="H52" s="6"/>
    </row>
    <row r="53" spans="8:8" x14ac:dyDescent="0.3">
      <c r="H53" s="6"/>
    </row>
  </sheetData>
  <sortState xmlns:xlrd2="http://schemas.microsoft.com/office/spreadsheetml/2017/richdata2" ref="I47:I53">
    <sortCondition ref="I4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B4D7F-CD69-4E09-922F-87FF91E6EE6E}">
  <dimension ref="A2:L48"/>
  <sheetViews>
    <sheetView workbookViewId="0">
      <selection activeCell="K22" sqref="K22"/>
    </sheetView>
  </sheetViews>
  <sheetFormatPr defaultRowHeight="14.4" x14ac:dyDescent="0.3"/>
  <cols>
    <col min="2" max="2" width="11.21875" bestFit="1" customWidth="1"/>
    <col min="3" max="4" width="26" bestFit="1" customWidth="1"/>
    <col min="5" max="5" width="24.21875" bestFit="1" customWidth="1"/>
    <col min="6" max="6" width="24.77734375" bestFit="1" customWidth="1"/>
  </cols>
  <sheetData>
    <row r="2" spans="1:12" x14ac:dyDescent="0.3">
      <c r="B2" t="s">
        <v>154</v>
      </c>
      <c r="C2" t="s">
        <v>157</v>
      </c>
      <c r="D2" t="s">
        <v>158</v>
      </c>
      <c r="E2" t="s">
        <v>156</v>
      </c>
      <c r="F2" t="s">
        <v>159</v>
      </c>
      <c r="J2" t="s">
        <v>165</v>
      </c>
      <c r="K2" t="s">
        <v>164</v>
      </c>
      <c r="L2" t="s">
        <v>166</v>
      </c>
    </row>
    <row r="3" spans="1:12" x14ac:dyDescent="0.3">
      <c r="A3" t="s">
        <v>114</v>
      </c>
      <c r="B3" t="s">
        <v>36</v>
      </c>
      <c r="C3">
        <v>32.666666666666664</v>
      </c>
      <c r="D3">
        <v>67.333333333333329</v>
      </c>
      <c r="E3">
        <v>69</v>
      </c>
      <c r="F3">
        <v>5954</v>
      </c>
      <c r="I3" t="s">
        <v>36</v>
      </c>
      <c r="J3">
        <f>AVERAGE($F$3,$F$15,$F$27,$F$39)</f>
        <v>5877</v>
      </c>
      <c r="K3">
        <f>STDEV($F$3,$F$15,$F$27,$F$39)</f>
        <v>7254.9929933345447</v>
      </c>
      <c r="L3">
        <f>K3/SQRT(4)</f>
        <v>3627.4964966672724</v>
      </c>
    </row>
    <row r="4" spans="1:12" x14ac:dyDescent="0.3">
      <c r="B4" t="s">
        <v>35</v>
      </c>
      <c r="C4">
        <v>40</v>
      </c>
      <c r="D4">
        <v>59.2</v>
      </c>
      <c r="E4">
        <v>13</v>
      </c>
      <c r="F4">
        <v>181</v>
      </c>
      <c r="I4" t="s">
        <v>35</v>
      </c>
      <c r="J4">
        <f>AVERAGE($F$4,$F$16,$F$28,$F$40)</f>
        <v>2113.25</v>
      </c>
      <c r="K4">
        <f>STDEV($F$4,$F$16,$F$28,$F$40)</f>
        <v>2772.5668462034719</v>
      </c>
      <c r="L4">
        <f t="shared" ref="L4:L11" si="0">K4/SQRT(4)</f>
        <v>1386.2834231017359</v>
      </c>
    </row>
    <row r="5" spans="1:12" x14ac:dyDescent="0.3">
      <c r="B5" t="s">
        <v>25</v>
      </c>
      <c r="C5">
        <v>3.88</v>
      </c>
      <c r="D5">
        <v>76.2</v>
      </c>
      <c r="E5">
        <v>2</v>
      </c>
      <c r="F5">
        <v>6</v>
      </c>
      <c r="I5" t="s">
        <v>25</v>
      </c>
      <c r="J5">
        <f>AVERAGE($F$5,$F$17,$F$29,$F$41)</f>
        <v>1297.5</v>
      </c>
      <c r="K5">
        <f>STDEV($F$5,$F$17,$F$29,$F$41)</f>
        <v>2512.5217743666753</v>
      </c>
      <c r="L5">
        <f t="shared" si="0"/>
        <v>1256.2608871833377</v>
      </c>
    </row>
    <row r="6" spans="1:12" x14ac:dyDescent="0.3">
      <c r="B6" t="s">
        <v>5</v>
      </c>
      <c r="C6">
        <v>38.799999999999997</v>
      </c>
      <c r="D6">
        <v>61.2</v>
      </c>
      <c r="E6">
        <v>18</v>
      </c>
      <c r="F6">
        <v>3566</v>
      </c>
      <c r="I6" t="s">
        <v>5</v>
      </c>
      <c r="J6">
        <f>AVERAGE($F$6,$F$18,$F$30,$F$42)</f>
        <v>1623</v>
      </c>
      <c r="K6">
        <f>STDEV($F$6,$F$18,$F$30,$F$42)</f>
        <v>1421.8750531135522</v>
      </c>
      <c r="L6">
        <f t="shared" si="0"/>
        <v>710.93752655677611</v>
      </c>
    </row>
    <row r="7" spans="1:12" x14ac:dyDescent="0.3">
      <c r="B7" t="s">
        <v>34</v>
      </c>
      <c r="C7">
        <v>44.72</v>
      </c>
      <c r="D7">
        <v>14</v>
      </c>
      <c r="I7" t="s">
        <v>34</v>
      </c>
      <c r="J7">
        <f>AVERAGE($F$7,$F$19,$F$31,$F$43)</f>
        <v>240.33333333333334</v>
      </c>
      <c r="K7">
        <f>STDEV($F$7,$F$19,$F$31,$F$43)</f>
        <v>311.09537658623816</v>
      </c>
      <c r="L7">
        <f t="shared" si="0"/>
        <v>155.54768829311908</v>
      </c>
    </row>
    <row r="8" spans="1:12" x14ac:dyDescent="0.3">
      <c r="B8" t="s">
        <v>14</v>
      </c>
      <c r="C8">
        <v>28.157894736842106</v>
      </c>
      <c r="D8">
        <v>71.84210526315789</v>
      </c>
      <c r="E8">
        <v>113</v>
      </c>
      <c r="F8">
        <v>12598</v>
      </c>
      <c r="I8" t="s">
        <v>14</v>
      </c>
      <c r="J8">
        <f>AVERAGE($F$8,$F$20,$F$32,$F$44)</f>
        <v>5471.5</v>
      </c>
      <c r="K8">
        <f>STDEV($F$8,$F$20,$F$32,$F$44)</f>
        <v>5105.5502804954012</v>
      </c>
      <c r="L8">
        <f t="shared" si="0"/>
        <v>2552.7751402477006</v>
      </c>
    </row>
    <row r="9" spans="1:12" x14ac:dyDescent="0.3">
      <c r="B9" t="s">
        <v>20</v>
      </c>
      <c r="C9">
        <v>22.758620689655171</v>
      </c>
      <c r="D9">
        <v>23.103448275862068</v>
      </c>
      <c r="E9">
        <v>31</v>
      </c>
      <c r="F9">
        <v>2545</v>
      </c>
      <c r="I9" t="s">
        <v>20</v>
      </c>
      <c r="J9">
        <f>AVERAGE($F$9,$F$21,$F$33,$F$45)</f>
        <v>2353.5</v>
      </c>
      <c r="K9">
        <f>STDEV($F$9,$F$21,$F$33,$F$45)</f>
        <v>2009.7466672858714</v>
      </c>
      <c r="L9">
        <f t="shared" si="0"/>
        <v>1004.8733336429357</v>
      </c>
    </row>
    <row r="10" spans="1:12" x14ac:dyDescent="0.3">
      <c r="B10" t="s">
        <v>28</v>
      </c>
      <c r="C10">
        <v>34.42307692307692</v>
      </c>
      <c r="D10">
        <v>55.769230769230766</v>
      </c>
      <c r="E10">
        <v>40</v>
      </c>
      <c r="F10">
        <v>316</v>
      </c>
      <c r="I10" t="s">
        <v>28</v>
      </c>
      <c r="J10">
        <f>AVERAGE($F$10,$F$22,$F$34,$F$46)</f>
        <v>1674</v>
      </c>
      <c r="K10">
        <f>STDEV($F$10,$F$22,$F$34,$F$46)</f>
        <v>1345.7659529056307</v>
      </c>
      <c r="L10">
        <f t="shared" si="0"/>
        <v>672.88297645281534</v>
      </c>
    </row>
    <row r="11" spans="1:12" x14ac:dyDescent="0.3">
      <c r="B11" t="s">
        <v>32</v>
      </c>
      <c r="C11">
        <v>20.09090909090909</v>
      </c>
      <c r="D11">
        <v>59.242424242424242</v>
      </c>
      <c r="E11">
        <v>210</v>
      </c>
      <c r="F11">
        <v>1996</v>
      </c>
      <c r="I11" t="s">
        <v>32</v>
      </c>
      <c r="J11">
        <f>AVERAGE($F$11,$F$23,$F$35,$F$47)</f>
        <v>2108.5</v>
      </c>
      <c r="K11">
        <f>STDEV($F$11,$F$23,$F$35,$F$47)</f>
        <v>2042.4464905271489</v>
      </c>
      <c r="L11">
        <f t="shared" si="0"/>
        <v>1021.2232452635744</v>
      </c>
    </row>
    <row r="12" spans="1:12" x14ac:dyDescent="0.3">
      <c r="B12" t="s">
        <v>155</v>
      </c>
      <c r="C12">
        <v>29.11328125</v>
      </c>
      <c r="D12">
        <v>55.0390625</v>
      </c>
      <c r="E12">
        <v>496</v>
      </c>
      <c r="F12">
        <v>27162</v>
      </c>
    </row>
    <row r="14" spans="1:12" x14ac:dyDescent="0.3">
      <c r="B14" t="s">
        <v>154</v>
      </c>
      <c r="C14" t="s">
        <v>157</v>
      </c>
      <c r="D14" t="s">
        <v>163</v>
      </c>
      <c r="E14" t="s">
        <v>160</v>
      </c>
      <c r="F14" t="s">
        <v>159</v>
      </c>
    </row>
    <row r="15" spans="1:12" x14ac:dyDescent="0.3">
      <c r="A15" t="s">
        <v>162</v>
      </c>
      <c r="B15" t="s">
        <v>36</v>
      </c>
      <c r="C15">
        <v>2.2666666666666666</v>
      </c>
      <c r="D15">
        <v>3.1355932203389831</v>
      </c>
      <c r="E15">
        <v>60</v>
      </c>
      <c r="F15">
        <v>16111</v>
      </c>
    </row>
    <row r="16" spans="1:12" x14ac:dyDescent="0.3">
      <c r="B16" t="s">
        <v>35</v>
      </c>
      <c r="C16">
        <v>0.125</v>
      </c>
      <c r="D16">
        <v>2.7727272727272729</v>
      </c>
      <c r="E16">
        <v>22</v>
      </c>
      <c r="F16">
        <v>1235</v>
      </c>
    </row>
    <row r="17" spans="1:6" x14ac:dyDescent="0.3">
      <c r="B17" t="s">
        <v>25</v>
      </c>
      <c r="C17">
        <v>14.038461538461538</v>
      </c>
      <c r="D17">
        <v>2.0909090909090908</v>
      </c>
      <c r="E17">
        <v>11</v>
      </c>
      <c r="F17">
        <v>81</v>
      </c>
    </row>
    <row r="18" spans="1:6" x14ac:dyDescent="0.3">
      <c r="B18" t="s">
        <v>5</v>
      </c>
      <c r="C18">
        <v>4.5333333333333332</v>
      </c>
      <c r="D18">
        <v>4.9268292682926829</v>
      </c>
      <c r="E18">
        <v>41</v>
      </c>
      <c r="F18">
        <v>1059</v>
      </c>
    </row>
    <row r="19" spans="1:6" x14ac:dyDescent="0.3">
      <c r="B19" t="s">
        <v>34</v>
      </c>
      <c r="C19">
        <v>27.692307692307693</v>
      </c>
      <c r="D19">
        <v>1.1428571428571428</v>
      </c>
      <c r="E19">
        <v>7</v>
      </c>
      <c r="F19">
        <v>9</v>
      </c>
    </row>
    <row r="20" spans="1:6" x14ac:dyDescent="0.3">
      <c r="B20" t="s">
        <v>14</v>
      </c>
      <c r="C20">
        <v>22.045454545454547</v>
      </c>
      <c r="D20">
        <v>1.325</v>
      </c>
      <c r="E20">
        <v>40</v>
      </c>
      <c r="F20">
        <v>3466</v>
      </c>
    </row>
    <row r="21" spans="1:6" x14ac:dyDescent="0.3">
      <c r="B21" t="s">
        <v>20</v>
      </c>
      <c r="C21">
        <v>21</v>
      </c>
      <c r="D21">
        <v>2.7619047619047619</v>
      </c>
      <c r="E21">
        <v>21</v>
      </c>
      <c r="F21">
        <v>264</v>
      </c>
    </row>
    <row r="22" spans="1:6" x14ac:dyDescent="0.3">
      <c r="B22" t="s">
        <v>28</v>
      </c>
      <c r="C22">
        <v>33.918918918918919</v>
      </c>
      <c r="D22">
        <v>3.1666666666666665</v>
      </c>
      <c r="E22">
        <v>30</v>
      </c>
      <c r="F22">
        <v>1824</v>
      </c>
    </row>
    <row r="23" spans="1:6" x14ac:dyDescent="0.3">
      <c r="B23" t="s">
        <v>32</v>
      </c>
      <c r="C23">
        <v>16.463414634146343</v>
      </c>
      <c r="D23">
        <v>2.3783783783783785</v>
      </c>
      <c r="E23">
        <v>37</v>
      </c>
      <c r="F23">
        <v>5006</v>
      </c>
    </row>
    <row r="24" spans="1:6" x14ac:dyDescent="0.3">
      <c r="B24" t="s">
        <v>155</v>
      </c>
      <c r="C24">
        <v>14.542521994134898</v>
      </c>
      <c r="D24">
        <v>2.8843283582089554</v>
      </c>
      <c r="E24">
        <v>269</v>
      </c>
      <c r="F24">
        <v>29055</v>
      </c>
    </row>
    <row r="26" spans="1:6" x14ac:dyDescent="0.3">
      <c r="B26" t="s">
        <v>154</v>
      </c>
      <c r="C26" t="s">
        <v>157</v>
      </c>
      <c r="D26" t="s">
        <v>158</v>
      </c>
      <c r="E26" t="s">
        <v>156</v>
      </c>
      <c r="F26" t="s">
        <v>159</v>
      </c>
    </row>
    <row r="27" spans="1:6" x14ac:dyDescent="0.3">
      <c r="A27" t="s">
        <v>115</v>
      </c>
      <c r="B27" t="s">
        <v>36</v>
      </c>
      <c r="C27">
        <v>5</v>
      </c>
      <c r="D27">
        <v>80.41935483870968</v>
      </c>
      <c r="E27">
        <v>56</v>
      </c>
      <c r="F27">
        <v>668</v>
      </c>
    </row>
    <row r="28" spans="1:6" x14ac:dyDescent="0.3">
      <c r="B28" t="s">
        <v>35</v>
      </c>
      <c r="C28">
        <v>0.72413793103448276</v>
      </c>
      <c r="D28">
        <v>70</v>
      </c>
      <c r="E28">
        <v>33</v>
      </c>
      <c r="F28">
        <v>816</v>
      </c>
    </row>
    <row r="29" spans="1:6" x14ac:dyDescent="0.3">
      <c r="B29" t="s">
        <v>25</v>
      </c>
      <c r="C29">
        <v>7.4</v>
      </c>
      <c r="D29">
        <v>82.2</v>
      </c>
      <c r="E29">
        <v>18</v>
      </c>
      <c r="F29">
        <v>37</v>
      </c>
    </row>
    <row r="30" spans="1:6" x14ac:dyDescent="0.3">
      <c r="B30" t="s">
        <v>5</v>
      </c>
      <c r="C30">
        <v>1.5185185185185186</v>
      </c>
      <c r="D30">
        <v>86.407407407407405</v>
      </c>
      <c r="E30">
        <v>78</v>
      </c>
      <c r="F30">
        <v>219</v>
      </c>
    </row>
    <row r="31" spans="1:6" x14ac:dyDescent="0.3">
      <c r="B31" t="s">
        <v>34</v>
      </c>
      <c r="C31">
        <v>25.289473684210527</v>
      </c>
      <c r="D31">
        <v>43.94736842105263</v>
      </c>
      <c r="E31">
        <v>56</v>
      </c>
      <c r="F31">
        <v>594</v>
      </c>
    </row>
    <row r="32" spans="1:6" x14ac:dyDescent="0.3">
      <c r="B32" t="s">
        <v>14</v>
      </c>
      <c r="C32">
        <v>11.387096774193548</v>
      </c>
      <c r="D32">
        <v>75.483870967741936</v>
      </c>
      <c r="E32">
        <v>103</v>
      </c>
      <c r="F32">
        <v>644</v>
      </c>
    </row>
    <row r="33" spans="2:6" x14ac:dyDescent="0.3">
      <c r="B33" t="s">
        <v>20</v>
      </c>
      <c r="C33">
        <v>23.103448275862068</v>
      </c>
      <c r="D33">
        <v>39.482758620689658</v>
      </c>
      <c r="E33">
        <v>56</v>
      </c>
      <c r="F33">
        <v>5022</v>
      </c>
    </row>
    <row r="34" spans="2:6" x14ac:dyDescent="0.3">
      <c r="B34" t="s">
        <v>28</v>
      </c>
      <c r="C34">
        <v>30.868421052631579</v>
      </c>
      <c r="D34">
        <v>62.89473684210526</v>
      </c>
      <c r="E34">
        <v>966</v>
      </c>
      <c r="F34">
        <v>3469</v>
      </c>
    </row>
    <row r="35" spans="2:6" x14ac:dyDescent="0.3">
      <c r="B35" t="s">
        <v>32</v>
      </c>
      <c r="C35">
        <v>21.575757575757574</v>
      </c>
      <c r="D35">
        <v>69.696969696969703</v>
      </c>
      <c r="E35">
        <v>164</v>
      </c>
      <c r="F35">
        <v>1054</v>
      </c>
    </row>
    <row r="36" spans="2:6" x14ac:dyDescent="0.3">
      <c r="B36" t="s">
        <v>155</v>
      </c>
      <c r="C36">
        <v>15.199288256227758</v>
      </c>
      <c r="D36">
        <v>66.747330960854086</v>
      </c>
      <c r="E36">
        <v>1530</v>
      </c>
      <c r="F36">
        <v>12523</v>
      </c>
    </row>
    <row r="38" spans="2:6" x14ac:dyDescent="0.3">
      <c r="B38" t="s">
        <v>154</v>
      </c>
      <c r="C38" t="s">
        <v>157</v>
      </c>
      <c r="D38" t="s">
        <v>158</v>
      </c>
      <c r="E38" t="s">
        <v>156</v>
      </c>
      <c r="F38" t="s">
        <v>159</v>
      </c>
    </row>
    <row r="39" spans="2:6" x14ac:dyDescent="0.3">
      <c r="B39" t="s">
        <v>36</v>
      </c>
      <c r="C39">
        <v>0.88461538461538458</v>
      </c>
      <c r="D39">
        <v>70.192307692307693</v>
      </c>
      <c r="E39">
        <v>27</v>
      </c>
      <c r="F39">
        <v>775</v>
      </c>
    </row>
    <row r="40" spans="2:6" x14ac:dyDescent="0.3">
      <c r="B40" t="s">
        <v>35</v>
      </c>
      <c r="C40">
        <v>0</v>
      </c>
      <c r="D40">
        <v>87.758620689655174</v>
      </c>
      <c r="E40">
        <v>202</v>
      </c>
      <c r="F40">
        <v>6221</v>
      </c>
    </row>
    <row r="41" spans="2:6" x14ac:dyDescent="0.3">
      <c r="B41" t="s">
        <v>136</v>
      </c>
      <c r="C41">
        <v>15.76923076923077</v>
      </c>
      <c r="D41">
        <v>73.230769230769226</v>
      </c>
      <c r="E41">
        <v>244</v>
      </c>
      <c r="F41">
        <v>5066</v>
      </c>
    </row>
    <row r="42" spans="2:6" x14ac:dyDescent="0.3">
      <c r="B42" t="s">
        <v>148</v>
      </c>
      <c r="C42">
        <v>0.57692307692307687</v>
      </c>
      <c r="D42">
        <v>86.730769230769226</v>
      </c>
      <c r="E42">
        <v>72</v>
      </c>
      <c r="F42">
        <v>1648</v>
      </c>
    </row>
    <row r="43" spans="2:6" x14ac:dyDescent="0.3">
      <c r="B43" t="s">
        <v>34</v>
      </c>
      <c r="C43">
        <v>16.129032258064516</v>
      </c>
      <c r="D43">
        <v>61.774193548387096</v>
      </c>
      <c r="E43">
        <v>32</v>
      </c>
      <c r="F43">
        <v>118</v>
      </c>
    </row>
    <row r="44" spans="2:6" x14ac:dyDescent="0.3">
      <c r="B44" t="s">
        <v>14</v>
      </c>
      <c r="C44">
        <v>32.638888888888886</v>
      </c>
      <c r="D44">
        <v>55.138888888888886</v>
      </c>
      <c r="E44">
        <v>95</v>
      </c>
      <c r="F44">
        <v>5178</v>
      </c>
    </row>
    <row r="45" spans="2:6" x14ac:dyDescent="0.3">
      <c r="B45" t="s">
        <v>20</v>
      </c>
      <c r="C45">
        <v>9.264705882352942</v>
      </c>
      <c r="D45">
        <v>47.5</v>
      </c>
      <c r="E45">
        <v>70</v>
      </c>
      <c r="F45">
        <v>1583</v>
      </c>
    </row>
    <row r="46" spans="2:6" x14ac:dyDescent="0.3">
      <c r="B46" t="s">
        <v>28</v>
      </c>
      <c r="C46">
        <v>30.357142857142858</v>
      </c>
      <c r="D46">
        <v>65.11904761904762</v>
      </c>
      <c r="E46">
        <v>100</v>
      </c>
      <c r="F46">
        <v>1087</v>
      </c>
    </row>
    <row r="47" spans="2:6" x14ac:dyDescent="0.3">
      <c r="B47" t="s">
        <v>32</v>
      </c>
      <c r="C47">
        <v>15.535714285714286</v>
      </c>
      <c r="D47">
        <v>70</v>
      </c>
      <c r="E47">
        <v>33</v>
      </c>
      <c r="F47">
        <v>378</v>
      </c>
    </row>
    <row r="48" spans="2:6" x14ac:dyDescent="0.3">
      <c r="B48" t="s">
        <v>155</v>
      </c>
      <c r="C48">
        <v>14.920863309352518</v>
      </c>
      <c r="D48">
        <v>67.406474820143885</v>
      </c>
      <c r="E48">
        <v>875</v>
      </c>
      <c r="F48">
        <v>22054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Vegetation June</vt:lpstr>
      <vt:lpstr>Vegetation July</vt:lpstr>
      <vt:lpstr>Vegetation August</vt:lpstr>
      <vt:lpstr>Vegetation September</vt:lpstr>
      <vt:lpstr>Veg_species_matrix_summary</vt:lpstr>
      <vt:lpstr>Vegetation.Soil.Flower.Summary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Morgan Mackert</cp:lastModifiedBy>
  <dcterms:created xsi:type="dcterms:W3CDTF">2019-06-20T15:13:58Z</dcterms:created>
  <dcterms:modified xsi:type="dcterms:W3CDTF">2020-03-05T15:18:19Z</dcterms:modified>
</cp:coreProperties>
</file>