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rgantucker/Desktop/"/>
    </mc:Choice>
  </mc:AlternateContent>
  <xr:revisionPtr revIDLastSave="0" documentId="13_ncr:1_{2EDA3089-35C9-844F-9E50-BD6CF1F73A38}" xr6:coauthVersionLast="47" xr6:coauthVersionMax="47" xr10:uidLastSave="{00000000-0000-0000-0000-000000000000}"/>
  <bookViews>
    <workbookView xWindow="2020" yWindow="1620" windowWidth="28020" windowHeight="15260" activeTab="5" xr2:uid="{4A9863C5-6905-C845-9237-747D7A238AA1}"/>
  </bookViews>
  <sheets>
    <sheet name="Apple Data" sheetId="6" r:id="rId1"/>
    <sheet name="p1q1" sheetId="1" r:id="rId2"/>
    <sheet name="p1q2" sheetId="7" r:id="rId3"/>
    <sheet name="p2q1" sheetId="3" r:id="rId4"/>
    <sheet name="p2model" sheetId="4" r:id="rId5"/>
    <sheet name="p2q2" sheetId="8" r:id="rId6"/>
    <sheet name="p2q3" sheetId="5" r:id="rId7"/>
  </sheets>
  <externalReferences>
    <externalReference r:id="rId8"/>
  </externalReferences>
  <definedNames>
    <definedName name="_xlchart.v1.0" hidden="1">p2q2!$M$5</definedName>
    <definedName name="_xlchart.v1.1" hidden="1">p2q2!$M$6:$M$109</definedName>
    <definedName name="_xlchart.v1.10" hidden="1">p2q2!$R$5</definedName>
    <definedName name="_xlchart.v1.11" hidden="1">p2q2!$R$6:$R$109</definedName>
    <definedName name="_xlchart.v1.12" hidden="1">p2q2!$S$5</definedName>
    <definedName name="_xlchart.v1.13" hidden="1">p2q2!$S$6:$S$109</definedName>
    <definedName name="_xlchart.v1.14" hidden="1">p2q2!$T$5</definedName>
    <definedName name="_xlchart.v1.15" hidden="1">p2q2!$T$6:$T$109</definedName>
    <definedName name="_xlchart.v1.16" hidden="1">p2q2!$U$5</definedName>
    <definedName name="_xlchart.v1.17" hidden="1">p2q2!$U$6:$U$109</definedName>
    <definedName name="_xlchart.v1.18" hidden="1">p2q2!$V$5</definedName>
    <definedName name="_xlchart.v1.19" hidden="1">p2q2!$V$6:$V$109</definedName>
    <definedName name="_xlchart.v1.2" hidden="1">p2q2!$N$5</definedName>
    <definedName name="_xlchart.v1.20" hidden="1">p2q2!$W$5</definedName>
    <definedName name="_xlchart.v1.21" hidden="1">p2q2!$W$6:$W$109</definedName>
    <definedName name="_xlchart.v1.22" hidden="1">p2q2!$X$5</definedName>
    <definedName name="_xlchart.v1.23" hidden="1">p2q2!$X$6:$X$109</definedName>
    <definedName name="_xlchart.v1.24" hidden="1">p2q2!$Y$5</definedName>
    <definedName name="_xlchart.v1.25" hidden="1">p2q2!$Y$6:$Y$109</definedName>
    <definedName name="_xlchart.v1.26" hidden="1">p2q2!$Z$5</definedName>
    <definedName name="_xlchart.v1.27" hidden="1">p2q2!$Z$6:$Z$109</definedName>
    <definedName name="_xlchart.v1.28" hidden="1">p2q2!$M$5</definedName>
    <definedName name="_xlchart.v1.29" hidden="1">p2q2!$M$6:$M$109</definedName>
    <definedName name="_xlchart.v1.3" hidden="1">p2q2!$N$6:$N$109</definedName>
    <definedName name="_xlchart.v1.30" hidden="1">p2q2!$N$5</definedName>
    <definedName name="_xlchart.v1.31" hidden="1">p2q2!$N$6:$N$109</definedName>
    <definedName name="_xlchart.v1.32" hidden="1">p2q2!$O$5</definedName>
    <definedName name="_xlchart.v1.33" hidden="1">p2q2!$O$6:$O$109</definedName>
    <definedName name="_xlchart.v1.34" hidden="1">p2q2!$P$5</definedName>
    <definedName name="_xlchart.v1.35" hidden="1">p2q2!$P$6:$P$109</definedName>
    <definedName name="_xlchart.v1.36" hidden="1">p2q2!$Q$5</definedName>
    <definedName name="_xlchart.v1.37" hidden="1">p2q2!$Q$6:$Q$109</definedName>
    <definedName name="_xlchart.v1.38" hidden="1">p2q2!$R$5</definedName>
    <definedName name="_xlchart.v1.39" hidden="1">p2q2!$R$6:$R$109</definedName>
    <definedName name="_xlchart.v1.4" hidden="1">p2q2!$O$5</definedName>
    <definedName name="_xlchart.v1.40" hidden="1">p2q2!$S$5</definedName>
    <definedName name="_xlchart.v1.41" hidden="1">p2q2!$S$6:$S$109</definedName>
    <definedName name="_xlchart.v1.42" hidden="1">p2q2!$T$5</definedName>
    <definedName name="_xlchart.v1.43" hidden="1">p2q2!$T$6:$T$109</definedName>
    <definedName name="_xlchart.v1.44" hidden="1">p2q2!$U$5</definedName>
    <definedName name="_xlchart.v1.45" hidden="1">p2q2!$U$6:$U$109</definedName>
    <definedName name="_xlchart.v1.46" hidden="1">p2q2!$V$5</definedName>
    <definedName name="_xlchart.v1.47" hidden="1">p2q2!$V$6:$V$109</definedName>
    <definedName name="_xlchart.v1.48" hidden="1">p2q2!$W$5</definedName>
    <definedName name="_xlchart.v1.49" hidden="1">p2q2!$W$6:$W$109</definedName>
    <definedName name="_xlchart.v1.5" hidden="1">p2q2!$O$6:$O$109</definedName>
    <definedName name="_xlchart.v1.50" hidden="1">p2q2!$X$5</definedName>
    <definedName name="_xlchart.v1.51" hidden="1">p2q2!$X$6:$X$109</definedName>
    <definedName name="_xlchart.v1.52" hidden="1">p2q2!$Y$5</definedName>
    <definedName name="_xlchart.v1.53" hidden="1">p2q2!$Y$6:$Y$109</definedName>
    <definedName name="_xlchart.v1.54" hidden="1">p2q2!$Z$5</definedName>
    <definedName name="_xlchart.v1.55" hidden="1">p2q2!$Z$6:$Z$109</definedName>
    <definedName name="_xlchart.v1.6" hidden="1">p2q2!$P$5</definedName>
    <definedName name="_xlchart.v1.7" hidden="1">p2q2!$P$6:$P$109</definedName>
    <definedName name="_xlchart.v1.8" hidden="1">p2q2!$Q$5</definedName>
    <definedName name="_xlchart.v1.9" hidden="1">p2q2!$Q$6:$Q$109</definedName>
    <definedName name="solver_adj" localSheetId="4" hidden="1">p2model!$B$3:$G$3</definedName>
    <definedName name="solver_cvg" localSheetId="4" hidden="1">0.0001</definedName>
    <definedName name="solver_drv" localSheetId="4" hidden="1">1</definedName>
    <definedName name="solver_eng" localSheetId="4" hidden="1">1</definedName>
    <definedName name="solver_itr" localSheetId="4" hidden="1">2147483647</definedName>
    <definedName name="solver_lin" localSheetId="4" hidden="1">2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2</definedName>
    <definedName name="solver_nod" localSheetId="4" hidden="1">2147483647</definedName>
    <definedName name="solver_num" localSheetId="4" hidden="1">0</definedName>
    <definedName name="solver_opt" localSheetId="4" hidden="1">p2model!$K$6</definedName>
    <definedName name="solver_pre" localSheetId="4" hidden="1">0.000001</definedName>
    <definedName name="solver_rbv" localSheetId="4" hidden="1">1</definedName>
    <definedName name="solver_rlx" localSheetId="4" hidden="1">2</definedName>
    <definedName name="solver_rsd" localSheetId="4" hidden="1">0</definedName>
    <definedName name="solver_scl" localSheetId="4" hidden="1">1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2</definedName>
    <definedName name="solver_val" localSheetId="4" hidden="1">0</definedName>
    <definedName name="solver_ver" localSheetId="4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11" i="5" l="1"/>
  <c r="W112" i="5"/>
  <c r="W113" i="5"/>
  <c r="W110" i="5"/>
  <c r="Z14" i="5"/>
  <c r="T14" i="5"/>
  <c r="T13" i="5"/>
  <c r="W14" i="5" s="1"/>
  <c r="X14" i="5" s="1"/>
  <c r="Y14" i="5" s="1"/>
  <c r="H13" i="5"/>
  <c r="I13" i="5" s="1"/>
  <c r="J13" i="5" s="1"/>
  <c r="H12" i="5"/>
  <c r="I12" i="5" s="1"/>
  <c r="J12" i="5" s="1"/>
  <c r="H11" i="5"/>
  <c r="I11" i="5" s="1"/>
  <c r="J11" i="5" s="1"/>
  <c r="H10" i="5"/>
  <c r="I10" i="5" s="1"/>
  <c r="J10" i="5" s="1"/>
  <c r="H9" i="5"/>
  <c r="I9" i="5" s="1"/>
  <c r="J9" i="5" s="1"/>
  <c r="H8" i="5"/>
  <c r="I8" i="5" s="1"/>
  <c r="J8" i="5" s="1"/>
  <c r="H7" i="5"/>
  <c r="I7" i="5" s="1"/>
  <c r="J7" i="5" s="1"/>
  <c r="J6" i="5"/>
  <c r="H6" i="5"/>
  <c r="I6" i="5" s="1"/>
  <c r="T13" i="8"/>
  <c r="W14" i="8" s="1"/>
  <c r="X14" i="8" s="1"/>
  <c r="Y14" i="8" s="1"/>
  <c r="H13" i="8"/>
  <c r="I13" i="8" s="1"/>
  <c r="J13" i="8" s="1"/>
  <c r="H12" i="8"/>
  <c r="I12" i="8" s="1"/>
  <c r="J12" i="8" s="1"/>
  <c r="H11" i="8"/>
  <c r="I11" i="8" s="1"/>
  <c r="J11" i="8" s="1"/>
  <c r="H10" i="8"/>
  <c r="I10" i="8" s="1"/>
  <c r="J10" i="8" s="1"/>
  <c r="H9" i="8"/>
  <c r="I9" i="8" s="1"/>
  <c r="J9" i="8" s="1"/>
  <c r="H8" i="8"/>
  <c r="I8" i="8" s="1"/>
  <c r="J8" i="8" s="1"/>
  <c r="H7" i="8"/>
  <c r="I7" i="8" s="1"/>
  <c r="J7" i="8" s="1"/>
  <c r="H6" i="8"/>
  <c r="I6" i="8" s="1"/>
  <c r="J6" i="8" s="1"/>
  <c r="H6" i="4"/>
  <c r="H7" i="4"/>
  <c r="I7" i="4" s="1"/>
  <c r="J7" i="4" s="1"/>
  <c r="H8" i="4"/>
  <c r="I8" i="4" s="1"/>
  <c r="J8" i="4" s="1"/>
  <c r="H9" i="4"/>
  <c r="I9" i="4" s="1"/>
  <c r="J9" i="4" s="1"/>
  <c r="H10" i="4"/>
  <c r="I10" i="4" s="1"/>
  <c r="J10" i="4" s="1"/>
  <c r="H11" i="4"/>
  <c r="I11" i="4" s="1"/>
  <c r="J11" i="4" s="1"/>
  <c r="I6" i="4"/>
  <c r="J6" i="4" s="1"/>
  <c r="H13" i="4"/>
  <c r="I13" i="4" s="1"/>
  <c r="J13" i="4" s="1"/>
  <c r="H12" i="4"/>
  <c r="I12" i="4" s="1"/>
  <c r="J12" i="4" s="1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4" i="3"/>
  <c r="H6" i="3"/>
  <c r="H7" i="3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5" i="3"/>
  <c r="H4" i="3"/>
  <c r="G5" i="3"/>
  <c r="G8" i="3"/>
  <c r="G12" i="3"/>
  <c r="G13" i="3"/>
  <c r="G16" i="3"/>
  <c r="G20" i="3"/>
  <c r="G21" i="3"/>
  <c r="G24" i="3"/>
  <c r="G28" i="3"/>
  <c r="G29" i="3"/>
  <c r="G32" i="3"/>
  <c r="G36" i="3"/>
  <c r="G37" i="3"/>
  <c r="G40" i="3"/>
  <c r="G44" i="3"/>
  <c r="G45" i="3"/>
  <c r="G48" i="3"/>
  <c r="G52" i="3"/>
  <c r="G53" i="3"/>
  <c r="G56" i="3"/>
  <c r="G60" i="3"/>
  <c r="G61" i="3"/>
  <c r="G64" i="3"/>
  <c r="G68" i="3"/>
  <c r="G69" i="3"/>
  <c r="G72" i="3"/>
  <c r="G76" i="3"/>
  <c r="G77" i="3"/>
  <c r="G80" i="3"/>
  <c r="G84" i="3"/>
  <c r="G85" i="3"/>
  <c r="G88" i="3"/>
  <c r="G93" i="3"/>
  <c r="G96" i="3"/>
  <c r="G100" i="3"/>
  <c r="G101" i="3"/>
  <c r="G104" i="3"/>
  <c r="G4" i="3"/>
  <c r="F4" i="3"/>
  <c r="F5" i="3"/>
  <c r="G6" i="3" s="1"/>
  <c r="F6" i="3"/>
  <c r="G7" i="3" s="1"/>
  <c r="F7" i="3"/>
  <c r="F8" i="3"/>
  <c r="G9" i="3" s="1"/>
  <c r="F9" i="3"/>
  <c r="G10" i="3" s="1"/>
  <c r="F10" i="3"/>
  <c r="G11" i="3" s="1"/>
  <c r="F11" i="3"/>
  <c r="F12" i="3"/>
  <c r="F13" i="3"/>
  <c r="G14" i="3" s="1"/>
  <c r="F14" i="3"/>
  <c r="G15" i="3" s="1"/>
  <c r="F15" i="3"/>
  <c r="F16" i="3"/>
  <c r="G17" i="3" s="1"/>
  <c r="F17" i="3"/>
  <c r="G18" i="3" s="1"/>
  <c r="F18" i="3"/>
  <c r="G19" i="3" s="1"/>
  <c r="F19" i="3"/>
  <c r="F20" i="3"/>
  <c r="F21" i="3"/>
  <c r="G22" i="3" s="1"/>
  <c r="F22" i="3"/>
  <c r="G23" i="3" s="1"/>
  <c r="F23" i="3"/>
  <c r="F24" i="3"/>
  <c r="G25" i="3" s="1"/>
  <c r="F25" i="3"/>
  <c r="G26" i="3" s="1"/>
  <c r="F26" i="3"/>
  <c r="G27" i="3" s="1"/>
  <c r="F27" i="3"/>
  <c r="F28" i="3"/>
  <c r="F29" i="3"/>
  <c r="G30" i="3" s="1"/>
  <c r="F30" i="3"/>
  <c r="G31" i="3" s="1"/>
  <c r="F31" i="3"/>
  <c r="F32" i="3"/>
  <c r="G33" i="3" s="1"/>
  <c r="F33" i="3"/>
  <c r="G34" i="3" s="1"/>
  <c r="F34" i="3"/>
  <c r="G35" i="3" s="1"/>
  <c r="F35" i="3"/>
  <c r="F36" i="3"/>
  <c r="F37" i="3"/>
  <c r="G38" i="3" s="1"/>
  <c r="F38" i="3"/>
  <c r="G39" i="3" s="1"/>
  <c r="F39" i="3"/>
  <c r="F40" i="3"/>
  <c r="G41" i="3" s="1"/>
  <c r="F41" i="3"/>
  <c r="G42" i="3" s="1"/>
  <c r="F42" i="3"/>
  <c r="G43" i="3" s="1"/>
  <c r="F43" i="3"/>
  <c r="F44" i="3"/>
  <c r="F45" i="3"/>
  <c r="G46" i="3" s="1"/>
  <c r="F46" i="3"/>
  <c r="G47" i="3" s="1"/>
  <c r="F47" i="3"/>
  <c r="F48" i="3"/>
  <c r="G49" i="3" s="1"/>
  <c r="F49" i="3"/>
  <c r="G50" i="3" s="1"/>
  <c r="F50" i="3"/>
  <c r="G51" i="3" s="1"/>
  <c r="F51" i="3"/>
  <c r="F52" i="3"/>
  <c r="F53" i="3"/>
  <c r="G54" i="3" s="1"/>
  <c r="F54" i="3"/>
  <c r="G55" i="3" s="1"/>
  <c r="F55" i="3"/>
  <c r="F56" i="3"/>
  <c r="G57" i="3" s="1"/>
  <c r="F57" i="3"/>
  <c r="G58" i="3" s="1"/>
  <c r="F58" i="3"/>
  <c r="G59" i="3" s="1"/>
  <c r="F59" i="3"/>
  <c r="F60" i="3"/>
  <c r="F61" i="3"/>
  <c r="G62" i="3" s="1"/>
  <c r="F62" i="3"/>
  <c r="G63" i="3" s="1"/>
  <c r="F63" i="3"/>
  <c r="F64" i="3"/>
  <c r="G65" i="3" s="1"/>
  <c r="F65" i="3"/>
  <c r="G66" i="3" s="1"/>
  <c r="F66" i="3"/>
  <c r="G67" i="3" s="1"/>
  <c r="F67" i="3"/>
  <c r="F68" i="3"/>
  <c r="F69" i="3"/>
  <c r="G70" i="3" s="1"/>
  <c r="F70" i="3"/>
  <c r="G71" i="3" s="1"/>
  <c r="F71" i="3"/>
  <c r="F72" i="3"/>
  <c r="G73" i="3" s="1"/>
  <c r="F73" i="3"/>
  <c r="G74" i="3" s="1"/>
  <c r="F74" i="3"/>
  <c r="G75" i="3" s="1"/>
  <c r="F75" i="3"/>
  <c r="F76" i="3"/>
  <c r="F77" i="3"/>
  <c r="G78" i="3" s="1"/>
  <c r="F78" i="3"/>
  <c r="G79" i="3" s="1"/>
  <c r="F79" i="3"/>
  <c r="F80" i="3"/>
  <c r="G81" i="3" s="1"/>
  <c r="F81" i="3"/>
  <c r="G82" i="3" s="1"/>
  <c r="F82" i="3"/>
  <c r="G83" i="3" s="1"/>
  <c r="F83" i="3"/>
  <c r="F84" i="3"/>
  <c r="F85" i="3"/>
  <c r="G86" i="3" s="1"/>
  <c r="F86" i="3"/>
  <c r="G87" i="3" s="1"/>
  <c r="F87" i="3"/>
  <c r="F88" i="3"/>
  <c r="G89" i="3" s="1"/>
  <c r="F89" i="3"/>
  <c r="G90" i="3" s="1"/>
  <c r="F90" i="3"/>
  <c r="G91" i="3" s="1"/>
  <c r="F91" i="3"/>
  <c r="G92" i="3" s="1"/>
  <c r="F92" i="3"/>
  <c r="F93" i="3"/>
  <c r="G94" i="3" s="1"/>
  <c r="F94" i="3"/>
  <c r="G95" i="3" s="1"/>
  <c r="F95" i="3"/>
  <c r="F96" i="3"/>
  <c r="G97" i="3" s="1"/>
  <c r="F97" i="3"/>
  <c r="G98" i="3" s="1"/>
  <c r="F98" i="3"/>
  <c r="G99" i="3" s="1"/>
  <c r="F99" i="3"/>
  <c r="F100" i="3"/>
  <c r="F101" i="3"/>
  <c r="G102" i="3" s="1"/>
  <c r="F102" i="3"/>
  <c r="G103" i="3" s="1"/>
  <c r="F103" i="3"/>
  <c r="F104" i="3"/>
  <c r="G105" i="3" s="1"/>
  <c r="F105" i="3"/>
  <c r="F3" i="3"/>
  <c r="T14" i="8" l="1"/>
  <c r="K6" i="5"/>
  <c r="U14" i="5"/>
  <c r="W15" i="5" s="1"/>
  <c r="X15" i="5" s="1"/>
  <c r="Y15" i="5" s="1"/>
  <c r="V14" i="5"/>
  <c r="K6" i="8"/>
  <c r="K6" i="4"/>
  <c r="B5" i="7"/>
  <c r="C5" i="7" s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6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6" i="1"/>
  <c r="C7" i="1"/>
  <c r="C8" i="1" s="1"/>
  <c r="B7" i="1"/>
  <c r="B8" i="1"/>
  <c r="B6" i="1"/>
  <c r="C6" i="1"/>
  <c r="V14" i="8" l="1"/>
  <c r="U14" i="8"/>
  <c r="T15" i="8" s="1"/>
  <c r="W15" i="8"/>
  <c r="X15" i="8" s="1"/>
  <c r="Y15" i="8" s="1"/>
  <c r="T15" i="5"/>
  <c r="V15" i="8"/>
  <c r="U15" i="8"/>
  <c r="T16" i="8" s="1"/>
  <c r="E6" i="7"/>
  <c r="B6" i="7"/>
  <c r="C6" i="7" s="1"/>
  <c r="D6" i="7"/>
  <c r="B9" i="1"/>
  <c r="C9" i="1" s="1"/>
  <c r="W16" i="8" l="1"/>
  <c r="X16" i="8" s="1"/>
  <c r="Y16" i="8" s="1"/>
  <c r="U15" i="5"/>
  <c r="W16" i="5" s="1"/>
  <c r="X16" i="5" s="1"/>
  <c r="Y16" i="5" s="1"/>
  <c r="V15" i="5"/>
  <c r="V16" i="8"/>
  <c r="U16" i="8"/>
  <c r="T17" i="8" s="1"/>
  <c r="D7" i="7"/>
  <c r="E7" i="7"/>
  <c r="B7" i="7"/>
  <c r="C7" i="7" s="1"/>
  <c r="F6" i="7"/>
  <c r="H6" i="7" s="1"/>
  <c r="B10" i="1"/>
  <c r="C10" i="1" s="1"/>
  <c r="V17" i="8" l="1"/>
  <c r="W17" i="8"/>
  <c r="X17" i="8" s="1"/>
  <c r="Y17" i="8" s="1"/>
  <c r="T16" i="5"/>
  <c r="U17" i="8"/>
  <c r="T18" i="8" s="1"/>
  <c r="D8" i="7"/>
  <c r="B8" i="7"/>
  <c r="E8" i="7"/>
  <c r="C8" i="7"/>
  <c r="G6" i="7"/>
  <c r="F7" i="7"/>
  <c r="H7" i="7" s="1"/>
  <c r="B11" i="1"/>
  <c r="C11" i="1" s="1"/>
  <c r="V18" i="8" l="1"/>
  <c r="W18" i="8"/>
  <c r="X18" i="8" s="1"/>
  <c r="Y18" i="8" s="1"/>
  <c r="V16" i="5"/>
  <c r="U16" i="5"/>
  <c r="T17" i="5" s="1"/>
  <c r="W17" i="5"/>
  <c r="X17" i="5" s="1"/>
  <c r="Y17" i="5" s="1"/>
  <c r="U18" i="8"/>
  <c r="T19" i="8" s="1"/>
  <c r="G7" i="7"/>
  <c r="E9" i="7"/>
  <c r="B9" i="7"/>
  <c r="C9" i="7" s="1"/>
  <c r="D9" i="7"/>
  <c r="F8" i="7"/>
  <c r="H8" i="7" s="1"/>
  <c r="B12" i="1"/>
  <c r="C12" i="1" s="1"/>
  <c r="W19" i="8" l="1"/>
  <c r="X19" i="8" s="1"/>
  <c r="Y19" i="8" s="1"/>
  <c r="V19" i="8"/>
  <c r="U17" i="5"/>
  <c r="W18" i="5"/>
  <c r="X18" i="5" s="1"/>
  <c r="Y18" i="5" s="1"/>
  <c r="V17" i="5"/>
  <c r="T18" i="5"/>
  <c r="U19" i="8"/>
  <c r="T20" i="8" s="1"/>
  <c r="B10" i="7"/>
  <c r="C10" i="7"/>
  <c r="D10" i="7"/>
  <c r="E10" i="7"/>
  <c r="G8" i="7"/>
  <c r="F9" i="7"/>
  <c r="H9" i="7" s="1"/>
  <c r="G9" i="7"/>
  <c r="B13" i="1"/>
  <c r="C13" i="1" s="1"/>
  <c r="V20" i="8" l="1"/>
  <c r="W20" i="8"/>
  <c r="X20" i="8" s="1"/>
  <c r="Y20" i="8" s="1"/>
  <c r="U20" i="8"/>
  <c r="T21" i="8" s="1"/>
  <c r="V18" i="5"/>
  <c r="U18" i="5"/>
  <c r="W19" i="5" s="1"/>
  <c r="X19" i="5" s="1"/>
  <c r="Y19" i="5" s="1"/>
  <c r="F10" i="7"/>
  <c r="H10" i="7" s="1"/>
  <c r="E11" i="7"/>
  <c r="B11" i="7"/>
  <c r="C11" i="7" s="1"/>
  <c r="D11" i="7"/>
  <c r="B14" i="1"/>
  <c r="C14" i="1"/>
  <c r="V21" i="8" l="1"/>
  <c r="U21" i="8"/>
  <c r="T22" i="8" s="1"/>
  <c r="W21" i="8"/>
  <c r="X21" i="8" s="1"/>
  <c r="Y21" i="8" s="1"/>
  <c r="T19" i="5"/>
  <c r="U22" i="8"/>
  <c r="T23" i="8" s="1"/>
  <c r="G10" i="7"/>
  <c r="D12" i="7"/>
  <c r="E12" i="7"/>
  <c r="B12" i="7"/>
  <c r="C12" i="7" s="1"/>
  <c r="F11" i="7"/>
  <c r="G11" i="7" s="1"/>
  <c r="C15" i="1"/>
  <c r="B15" i="1"/>
  <c r="V23" i="8" l="1"/>
  <c r="W24" i="8"/>
  <c r="X24" i="8" s="1"/>
  <c r="Y24" i="8" s="1"/>
  <c r="V22" i="8"/>
  <c r="W23" i="8"/>
  <c r="X23" i="8" s="1"/>
  <c r="Y23" i="8" s="1"/>
  <c r="W22" i="8"/>
  <c r="X22" i="8" s="1"/>
  <c r="Y22" i="8" s="1"/>
  <c r="U19" i="5"/>
  <c r="W20" i="5" s="1"/>
  <c r="X20" i="5" s="1"/>
  <c r="Y20" i="5" s="1"/>
  <c r="V19" i="5"/>
  <c r="T20" i="5"/>
  <c r="U23" i="8"/>
  <c r="T24" i="8" s="1"/>
  <c r="E13" i="7"/>
  <c r="B13" i="7"/>
  <c r="C13" i="7" s="1"/>
  <c r="D13" i="7"/>
  <c r="H11" i="7"/>
  <c r="F12" i="7"/>
  <c r="H12" i="7" s="1"/>
  <c r="G12" i="7"/>
  <c r="B16" i="1"/>
  <c r="C16" i="1"/>
  <c r="V24" i="8" l="1"/>
  <c r="V20" i="5"/>
  <c r="U20" i="5"/>
  <c r="W21" i="5"/>
  <c r="X21" i="5" s="1"/>
  <c r="Y21" i="5" s="1"/>
  <c r="T21" i="5"/>
  <c r="U24" i="8"/>
  <c r="T25" i="8" s="1"/>
  <c r="E14" i="7"/>
  <c r="D14" i="7"/>
  <c r="B14" i="7"/>
  <c r="C14" i="7" s="1"/>
  <c r="F13" i="7"/>
  <c r="G13" i="7" s="1"/>
  <c r="B17" i="1"/>
  <c r="C17" i="1" s="1"/>
  <c r="V25" i="8" l="1"/>
  <c r="W25" i="8"/>
  <c r="X25" i="8" s="1"/>
  <c r="Y25" i="8" s="1"/>
  <c r="V21" i="5"/>
  <c r="U21" i="5"/>
  <c r="W22" i="5" s="1"/>
  <c r="X22" i="5" s="1"/>
  <c r="Y22" i="5" s="1"/>
  <c r="T22" i="5"/>
  <c r="U25" i="8"/>
  <c r="T26" i="8" s="1"/>
  <c r="H13" i="7"/>
  <c r="E15" i="7"/>
  <c r="D15" i="7"/>
  <c r="B15" i="7"/>
  <c r="C15" i="7" s="1"/>
  <c r="F14" i="7"/>
  <c r="G14" i="7"/>
  <c r="H14" i="7"/>
  <c r="B18" i="1"/>
  <c r="C18" i="1" s="1"/>
  <c r="V26" i="8" l="1"/>
  <c r="W26" i="8"/>
  <c r="X26" i="8" s="1"/>
  <c r="Y26" i="8" s="1"/>
  <c r="V22" i="5"/>
  <c r="U22" i="5"/>
  <c r="W23" i="5"/>
  <c r="X23" i="5" s="1"/>
  <c r="Y23" i="5" s="1"/>
  <c r="T23" i="5"/>
  <c r="U26" i="8"/>
  <c r="T27" i="8" s="1"/>
  <c r="E16" i="7"/>
  <c r="D16" i="7"/>
  <c r="B16" i="7"/>
  <c r="C16" i="7"/>
  <c r="F15" i="7"/>
  <c r="G15" i="7" s="1"/>
  <c r="H15" i="7"/>
  <c r="C19" i="1"/>
  <c r="B19" i="1"/>
  <c r="V27" i="8" l="1"/>
  <c r="W27" i="8"/>
  <c r="X27" i="8" s="1"/>
  <c r="Y27" i="8" s="1"/>
  <c r="U23" i="5"/>
  <c r="W24" i="5" s="1"/>
  <c r="X24" i="5" s="1"/>
  <c r="Y24" i="5" s="1"/>
  <c r="V23" i="5"/>
  <c r="T24" i="5"/>
  <c r="U27" i="8"/>
  <c r="T28" i="8" s="1"/>
  <c r="E17" i="7"/>
  <c r="B17" i="7"/>
  <c r="C17" i="7" s="1"/>
  <c r="D17" i="7"/>
  <c r="F16" i="7"/>
  <c r="G16" i="7" s="1"/>
  <c r="H16" i="7"/>
  <c r="B20" i="1"/>
  <c r="C20" i="1" s="1"/>
  <c r="V28" i="8" l="1"/>
  <c r="W28" i="8"/>
  <c r="X28" i="8" s="1"/>
  <c r="Y28" i="8" s="1"/>
  <c r="V24" i="5"/>
  <c r="U24" i="5"/>
  <c r="T25" i="5" s="1"/>
  <c r="W25" i="5"/>
  <c r="X25" i="5" s="1"/>
  <c r="Y25" i="5" s="1"/>
  <c r="U28" i="8"/>
  <c r="T29" i="8" s="1"/>
  <c r="B18" i="7"/>
  <c r="D18" i="7"/>
  <c r="C18" i="7"/>
  <c r="E18" i="7"/>
  <c r="F17" i="7"/>
  <c r="G17" i="7" s="1"/>
  <c r="H17" i="7"/>
  <c r="B21" i="1"/>
  <c r="C21" i="1"/>
  <c r="V29" i="8" l="1"/>
  <c r="W29" i="8"/>
  <c r="X29" i="8" s="1"/>
  <c r="Y29" i="8" s="1"/>
  <c r="U25" i="5"/>
  <c r="W26" i="5" s="1"/>
  <c r="X26" i="5" s="1"/>
  <c r="Y26" i="5" s="1"/>
  <c r="V25" i="5"/>
  <c r="T26" i="5"/>
  <c r="U29" i="8"/>
  <c r="T30" i="8" s="1"/>
  <c r="E19" i="7"/>
  <c r="B19" i="7"/>
  <c r="C19" i="7" s="1"/>
  <c r="D19" i="7"/>
  <c r="F18" i="7"/>
  <c r="H18" i="7" s="1"/>
  <c r="B22" i="1"/>
  <c r="C22" i="1"/>
  <c r="V30" i="8" l="1"/>
  <c r="W30" i="8"/>
  <c r="X30" i="8" s="1"/>
  <c r="Y30" i="8" s="1"/>
  <c r="V26" i="5"/>
  <c r="U26" i="5"/>
  <c r="W27" i="5"/>
  <c r="X27" i="5" s="1"/>
  <c r="Y27" i="5" s="1"/>
  <c r="T27" i="5"/>
  <c r="U30" i="8"/>
  <c r="T31" i="8" s="1"/>
  <c r="D20" i="7"/>
  <c r="B20" i="7"/>
  <c r="C20" i="7" s="1"/>
  <c r="E20" i="7"/>
  <c r="G18" i="7"/>
  <c r="F19" i="7"/>
  <c r="G19" i="7" s="1"/>
  <c r="B23" i="1"/>
  <c r="C23" i="1" s="1"/>
  <c r="V31" i="8" l="1"/>
  <c r="W31" i="8"/>
  <c r="X31" i="8" s="1"/>
  <c r="Y31" i="8" s="1"/>
  <c r="U27" i="5"/>
  <c r="W28" i="5" s="1"/>
  <c r="X28" i="5" s="1"/>
  <c r="Y28" i="5" s="1"/>
  <c r="V27" i="5"/>
  <c r="T28" i="5"/>
  <c r="U31" i="8"/>
  <c r="T32" i="8" s="1"/>
  <c r="H19" i="7"/>
  <c r="E21" i="7"/>
  <c r="D21" i="7"/>
  <c r="B21" i="7"/>
  <c r="C21" i="7" s="1"/>
  <c r="F20" i="7"/>
  <c r="H20" i="7" s="1"/>
  <c r="B24" i="1"/>
  <c r="C24" i="1"/>
  <c r="V32" i="8" l="1"/>
  <c r="W32" i="8"/>
  <c r="X32" i="8" s="1"/>
  <c r="Y32" i="8" s="1"/>
  <c r="V28" i="5"/>
  <c r="U28" i="5"/>
  <c r="W29" i="5" s="1"/>
  <c r="X29" i="5" s="1"/>
  <c r="Y29" i="5" s="1"/>
  <c r="U32" i="8"/>
  <c r="T33" i="8" s="1"/>
  <c r="G20" i="7"/>
  <c r="E22" i="7"/>
  <c r="B22" i="7"/>
  <c r="C22" i="7" s="1"/>
  <c r="D22" i="7"/>
  <c r="F21" i="7"/>
  <c r="H21" i="7" s="1"/>
  <c r="V33" i="8" l="1"/>
  <c r="W33" i="8"/>
  <c r="X33" i="8" s="1"/>
  <c r="Y33" i="8" s="1"/>
  <c r="T29" i="5"/>
  <c r="U33" i="8"/>
  <c r="T34" i="8" s="1"/>
  <c r="G21" i="7"/>
  <c r="E23" i="7"/>
  <c r="D23" i="7"/>
  <c r="B23" i="7"/>
  <c r="C23" i="7" s="1"/>
  <c r="F22" i="7"/>
  <c r="H22" i="7" s="1"/>
  <c r="V34" i="8" l="1"/>
  <c r="W34" i="8"/>
  <c r="X34" i="8" s="1"/>
  <c r="Y34" i="8" s="1"/>
  <c r="U29" i="5"/>
  <c r="W30" i="5" s="1"/>
  <c r="X30" i="5" s="1"/>
  <c r="Y30" i="5" s="1"/>
  <c r="V29" i="5"/>
  <c r="T30" i="5"/>
  <c r="U34" i="8"/>
  <c r="T35" i="8" s="1"/>
  <c r="G22" i="7"/>
  <c r="E24" i="7"/>
  <c r="D24" i="7"/>
  <c r="B24" i="7"/>
  <c r="C24" i="7" s="1"/>
  <c r="F23" i="7"/>
  <c r="G23" i="7" s="1"/>
  <c r="H23" i="7"/>
  <c r="V35" i="8" l="1"/>
  <c r="W35" i="8"/>
  <c r="X35" i="8" s="1"/>
  <c r="Y35" i="8" s="1"/>
  <c r="V30" i="5"/>
  <c r="U30" i="5"/>
  <c r="W31" i="5"/>
  <c r="X31" i="5" s="1"/>
  <c r="Y31" i="5" s="1"/>
  <c r="T31" i="5"/>
  <c r="U35" i="8"/>
  <c r="T36" i="8" s="1"/>
  <c r="F24" i="7"/>
  <c r="G24" i="7" s="1"/>
  <c r="V36" i="8" l="1"/>
  <c r="W36" i="8"/>
  <c r="X36" i="8" s="1"/>
  <c r="Y36" i="8" s="1"/>
  <c r="U31" i="5"/>
  <c r="W32" i="5" s="1"/>
  <c r="X32" i="5" s="1"/>
  <c r="Y32" i="5" s="1"/>
  <c r="V31" i="5"/>
  <c r="T32" i="5"/>
  <c r="U36" i="8"/>
  <c r="T37" i="8" s="1"/>
  <c r="H24" i="7"/>
  <c r="V37" i="8" l="1"/>
  <c r="W37" i="8"/>
  <c r="X37" i="8" s="1"/>
  <c r="Y37" i="8" s="1"/>
  <c r="V32" i="5"/>
  <c r="U32" i="5"/>
  <c r="W33" i="5" s="1"/>
  <c r="X33" i="5" s="1"/>
  <c r="Y33" i="5" s="1"/>
  <c r="U37" i="8"/>
  <c r="T38" i="8" s="1"/>
  <c r="V38" i="8" l="1"/>
  <c r="W38" i="8"/>
  <c r="X38" i="8" s="1"/>
  <c r="Y38" i="8" s="1"/>
  <c r="T33" i="5"/>
  <c r="U38" i="8"/>
  <c r="T39" i="8" s="1"/>
  <c r="V39" i="8" l="1"/>
  <c r="W39" i="8"/>
  <c r="X39" i="8" s="1"/>
  <c r="Y39" i="8" s="1"/>
  <c r="U33" i="5"/>
  <c r="W34" i="5" s="1"/>
  <c r="X34" i="5" s="1"/>
  <c r="Y34" i="5" s="1"/>
  <c r="V33" i="5"/>
  <c r="T34" i="5"/>
  <c r="U39" i="8"/>
  <c r="T40" i="8" s="1"/>
  <c r="V40" i="8" l="1"/>
  <c r="W40" i="8"/>
  <c r="X40" i="8" s="1"/>
  <c r="Y40" i="8" s="1"/>
  <c r="V34" i="5"/>
  <c r="U34" i="5"/>
  <c r="W35" i="5" s="1"/>
  <c r="X35" i="5" s="1"/>
  <c r="Y35" i="5" s="1"/>
  <c r="T35" i="5"/>
  <c r="U40" i="8"/>
  <c r="T41" i="8" s="1"/>
  <c r="V41" i="8" l="1"/>
  <c r="W41" i="8"/>
  <c r="X41" i="8" s="1"/>
  <c r="Y41" i="8" s="1"/>
  <c r="U35" i="5"/>
  <c r="W36" i="5" s="1"/>
  <c r="X36" i="5" s="1"/>
  <c r="Y36" i="5" s="1"/>
  <c r="V35" i="5"/>
  <c r="T36" i="5"/>
  <c r="U41" i="8"/>
  <c r="T42" i="8" s="1"/>
  <c r="V42" i="8" l="1"/>
  <c r="W42" i="8"/>
  <c r="X42" i="8" s="1"/>
  <c r="Y42" i="8" s="1"/>
  <c r="V36" i="5"/>
  <c r="U36" i="5"/>
  <c r="W37" i="5" s="1"/>
  <c r="X37" i="5" s="1"/>
  <c r="Y37" i="5" s="1"/>
  <c r="U42" i="8"/>
  <c r="T43" i="8" s="1"/>
  <c r="V43" i="8" l="1"/>
  <c r="W43" i="8"/>
  <c r="X43" i="8" s="1"/>
  <c r="Y43" i="8" s="1"/>
  <c r="T37" i="5"/>
  <c r="U37" i="5"/>
  <c r="W38" i="5" s="1"/>
  <c r="X38" i="5" s="1"/>
  <c r="Y38" i="5" s="1"/>
  <c r="V37" i="5"/>
  <c r="T38" i="5"/>
  <c r="U43" i="8"/>
  <c r="T44" i="8" s="1"/>
  <c r="V44" i="8" l="1"/>
  <c r="W44" i="8"/>
  <c r="X44" i="8" s="1"/>
  <c r="Y44" i="8" s="1"/>
  <c r="V38" i="5"/>
  <c r="U38" i="5"/>
  <c r="W39" i="5" s="1"/>
  <c r="X39" i="5" s="1"/>
  <c r="Y39" i="5" s="1"/>
  <c r="U44" i="8"/>
  <c r="T45" i="8" s="1"/>
  <c r="V45" i="8" l="1"/>
  <c r="W45" i="8"/>
  <c r="X45" i="8" s="1"/>
  <c r="Y45" i="8" s="1"/>
  <c r="T39" i="5"/>
  <c r="U39" i="5"/>
  <c r="W40" i="5" s="1"/>
  <c r="X40" i="5" s="1"/>
  <c r="Y40" i="5" s="1"/>
  <c r="V39" i="5"/>
  <c r="T40" i="5"/>
  <c r="U45" i="8"/>
  <c r="T46" i="8" s="1"/>
  <c r="V46" i="8" l="1"/>
  <c r="W46" i="8"/>
  <c r="X46" i="8" s="1"/>
  <c r="Y46" i="8" s="1"/>
  <c r="V40" i="5"/>
  <c r="U40" i="5"/>
  <c r="W41" i="5" s="1"/>
  <c r="X41" i="5" s="1"/>
  <c r="Y41" i="5" s="1"/>
  <c r="T41" i="5"/>
  <c r="U46" i="8"/>
  <c r="T47" i="8" s="1"/>
  <c r="V47" i="8" l="1"/>
  <c r="W47" i="8"/>
  <c r="X47" i="8" s="1"/>
  <c r="Y47" i="8" s="1"/>
  <c r="U41" i="5"/>
  <c r="W42" i="5" s="1"/>
  <c r="X42" i="5" s="1"/>
  <c r="Y42" i="5" s="1"/>
  <c r="V41" i="5"/>
  <c r="T42" i="5"/>
  <c r="U47" i="8"/>
  <c r="T48" i="8" s="1"/>
  <c r="V48" i="8" l="1"/>
  <c r="W48" i="8"/>
  <c r="X48" i="8" s="1"/>
  <c r="Y48" i="8" s="1"/>
  <c r="V42" i="5"/>
  <c r="U42" i="5"/>
  <c r="W43" i="5" s="1"/>
  <c r="X43" i="5" s="1"/>
  <c r="Y43" i="5" s="1"/>
  <c r="T43" i="5"/>
  <c r="U48" i="8"/>
  <c r="T49" i="8" s="1"/>
  <c r="V49" i="8" l="1"/>
  <c r="W49" i="8"/>
  <c r="X49" i="8" s="1"/>
  <c r="Y49" i="8" s="1"/>
  <c r="U43" i="5"/>
  <c r="W44" i="5" s="1"/>
  <c r="X44" i="5" s="1"/>
  <c r="Y44" i="5" s="1"/>
  <c r="V43" i="5"/>
  <c r="T44" i="5"/>
  <c r="U49" i="8"/>
  <c r="T50" i="8" s="1"/>
  <c r="V50" i="8" l="1"/>
  <c r="W50" i="8"/>
  <c r="X50" i="8" s="1"/>
  <c r="Y50" i="8" s="1"/>
  <c r="V44" i="5"/>
  <c r="U44" i="5"/>
  <c r="W45" i="5" s="1"/>
  <c r="X45" i="5" s="1"/>
  <c r="Y45" i="5" s="1"/>
  <c r="U50" i="8"/>
  <c r="T51" i="8" s="1"/>
  <c r="V51" i="8" l="1"/>
  <c r="W51" i="8"/>
  <c r="X51" i="8" s="1"/>
  <c r="Y51" i="8" s="1"/>
  <c r="T45" i="5"/>
  <c r="U45" i="5"/>
  <c r="W46" i="5" s="1"/>
  <c r="X46" i="5" s="1"/>
  <c r="Y46" i="5" s="1"/>
  <c r="V45" i="5"/>
  <c r="T46" i="5"/>
  <c r="U51" i="8"/>
  <c r="T52" i="8" s="1"/>
  <c r="V52" i="8" l="1"/>
  <c r="W52" i="8"/>
  <c r="X52" i="8" s="1"/>
  <c r="Y52" i="8" s="1"/>
  <c r="U46" i="5"/>
  <c r="W47" i="5"/>
  <c r="X47" i="5" s="1"/>
  <c r="Y47" i="5" s="1"/>
  <c r="V46" i="5"/>
  <c r="T47" i="5"/>
  <c r="U52" i="8"/>
  <c r="T53" i="8" s="1"/>
  <c r="V53" i="8" l="1"/>
  <c r="W53" i="8"/>
  <c r="X53" i="8" s="1"/>
  <c r="Y53" i="8" s="1"/>
  <c r="U47" i="5"/>
  <c r="W48" i="5" s="1"/>
  <c r="X48" i="5" s="1"/>
  <c r="Y48" i="5" s="1"/>
  <c r="V47" i="5"/>
  <c r="T48" i="5"/>
  <c r="U53" i="8"/>
  <c r="T54" i="8" s="1"/>
  <c r="V54" i="8" l="1"/>
  <c r="W54" i="8"/>
  <c r="X54" i="8" s="1"/>
  <c r="Y54" i="8" s="1"/>
  <c r="V48" i="5"/>
  <c r="U48" i="5"/>
  <c r="W49" i="5"/>
  <c r="X49" i="5" s="1"/>
  <c r="Y49" i="5" s="1"/>
  <c r="T49" i="5"/>
  <c r="U54" i="8"/>
  <c r="T55" i="8" s="1"/>
  <c r="V55" i="8" l="1"/>
  <c r="W55" i="8"/>
  <c r="X55" i="8" s="1"/>
  <c r="Y55" i="8" s="1"/>
  <c r="U49" i="5"/>
  <c r="W50" i="5" s="1"/>
  <c r="X50" i="5" s="1"/>
  <c r="Y50" i="5" s="1"/>
  <c r="V49" i="5"/>
  <c r="T50" i="5"/>
  <c r="U55" i="8"/>
  <c r="T56" i="8" s="1"/>
  <c r="V56" i="8" l="1"/>
  <c r="W56" i="8"/>
  <c r="X56" i="8" s="1"/>
  <c r="Y56" i="8" s="1"/>
  <c r="V50" i="5"/>
  <c r="U50" i="5"/>
  <c r="W51" i="5"/>
  <c r="X51" i="5" s="1"/>
  <c r="Y51" i="5" s="1"/>
  <c r="T51" i="5"/>
  <c r="U56" i="8"/>
  <c r="T57" i="8" s="1"/>
  <c r="V57" i="8" l="1"/>
  <c r="W57" i="8"/>
  <c r="X57" i="8" s="1"/>
  <c r="Y57" i="8" s="1"/>
  <c r="U51" i="5"/>
  <c r="W52" i="5" s="1"/>
  <c r="X52" i="5" s="1"/>
  <c r="Y52" i="5" s="1"/>
  <c r="V51" i="5"/>
  <c r="T52" i="5"/>
  <c r="U57" i="8"/>
  <c r="T58" i="8" s="1"/>
  <c r="V58" i="8" l="1"/>
  <c r="W58" i="8"/>
  <c r="X58" i="8" s="1"/>
  <c r="Y58" i="8" s="1"/>
  <c r="V52" i="5"/>
  <c r="U52" i="5"/>
  <c r="W53" i="5" s="1"/>
  <c r="X53" i="5" s="1"/>
  <c r="Y53" i="5" s="1"/>
  <c r="T53" i="5"/>
  <c r="U58" i="8"/>
  <c r="T59" i="8" s="1"/>
  <c r="V59" i="8" l="1"/>
  <c r="W59" i="8"/>
  <c r="X59" i="8" s="1"/>
  <c r="Y59" i="8" s="1"/>
  <c r="U53" i="5"/>
  <c r="W54" i="5" s="1"/>
  <c r="X54" i="5" s="1"/>
  <c r="Y54" i="5" s="1"/>
  <c r="V53" i="5"/>
  <c r="T54" i="5"/>
  <c r="U59" i="8"/>
  <c r="T60" i="8" s="1"/>
  <c r="V60" i="8" l="1"/>
  <c r="W60" i="8"/>
  <c r="X60" i="8" s="1"/>
  <c r="Y60" i="8" s="1"/>
  <c r="V54" i="5"/>
  <c r="U54" i="5"/>
  <c r="W55" i="5" s="1"/>
  <c r="X55" i="5" s="1"/>
  <c r="Y55" i="5" s="1"/>
  <c r="T55" i="5"/>
  <c r="U60" i="8"/>
  <c r="T61" i="8" s="1"/>
  <c r="V61" i="8" l="1"/>
  <c r="W61" i="8"/>
  <c r="X61" i="8" s="1"/>
  <c r="Y61" i="8" s="1"/>
  <c r="U55" i="5"/>
  <c r="W56" i="5" s="1"/>
  <c r="X56" i="5" s="1"/>
  <c r="Y56" i="5" s="1"/>
  <c r="V55" i="5"/>
  <c r="T56" i="5"/>
  <c r="U61" i="8"/>
  <c r="T62" i="8" s="1"/>
  <c r="V62" i="8" l="1"/>
  <c r="W62" i="8"/>
  <c r="X62" i="8" s="1"/>
  <c r="Y62" i="8" s="1"/>
  <c r="V56" i="5"/>
  <c r="U56" i="5"/>
  <c r="W57" i="5" s="1"/>
  <c r="X57" i="5" s="1"/>
  <c r="Y57" i="5" s="1"/>
  <c r="T57" i="5"/>
  <c r="U62" i="8"/>
  <c r="T63" i="8" s="1"/>
  <c r="W63" i="8" l="1"/>
  <c r="X63" i="8" s="1"/>
  <c r="Y63" i="8" s="1"/>
  <c r="V63" i="8"/>
  <c r="U57" i="5"/>
  <c r="W58" i="5" s="1"/>
  <c r="X58" i="5" s="1"/>
  <c r="Y58" i="5" s="1"/>
  <c r="V57" i="5"/>
  <c r="T58" i="5"/>
  <c r="U63" i="8"/>
  <c r="T64" i="8" s="1"/>
  <c r="W64" i="8" l="1"/>
  <c r="X64" i="8" s="1"/>
  <c r="Y64" i="8" s="1"/>
  <c r="V64" i="8"/>
  <c r="V58" i="5"/>
  <c r="U58" i="5"/>
  <c r="W59" i="5" s="1"/>
  <c r="X59" i="5" s="1"/>
  <c r="Y59" i="5" s="1"/>
  <c r="T59" i="5"/>
  <c r="U64" i="8"/>
  <c r="T65" i="8" s="1"/>
  <c r="V65" i="8" l="1"/>
  <c r="W65" i="8"/>
  <c r="X65" i="8" s="1"/>
  <c r="Y65" i="8" s="1"/>
  <c r="U59" i="5"/>
  <c r="W60" i="5" s="1"/>
  <c r="X60" i="5" s="1"/>
  <c r="Y60" i="5" s="1"/>
  <c r="V59" i="5"/>
  <c r="T60" i="5"/>
  <c r="U65" i="8"/>
  <c r="T66" i="8" s="1"/>
  <c r="V66" i="8" l="1"/>
  <c r="W66" i="8"/>
  <c r="X66" i="8" s="1"/>
  <c r="Y66" i="8" s="1"/>
  <c r="V60" i="5"/>
  <c r="U60" i="5"/>
  <c r="W61" i="5"/>
  <c r="X61" i="5" s="1"/>
  <c r="Y61" i="5" s="1"/>
  <c r="T61" i="5"/>
  <c r="U66" i="8"/>
  <c r="T67" i="8" s="1"/>
  <c r="V67" i="8" l="1"/>
  <c r="W67" i="8"/>
  <c r="X67" i="8" s="1"/>
  <c r="Y67" i="8" s="1"/>
  <c r="U61" i="5"/>
  <c r="W62" i="5" s="1"/>
  <c r="X62" i="5" s="1"/>
  <c r="Y62" i="5" s="1"/>
  <c r="V61" i="5"/>
  <c r="T62" i="5"/>
  <c r="U67" i="8"/>
  <c r="T68" i="8" s="1"/>
  <c r="V68" i="8" l="1"/>
  <c r="W68" i="8"/>
  <c r="X68" i="8" s="1"/>
  <c r="Y68" i="8" s="1"/>
  <c r="V62" i="5"/>
  <c r="U62" i="5"/>
  <c r="W63" i="5"/>
  <c r="X63" i="5" s="1"/>
  <c r="Y63" i="5" s="1"/>
  <c r="T63" i="5"/>
  <c r="U68" i="8"/>
  <c r="T69" i="8" s="1"/>
  <c r="V69" i="8" l="1"/>
  <c r="W69" i="8"/>
  <c r="X69" i="8" s="1"/>
  <c r="Y69" i="8" s="1"/>
  <c r="U63" i="5"/>
  <c r="W64" i="5" s="1"/>
  <c r="X64" i="5" s="1"/>
  <c r="Y64" i="5" s="1"/>
  <c r="V63" i="5"/>
  <c r="T64" i="5"/>
  <c r="U69" i="8"/>
  <c r="T70" i="8" s="1"/>
  <c r="V70" i="8" l="1"/>
  <c r="W70" i="8"/>
  <c r="X70" i="8" s="1"/>
  <c r="Y70" i="8" s="1"/>
  <c r="V64" i="5"/>
  <c r="U64" i="5"/>
  <c r="W65" i="5" s="1"/>
  <c r="X65" i="5" s="1"/>
  <c r="Y65" i="5" s="1"/>
  <c r="T65" i="5"/>
  <c r="U70" i="8"/>
  <c r="T71" i="8" s="1"/>
  <c r="V71" i="8" l="1"/>
  <c r="W71" i="8"/>
  <c r="X71" i="8" s="1"/>
  <c r="Y71" i="8" s="1"/>
  <c r="U65" i="5"/>
  <c r="W66" i="5" s="1"/>
  <c r="X66" i="5" s="1"/>
  <c r="Y66" i="5" s="1"/>
  <c r="V65" i="5"/>
  <c r="U71" i="8"/>
  <c r="T72" i="8" s="1"/>
  <c r="V72" i="8" l="1"/>
  <c r="W72" i="8"/>
  <c r="X72" i="8" s="1"/>
  <c r="Y72" i="8" s="1"/>
  <c r="T66" i="5"/>
  <c r="V66" i="5"/>
  <c r="U66" i="5"/>
  <c r="W67" i="5" s="1"/>
  <c r="X67" i="5" s="1"/>
  <c r="Y67" i="5" s="1"/>
  <c r="T67" i="5"/>
  <c r="U72" i="8"/>
  <c r="T73" i="8" s="1"/>
  <c r="V73" i="8" l="1"/>
  <c r="W73" i="8"/>
  <c r="X73" i="8" s="1"/>
  <c r="Y73" i="8" s="1"/>
  <c r="U67" i="5"/>
  <c r="W68" i="5" s="1"/>
  <c r="X68" i="5" s="1"/>
  <c r="Y68" i="5" s="1"/>
  <c r="V67" i="5"/>
  <c r="T68" i="5"/>
  <c r="U73" i="8"/>
  <c r="T74" i="8" s="1"/>
  <c r="V74" i="8" l="1"/>
  <c r="W74" i="8"/>
  <c r="X74" i="8" s="1"/>
  <c r="Y74" i="8" s="1"/>
  <c r="V68" i="5"/>
  <c r="U68" i="5"/>
  <c r="W69" i="5" s="1"/>
  <c r="X69" i="5" s="1"/>
  <c r="Y69" i="5" s="1"/>
  <c r="T69" i="5"/>
  <c r="U74" i="8"/>
  <c r="T75" i="8" s="1"/>
  <c r="V75" i="8" l="1"/>
  <c r="W75" i="8"/>
  <c r="X75" i="8" s="1"/>
  <c r="Y75" i="8" s="1"/>
  <c r="U69" i="5"/>
  <c r="W70" i="5" s="1"/>
  <c r="X70" i="5" s="1"/>
  <c r="Y70" i="5" s="1"/>
  <c r="V69" i="5"/>
  <c r="T70" i="5"/>
  <c r="U75" i="8"/>
  <c r="T76" i="8" s="1"/>
  <c r="V76" i="8" l="1"/>
  <c r="W76" i="8"/>
  <c r="X76" i="8" s="1"/>
  <c r="Y76" i="8" s="1"/>
  <c r="V70" i="5"/>
  <c r="U70" i="5"/>
  <c r="W71" i="5" s="1"/>
  <c r="X71" i="5" s="1"/>
  <c r="Y71" i="5" s="1"/>
  <c r="U76" i="8"/>
  <c r="T77" i="8" s="1"/>
  <c r="V77" i="8" l="1"/>
  <c r="W77" i="8"/>
  <c r="X77" i="8" s="1"/>
  <c r="Y77" i="8" s="1"/>
  <c r="T71" i="5"/>
  <c r="U77" i="8"/>
  <c r="T78" i="8" s="1"/>
  <c r="V78" i="8" l="1"/>
  <c r="W78" i="8"/>
  <c r="X78" i="8" s="1"/>
  <c r="Y78" i="8" s="1"/>
  <c r="U71" i="5"/>
  <c r="W72" i="5" s="1"/>
  <c r="X72" i="5" s="1"/>
  <c r="Y72" i="5" s="1"/>
  <c r="V71" i="5"/>
  <c r="T72" i="5"/>
  <c r="U78" i="8"/>
  <c r="T79" i="8" s="1"/>
  <c r="V79" i="8" l="1"/>
  <c r="W79" i="8"/>
  <c r="X79" i="8" s="1"/>
  <c r="Y79" i="8" s="1"/>
  <c r="V72" i="5"/>
  <c r="U72" i="5"/>
  <c r="W73" i="5" s="1"/>
  <c r="X73" i="5" s="1"/>
  <c r="Y73" i="5" s="1"/>
  <c r="T73" i="5"/>
  <c r="U79" i="8"/>
  <c r="T80" i="8" s="1"/>
  <c r="V80" i="8" l="1"/>
  <c r="W80" i="8"/>
  <c r="X80" i="8" s="1"/>
  <c r="Y80" i="8" s="1"/>
  <c r="U73" i="5"/>
  <c r="W74" i="5" s="1"/>
  <c r="X74" i="5" s="1"/>
  <c r="Y74" i="5" s="1"/>
  <c r="V73" i="5"/>
  <c r="T74" i="5"/>
  <c r="U80" i="8"/>
  <c r="T81" i="8" s="1"/>
  <c r="V81" i="8" l="1"/>
  <c r="W81" i="8"/>
  <c r="X81" i="8" s="1"/>
  <c r="Y81" i="8" s="1"/>
  <c r="V74" i="5"/>
  <c r="U74" i="5"/>
  <c r="W75" i="5" s="1"/>
  <c r="X75" i="5" s="1"/>
  <c r="Y75" i="5" s="1"/>
  <c r="U81" i="8"/>
  <c r="T82" i="8" s="1"/>
  <c r="V82" i="8" l="1"/>
  <c r="W82" i="8"/>
  <c r="X82" i="8" s="1"/>
  <c r="Y82" i="8" s="1"/>
  <c r="T75" i="5"/>
  <c r="U75" i="5"/>
  <c r="W76" i="5" s="1"/>
  <c r="X76" i="5" s="1"/>
  <c r="Y76" i="5" s="1"/>
  <c r="V75" i="5"/>
  <c r="T76" i="5"/>
  <c r="U82" i="8"/>
  <c r="T83" i="8" s="1"/>
  <c r="V83" i="8" l="1"/>
  <c r="W83" i="8"/>
  <c r="X83" i="8" s="1"/>
  <c r="Y83" i="8" s="1"/>
  <c r="V76" i="5"/>
  <c r="U76" i="5"/>
  <c r="W77" i="5" s="1"/>
  <c r="X77" i="5" s="1"/>
  <c r="Y77" i="5" s="1"/>
  <c r="T77" i="5"/>
  <c r="U83" i="8"/>
  <c r="T84" i="8" s="1"/>
  <c r="V84" i="8" l="1"/>
  <c r="W84" i="8"/>
  <c r="X84" i="8" s="1"/>
  <c r="Y84" i="8" s="1"/>
  <c r="U77" i="5"/>
  <c r="W78" i="5" s="1"/>
  <c r="X78" i="5" s="1"/>
  <c r="Y78" i="5" s="1"/>
  <c r="V77" i="5"/>
  <c r="T78" i="5"/>
  <c r="U84" i="8"/>
  <c r="T85" i="8" s="1"/>
  <c r="V85" i="8" l="1"/>
  <c r="W85" i="8"/>
  <c r="X85" i="8" s="1"/>
  <c r="Y85" i="8" s="1"/>
  <c r="U78" i="5"/>
  <c r="W79" i="5"/>
  <c r="X79" i="5" s="1"/>
  <c r="Y79" i="5" s="1"/>
  <c r="V78" i="5"/>
  <c r="T79" i="5"/>
  <c r="U85" i="8"/>
  <c r="T86" i="8" s="1"/>
  <c r="V86" i="8" l="1"/>
  <c r="W86" i="8"/>
  <c r="X86" i="8" s="1"/>
  <c r="Y86" i="8" s="1"/>
  <c r="U79" i="5"/>
  <c r="W80" i="5" s="1"/>
  <c r="X80" i="5" s="1"/>
  <c r="Y80" i="5" s="1"/>
  <c r="V79" i="5"/>
  <c r="T80" i="5"/>
  <c r="U86" i="8"/>
  <c r="T87" i="8" s="1"/>
  <c r="V87" i="8" l="1"/>
  <c r="W87" i="8"/>
  <c r="X87" i="8" s="1"/>
  <c r="Y87" i="8" s="1"/>
  <c r="V80" i="5"/>
  <c r="U80" i="5"/>
  <c r="W81" i="5"/>
  <c r="X81" i="5" s="1"/>
  <c r="Y81" i="5" s="1"/>
  <c r="T81" i="5"/>
  <c r="U87" i="8"/>
  <c r="T88" i="8" s="1"/>
  <c r="V88" i="8" l="1"/>
  <c r="W88" i="8"/>
  <c r="X88" i="8" s="1"/>
  <c r="Y88" i="8" s="1"/>
  <c r="U81" i="5"/>
  <c r="W82" i="5" s="1"/>
  <c r="X82" i="5" s="1"/>
  <c r="Y82" i="5" s="1"/>
  <c r="V81" i="5"/>
  <c r="T82" i="5"/>
  <c r="U88" i="8"/>
  <c r="T89" i="8" s="1"/>
  <c r="V89" i="8" l="1"/>
  <c r="W89" i="8"/>
  <c r="X89" i="8" s="1"/>
  <c r="Y89" i="8" s="1"/>
  <c r="V82" i="5"/>
  <c r="U82" i="5"/>
  <c r="W83" i="5" s="1"/>
  <c r="X83" i="5" s="1"/>
  <c r="Y83" i="5" s="1"/>
  <c r="U89" i="8"/>
  <c r="T90" i="8" s="1"/>
  <c r="W90" i="8" l="1"/>
  <c r="X90" i="8" s="1"/>
  <c r="Y90" i="8" s="1"/>
  <c r="V90" i="8"/>
  <c r="T83" i="5"/>
  <c r="U90" i="8"/>
  <c r="T91" i="8" s="1"/>
  <c r="V91" i="8" l="1"/>
  <c r="W91" i="8"/>
  <c r="X91" i="8" s="1"/>
  <c r="Y91" i="8" s="1"/>
  <c r="U83" i="5"/>
  <c r="W84" i="5" s="1"/>
  <c r="X84" i="5" s="1"/>
  <c r="Y84" i="5" s="1"/>
  <c r="V83" i="5"/>
  <c r="T84" i="5"/>
  <c r="U91" i="8"/>
  <c r="T92" i="8" s="1"/>
  <c r="V92" i="8" l="1"/>
  <c r="W92" i="8"/>
  <c r="X92" i="8" s="1"/>
  <c r="Y92" i="8" s="1"/>
  <c r="V84" i="5"/>
  <c r="U84" i="5"/>
  <c r="W85" i="5"/>
  <c r="X85" i="5" s="1"/>
  <c r="Y85" i="5" s="1"/>
  <c r="T85" i="5"/>
  <c r="U92" i="8"/>
  <c r="T93" i="8" s="1"/>
  <c r="V93" i="8" l="1"/>
  <c r="W93" i="8"/>
  <c r="X93" i="8" s="1"/>
  <c r="Y93" i="8" s="1"/>
  <c r="U85" i="5"/>
  <c r="W86" i="5" s="1"/>
  <c r="X86" i="5" s="1"/>
  <c r="Y86" i="5" s="1"/>
  <c r="V85" i="5"/>
  <c r="T86" i="5"/>
  <c r="U93" i="8"/>
  <c r="T94" i="8" s="1"/>
  <c r="V94" i="8" l="1"/>
  <c r="W94" i="8"/>
  <c r="X94" i="8" s="1"/>
  <c r="Y94" i="8" s="1"/>
  <c r="V86" i="5"/>
  <c r="U86" i="5"/>
  <c r="W87" i="5"/>
  <c r="X87" i="5" s="1"/>
  <c r="Y87" i="5" s="1"/>
  <c r="T87" i="5"/>
  <c r="U94" i="8"/>
  <c r="T95" i="8" s="1"/>
  <c r="V95" i="8" l="1"/>
  <c r="W95" i="8"/>
  <c r="X95" i="8" s="1"/>
  <c r="Y95" i="8" s="1"/>
  <c r="U87" i="5"/>
  <c r="W88" i="5" s="1"/>
  <c r="X88" i="5" s="1"/>
  <c r="Y88" i="5" s="1"/>
  <c r="V87" i="5"/>
  <c r="T88" i="5"/>
  <c r="U95" i="8"/>
  <c r="T96" i="8" s="1"/>
  <c r="V96" i="8" l="1"/>
  <c r="W96" i="8"/>
  <c r="X96" i="8" s="1"/>
  <c r="Y96" i="8" s="1"/>
  <c r="V88" i="5"/>
  <c r="U88" i="5"/>
  <c r="W89" i="5"/>
  <c r="X89" i="5" s="1"/>
  <c r="Y89" i="5" s="1"/>
  <c r="T89" i="5"/>
  <c r="U96" i="8"/>
  <c r="T97" i="8" s="1"/>
  <c r="V97" i="8" l="1"/>
  <c r="W97" i="8"/>
  <c r="X97" i="8" s="1"/>
  <c r="Y97" i="8" s="1"/>
  <c r="U89" i="5"/>
  <c r="W90" i="5" s="1"/>
  <c r="X90" i="5" s="1"/>
  <c r="Y90" i="5" s="1"/>
  <c r="V89" i="5"/>
  <c r="T90" i="5"/>
  <c r="U97" i="8"/>
  <c r="T98" i="8" s="1"/>
  <c r="V98" i="8" l="1"/>
  <c r="W98" i="8"/>
  <c r="X98" i="8" s="1"/>
  <c r="Y98" i="8" s="1"/>
  <c r="V90" i="5"/>
  <c r="U90" i="5"/>
  <c r="W91" i="5"/>
  <c r="X91" i="5" s="1"/>
  <c r="Y91" i="5" s="1"/>
  <c r="T91" i="5"/>
  <c r="U98" i="8"/>
  <c r="T99" i="8" s="1"/>
  <c r="V99" i="8" l="1"/>
  <c r="W99" i="8"/>
  <c r="X99" i="8" s="1"/>
  <c r="Y99" i="8" s="1"/>
  <c r="U91" i="5"/>
  <c r="W92" i="5" s="1"/>
  <c r="X92" i="5" s="1"/>
  <c r="Y92" i="5" s="1"/>
  <c r="V91" i="5"/>
  <c r="T92" i="5"/>
  <c r="U99" i="8"/>
  <c r="T100" i="8" s="1"/>
  <c r="V100" i="8" l="1"/>
  <c r="W100" i="8"/>
  <c r="X100" i="8" s="1"/>
  <c r="Y100" i="8" s="1"/>
  <c r="V92" i="5"/>
  <c r="U92" i="5"/>
  <c r="W93" i="5"/>
  <c r="X93" i="5" s="1"/>
  <c r="Y93" i="5" s="1"/>
  <c r="T93" i="5"/>
  <c r="U100" i="8"/>
  <c r="T101" i="8" s="1"/>
  <c r="V101" i="8" l="1"/>
  <c r="W101" i="8"/>
  <c r="X101" i="8" s="1"/>
  <c r="Y101" i="8" s="1"/>
  <c r="U93" i="5"/>
  <c r="W94" i="5" s="1"/>
  <c r="X94" i="5" s="1"/>
  <c r="Y94" i="5" s="1"/>
  <c r="V93" i="5"/>
  <c r="T94" i="5"/>
  <c r="U101" i="8"/>
  <c r="T102" i="8" s="1"/>
  <c r="V102" i="8" l="1"/>
  <c r="W102" i="8"/>
  <c r="X102" i="8" s="1"/>
  <c r="Y102" i="8" s="1"/>
  <c r="V94" i="5"/>
  <c r="U94" i="5"/>
  <c r="W95" i="5" s="1"/>
  <c r="X95" i="5" s="1"/>
  <c r="Y95" i="5" s="1"/>
  <c r="U102" i="8"/>
  <c r="T103" i="8" s="1"/>
  <c r="V103" i="8" l="1"/>
  <c r="W103" i="8"/>
  <c r="X103" i="8" s="1"/>
  <c r="Y103" i="8" s="1"/>
  <c r="T95" i="5"/>
  <c r="U103" i="8"/>
  <c r="T104" i="8" s="1"/>
  <c r="V104" i="8" l="1"/>
  <c r="W104" i="8"/>
  <c r="X104" i="8" s="1"/>
  <c r="Y104" i="8" s="1"/>
  <c r="U95" i="5"/>
  <c r="W96" i="5" s="1"/>
  <c r="X96" i="5" s="1"/>
  <c r="Y96" i="5" s="1"/>
  <c r="V95" i="5"/>
  <c r="T96" i="5"/>
  <c r="U104" i="8"/>
  <c r="T105" i="8" s="1"/>
  <c r="V105" i="8" l="1"/>
  <c r="W105" i="8"/>
  <c r="X105" i="8" s="1"/>
  <c r="Y105" i="8" s="1"/>
  <c r="V96" i="5"/>
  <c r="U96" i="5"/>
  <c r="W97" i="5" s="1"/>
  <c r="X97" i="5" s="1"/>
  <c r="Y97" i="5" s="1"/>
  <c r="U105" i="8"/>
  <c r="T106" i="8" s="1"/>
  <c r="V106" i="8" l="1"/>
  <c r="W106" i="8"/>
  <c r="X106" i="8" s="1"/>
  <c r="Y106" i="8" s="1"/>
  <c r="T97" i="5"/>
  <c r="U106" i="8"/>
  <c r="T107" i="8" s="1"/>
  <c r="V107" i="8" l="1"/>
  <c r="W107" i="8"/>
  <c r="X107" i="8" s="1"/>
  <c r="Y107" i="8" s="1"/>
  <c r="U97" i="5"/>
  <c r="W98" i="5" s="1"/>
  <c r="X98" i="5" s="1"/>
  <c r="Y98" i="5" s="1"/>
  <c r="V97" i="5"/>
  <c r="T98" i="5"/>
  <c r="U107" i="8"/>
  <c r="T108" i="8" s="1"/>
  <c r="V108" i="8" l="1"/>
  <c r="W108" i="8"/>
  <c r="X108" i="8" s="1"/>
  <c r="Y108" i="8" s="1"/>
  <c r="V98" i="5"/>
  <c r="U98" i="5"/>
  <c r="W99" i="5" s="1"/>
  <c r="X99" i="5" s="1"/>
  <c r="Y99" i="5" s="1"/>
  <c r="T99" i="5"/>
  <c r="U108" i="8"/>
  <c r="T109" i="8" s="1"/>
  <c r="W109" i="8" l="1"/>
  <c r="X109" i="8" s="1"/>
  <c r="Y109" i="8" s="1"/>
  <c r="Z14" i="8" s="1"/>
  <c r="U99" i="5"/>
  <c r="W100" i="5" s="1"/>
  <c r="X100" i="5" s="1"/>
  <c r="Y100" i="5" s="1"/>
  <c r="V99" i="5"/>
  <c r="T100" i="5"/>
  <c r="U109" i="8"/>
  <c r="V109" i="8"/>
  <c r="U100" i="5" l="1"/>
  <c r="W101" i="5" s="1"/>
  <c r="X101" i="5" s="1"/>
  <c r="Y101" i="5" s="1"/>
  <c r="V100" i="5"/>
  <c r="T101" i="5"/>
  <c r="U101" i="5" l="1"/>
  <c r="W102" i="5" s="1"/>
  <c r="X102" i="5" s="1"/>
  <c r="Y102" i="5" s="1"/>
  <c r="V101" i="5"/>
  <c r="T102" i="5"/>
  <c r="V102" i="5" l="1"/>
  <c r="U102" i="5"/>
  <c r="W103" i="5"/>
  <c r="X103" i="5" s="1"/>
  <c r="Y103" i="5" s="1"/>
  <c r="T103" i="5"/>
  <c r="U103" i="5" l="1"/>
  <c r="W104" i="5" s="1"/>
  <c r="X104" i="5" s="1"/>
  <c r="Y104" i="5" s="1"/>
  <c r="V103" i="5"/>
  <c r="T104" i="5"/>
  <c r="U104" i="5" l="1"/>
  <c r="W105" i="5" s="1"/>
  <c r="X105" i="5" s="1"/>
  <c r="Y105" i="5" s="1"/>
  <c r="V104" i="5"/>
  <c r="T105" i="5"/>
  <c r="U105" i="5" l="1"/>
  <c r="W106" i="5" s="1"/>
  <c r="X106" i="5" s="1"/>
  <c r="Y106" i="5" s="1"/>
  <c r="V105" i="5"/>
  <c r="T106" i="5" l="1"/>
  <c r="V106" i="5" l="1"/>
  <c r="U106" i="5"/>
  <c r="W107" i="5" s="1"/>
  <c r="X107" i="5" s="1"/>
  <c r="Y107" i="5" s="1"/>
  <c r="T107" i="5" l="1"/>
  <c r="U107" i="5" l="1"/>
  <c r="W108" i="5" s="1"/>
  <c r="X108" i="5" s="1"/>
  <c r="Y108" i="5" s="1"/>
  <c r="V107" i="5"/>
  <c r="T108" i="5"/>
  <c r="U108" i="5" l="1"/>
  <c r="W109" i="5" s="1"/>
  <c r="X109" i="5" s="1"/>
  <c r="Y109" i="5" s="1"/>
  <c r="V108" i="5"/>
  <c r="T109" i="5"/>
  <c r="V109" i="5" l="1"/>
  <c r="U109" i="5"/>
  <c r="B5" i="1" l="1"/>
  <c r="C5" i="1" s="1"/>
</calcChain>
</file>

<file path=xl/sharedStrings.xml><?xml version="1.0" encoding="utf-8"?>
<sst xmlns="http://schemas.openxmlformats.org/spreadsheetml/2006/main" count="126" uniqueCount="39">
  <si>
    <t>p</t>
  </si>
  <si>
    <t>q</t>
  </si>
  <si>
    <t>m</t>
  </si>
  <si>
    <t>adoptions</t>
  </si>
  <si>
    <t>cumulative adoptions</t>
  </si>
  <si>
    <t>year</t>
  </si>
  <si>
    <t>Year Qtr</t>
  </si>
  <si>
    <t>Revs</t>
  </si>
  <si>
    <t>Trend</t>
  </si>
  <si>
    <t>adoptions due to innovators</t>
  </si>
  <si>
    <t>adoptions due to immitators</t>
  </si>
  <si>
    <t>total</t>
  </si>
  <si>
    <t>share of innovators</t>
  </si>
  <si>
    <t>share of immitators</t>
  </si>
  <si>
    <t>-</t>
  </si>
  <si>
    <t>alpha</t>
  </si>
  <si>
    <t>SSE</t>
  </si>
  <si>
    <t>2 Period smoothed MA forecast</t>
  </si>
  <si>
    <t>Error</t>
  </si>
  <si>
    <t>Error^2</t>
  </si>
  <si>
    <t>2 Period MA</t>
  </si>
  <si>
    <t>2 Period  MA forecast</t>
  </si>
  <si>
    <t>Q1</t>
  </si>
  <si>
    <t>Q2</t>
  </si>
  <si>
    <t>Q3</t>
  </si>
  <si>
    <t>Q4</t>
  </si>
  <si>
    <t>Forecast</t>
  </si>
  <si>
    <t>Baseline</t>
  </si>
  <si>
    <t>SUM</t>
  </si>
  <si>
    <t>beta</t>
  </si>
  <si>
    <t>gamma</t>
  </si>
  <si>
    <t>level</t>
  </si>
  <si>
    <t>trend</t>
  </si>
  <si>
    <t>seasonality</t>
  </si>
  <si>
    <t>forecast</t>
  </si>
  <si>
    <t>error</t>
  </si>
  <si>
    <t>error^2</t>
  </si>
  <si>
    <t>forecast per.</t>
  </si>
  <si>
    <t>forecast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</si>
</sst>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8" formatCode="0.0000"/>
    <numFmt numFmtId="171" formatCode="0.000000"/>
    <numFmt numFmtId="172" formatCode="0.000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name val="Arial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Border="1"/>
    <xf numFmtId="3" fontId="0" fillId="0" borderId="6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9" fontId="0" fillId="0" borderId="5" xfId="0" applyNumberFormat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10" fontId="0" fillId="0" borderId="4" xfId="1" applyNumberFormat="1" applyFont="1" applyBorder="1" applyAlignment="1">
      <alignment horizontal="center"/>
    </xf>
    <xf numFmtId="10" fontId="0" fillId="0" borderId="5" xfId="1" applyNumberFormat="1" applyFont="1" applyBorder="1" applyAlignment="1">
      <alignment horizontal="center"/>
    </xf>
    <xf numFmtId="10" fontId="0" fillId="0" borderId="6" xfId="1" applyNumberFormat="1" applyFont="1" applyBorder="1" applyAlignment="1">
      <alignment horizontal="center"/>
    </xf>
    <xf numFmtId="10" fontId="0" fillId="0" borderId="8" xfId="1" applyNumberFormat="1" applyFont="1" applyBorder="1" applyAlignment="1">
      <alignment horizontal="center"/>
    </xf>
    <xf numFmtId="0" fontId="2" fillId="0" borderId="0" xfId="0" applyFont="1"/>
    <xf numFmtId="0" fontId="0" fillId="0" borderId="0" xfId="0" applyAlignment="1">
      <alignment wrapText="1"/>
    </xf>
    <xf numFmtId="0" fontId="5" fillId="0" borderId="0" xfId="0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wrapText="1"/>
    </xf>
    <xf numFmtId="0" fontId="5" fillId="0" borderId="0" xfId="0" applyFont="1" applyAlignment="1">
      <alignment horizontal="center"/>
    </xf>
    <xf numFmtId="0" fontId="3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center" wrapText="1"/>
    </xf>
    <xf numFmtId="0" fontId="5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0" fontId="2" fillId="2" borderId="10" xfId="0" applyFont="1" applyFill="1" applyBorder="1" applyAlignment="1">
      <alignment horizontal="center" wrapText="1"/>
    </xf>
    <xf numFmtId="171" fontId="6" fillId="0" borderId="11" xfId="0" applyNumberFormat="1" applyFont="1" applyBorder="1" applyAlignment="1">
      <alignment horizontal="center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8" fontId="0" fillId="0" borderId="0" xfId="0" applyNumberFormat="1" applyBorder="1" applyAlignment="1">
      <alignment horizontal="center" vertical="center"/>
    </xf>
    <xf numFmtId="2" fontId="6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0" xfId="0" applyFill="1" applyBorder="1"/>
    <xf numFmtId="168" fontId="0" fillId="0" borderId="0" xfId="0" applyNumberForma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68" fontId="0" fillId="0" borderId="0" xfId="0" applyNumberFormat="1"/>
    <xf numFmtId="168" fontId="0" fillId="0" borderId="0" xfId="0" applyNumberFormat="1" applyBorder="1"/>
    <xf numFmtId="172" fontId="0" fillId="0" borderId="0" xfId="0" applyNumberFormat="1"/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4" xfId="0" applyFont="1" applyBorder="1" applyAlignment="1">
      <alignment horizontal="center" vertical="center"/>
    </xf>
    <xf numFmtId="0" fontId="0" fillId="0" borderId="14" xfId="0" applyBorder="1"/>
    <xf numFmtId="168" fontId="0" fillId="0" borderId="14" xfId="0" applyNumberFormat="1" applyBorder="1"/>
    <xf numFmtId="172" fontId="0" fillId="0" borderId="15" xfId="0" applyNumberFormat="1" applyBorder="1"/>
    <xf numFmtId="0" fontId="5" fillId="0" borderId="12" xfId="0" applyFont="1" applyBorder="1" applyAlignment="1">
      <alignment horizontal="center"/>
    </xf>
    <xf numFmtId="172" fontId="0" fillId="0" borderId="9" xfId="0" applyNumberFormat="1" applyBorder="1"/>
    <xf numFmtId="0" fontId="5" fillId="0" borderId="1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7" xfId="0" applyFont="1" applyBorder="1" applyAlignment="1">
      <alignment horizontal="center" vertical="center"/>
    </xf>
    <xf numFmtId="0" fontId="0" fillId="0" borderId="17" xfId="0" applyBorder="1"/>
    <xf numFmtId="168" fontId="0" fillId="0" borderId="17" xfId="0" applyNumberFormat="1" applyBorder="1"/>
    <xf numFmtId="172" fontId="0" fillId="0" borderId="18" xfId="0" applyNumberFormat="1" applyBorder="1"/>
    <xf numFmtId="2" fontId="0" fillId="0" borderId="15" xfId="0" applyNumberFormat="1" applyBorder="1"/>
    <xf numFmtId="2" fontId="0" fillId="0" borderId="9" xfId="0" applyNumberFormat="1" applyBorder="1"/>
    <xf numFmtId="2" fontId="0" fillId="0" borderId="18" xfId="0" applyNumberFormat="1" applyBorder="1"/>
    <xf numFmtId="0" fontId="3" fillId="2" borderId="13" xfId="0" applyFont="1" applyFill="1" applyBorder="1" applyAlignment="1">
      <alignment horizontal="center" wrapText="1"/>
    </xf>
    <xf numFmtId="0" fontId="3" fillId="2" borderId="14" xfId="0" applyFont="1" applyFill="1" applyBorder="1" applyAlignment="1">
      <alignment horizontal="center" wrapText="1"/>
    </xf>
    <xf numFmtId="0" fontId="4" fillId="2" borderId="14" xfId="0" applyFont="1" applyFill="1" applyBorder="1" applyAlignment="1">
      <alignment horizontal="center" wrapText="1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wrapText="1"/>
    </xf>
    <xf numFmtId="0" fontId="5" fillId="0" borderId="9" xfId="0" applyFont="1" applyBorder="1" applyAlignment="1">
      <alignment horizontal="center"/>
    </xf>
    <xf numFmtId="168" fontId="0" fillId="0" borderId="17" xfId="0" applyNumberForma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5" fillId="0" borderId="18" xfId="0" applyFont="1" applyBorder="1" applyAlignment="1">
      <alignment horizontal="center"/>
    </xf>
    <xf numFmtId="0" fontId="7" fillId="0" borderId="0" xfId="0" applyFont="1"/>
    <xf numFmtId="0" fontId="6" fillId="0" borderId="0" xfId="0" applyFont="1" applyAlignment="1">
      <alignment horizontal="center"/>
    </xf>
    <xf numFmtId="168" fontId="0" fillId="0" borderId="0" xfId="0" applyNumberFormat="1" applyFill="1" applyBorder="1"/>
    <xf numFmtId="0" fontId="0" fillId="0" borderId="15" xfId="0" applyBorder="1"/>
    <xf numFmtId="0" fontId="0" fillId="0" borderId="9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3" xfId="0" applyBorder="1"/>
    <xf numFmtId="0" fontId="5" fillId="0" borderId="15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0" fillId="0" borderId="12" xfId="0" applyBorder="1"/>
    <xf numFmtId="0" fontId="0" fillId="0" borderId="16" xfId="0" applyBorder="1"/>
    <xf numFmtId="168" fontId="0" fillId="2" borderId="19" xfId="0" applyNumberFormat="1" applyFill="1" applyBorder="1"/>
    <xf numFmtId="168" fontId="0" fillId="2" borderId="20" xfId="0" applyNumberFormat="1" applyFill="1" applyBorder="1"/>
    <xf numFmtId="168" fontId="0" fillId="2" borderId="21" xfId="0" applyNumberFormat="1" applyFill="1" applyBorder="1"/>
    <xf numFmtId="0" fontId="6" fillId="2" borderId="0" xfId="0" applyFont="1" applyFill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0" fontId="0" fillId="2" borderId="0" xfId="0" applyFill="1"/>
    <xf numFmtId="0" fontId="8" fillId="2" borderId="0" xfId="0" applyFont="1" applyFill="1"/>
    <xf numFmtId="0" fontId="2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Sales vs Sales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p1q1!$B$4</c:f>
              <c:strCache>
                <c:ptCount val="1"/>
                <c:pt idx="0">
                  <c:v>adoptions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val>
            <c:numRef>
              <c:f>p1q1!$B$5:$B$24</c:f>
              <c:numCache>
                <c:formatCode>General</c:formatCode>
                <c:ptCount val="20"/>
                <c:pt idx="0">
                  <c:v>750000</c:v>
                </c:pt>
                <c:pt idx="1">
                  <c:v>1018500</c:v>
                </c:pt>
                <c:pt idx="2">
                  <c:v>1354303.524</c:v>
                </c:pt>
                <c:pt idx="3">
                  <c:v>1749406.874287891</c:v>
                </c:pt>
                <c:pt idx="4">
                  <c:v>2172902.9007235654</c:v>
                </c:pt>
                <c:pt idx="5">
                  <c:v>2562553.9782997095</c:v>
                </c:pt>
                <c:pt idx="6">
                  <c:v>2827920.5644208789</c:v>
                </c:pt>
                <c:pt idx="7">
                  <c:v>2876865.9819299146</c:v>
                </c:pt>
                <c:pt idx="8">
                  <c:v>2664068.0411264482</c:v>
                </c:pt>
                <c:pt idx="9">
                  <c:v>2230827.6762882583</c:v>
                </c:pt>
                <c:pt idx="10">
                  <c:v>1693327.7225943441</c:v>
                </c:pt>
                <c:pt idx="11">
                  <c:v>1179015.9538386511</c:v>
                </c:pt>
                <c:pt idx="12">
                  <c:v>766730.66624879092</c:v>
                </c:pt>
                <c:pt idx="13">
                  <c:v>474745.92428845726</c:v>
                </c:pt>
                <c:pt idx="14">
                  <c:v>284524.0156677179</c:v>
                </c:pt>
                <c:pt idx="15">
                  <c:v>167064.0180322025</c:v>
                </c:pt>
                <c:pt idx="16">
                  <c:v>96887.904073063284</c:v>
                </c:pt>
                <c:pt idx="17">
                  <c:v>55780.453592119738</c:v>
                </c:pt>
                <c:pt idx="18">
                  <c:v>31977.754225088283</c:v>
                </c:pt>
                <c:pt idx="19">
                  <c:v>18287.269165394828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9A-8545-AAA8-2C54D0055F10}"/>
            </c:ext>
          </c:extLst>
        </c:ser>
        <c:ser>
          <c:idx val="1"/>
          <c:order val="1"/>
          <c:tx>
            <c:strRef>
              <c:f>p1q1!$C$4</c:f>
              <c:strCache>
                <c:ptCount val="1"/>
                <c:pt idx="0">
                  <c:v>cumulative adoptions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val>
            <c:numRef>
              <c:f>p1q1!$C$5:$C$24</c:f>
              <c:numCache>
                <c:formatCode>General</c:formatCode>
                <c:ptCount val="20"/>
                <c:pt idx="0">
                  <c:v>750000</c:v>
                </c:pt>
                <c:pt idx="1">
                  <c:v>1768500</c:v>
                </c:pt>
                <c:pt idx="2">
                  <c:v>3122803.5240000002</c:v>
                </c:pt>
                <c:pt idx="3">
                  <c:v>4872210.3982878914</c:v>
                </c:pt>
                <c:pt idx="4">
                  <c:v>7045113.2990114568</c:v>
                </c:pt>
                <c:pt idx="5">
                  <c:v>9607667.2773111667</c:v>
                </c:pt>
                <c:pt idx="6">
                  <c:v>12435587.841732046</c:v>
                </c:pt>
                <c:pt idx="7">
                  <c:v>15312453.823661961</c:v>
                </c:pt>
                <c:pt idx="8">
                  <c:v>17976521.864788409</c:v>
                </c:pt>
                <c:pt idx="9">
                  <c:v>20207349.541076668</c:v>
                </c:pt>
                <c:pt idx="10">
                  <c:v>21900677.263671011</c:v>
                </c:pt>
                <c:pt idx="11">
                  <c:v>23079693.217509661</c:v>
                </c:pt>
                <c:pt idx="12">
                  <c:v>23846423.883758452</c:v>
                </c:pt>
                <c:pt idx="13">
                  <c:v>24321169.808046907</c:v>
                </c:pt>
                <c:pt idx="14">
                  <c:v>24605693.823714625</c:v>
                </c:pt>
                <c:pt idx="15">
                  <c:v>24772757.841746829</c:v>
                </c:pt>
                <c:pt idx="16">
                  <c:v>24869645.745819893</c:v>
                </c:pt>
                <c:pt idx="17">
                  <c:v>24925426.199412011</c:v>
                </c:pt>
                <c:pt idx="18">
                  <c:v>24957403.953637101</c:v>
                </c:pt>
                <c:pt idx="19">
                  <c:v>24975691.222802497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9A-8545-AAA8-2C54D0055F1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28351"/>
        <c:axId val="155301711"/>
      </c:lineChart>
      <c:catAx>
        <c:axId val="156128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01711"/>
        <c:crosses val="autoZero"/>
        <c:auto val="1"/>
        <c:lblAlgn val="ctr"/>
        <c:lblOffset val="100"/>
        <c:noMultiLvlLbl val="0"/>
      </c:catAx>
      <c:valAx>
        <c:axId val="15530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adoptions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2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Sales vs Sales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p1q2!$B$4</c:f>
              <c:strCache>
                <c:ptCount val="1"/>
                <c:pt idx="0">
                  <c:v>adoptions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val>
            <c:numRef>
              <c:f>p1q2!$B$5:$B$24</c:f>
              <c:numCache>
                <c:formatCode>General</c:formatCode>
                <c:ptCount val="20"/>
                <c:pt idx="0">
                  <c:v>10000000</c:v>
                </c:pt>
                <c:pt idx="1">
                  <c:v>6180000</c:v>
                </c:pt>
                <c:pt idx="2">
                  <c:v>3699249.12</c:v>
                </c:pt>
                <c:pt idx="3">
                  <c:v>2170456.3709099749</c:v>
                </c:pt>
                <c:pt idx="4">
                  <c:v>1258181.5536802707</c:v>
                </c:pt>
                <c:pt idx="5">
                  <c:v>724172.67532155651</c:v>
                </c:pt>
                <c:pt idx="6">
                  <c:v>415090.03037494456</c:v>
                </c:pt>
                <c:pt idx="7">
                  <c:v>237358.83529836859</c:v>
                </c:pt>
                <c:pt idx="8">
                  <c:v>135541.86639931728</c:v>
                </c:pt>
                <c:pt idx="9">
                  <c:v>77339.44743889675</c:v>
                </c:pt>
                <c:pt idx="10">
                  <c:v>44109.708648681408</c:v>
                </c:pt>
                <c:pt idx="11">
                  <c:v>25151.061774009257</c:v>
                </c:pt>
                <c:pt idx="12">
                  <c:v>14338.877352827578</c:v>
                </c:pt>
                <c:pt idx="13">
                  <c:v>8174.0610277180094</c:v>
                </c:pt>
                <c:pt idx="14">
                  <c:v>4659.5075497161597</c:v>
                </c:pt>
                <c:pt idx="15">
                  <c:v>2656.014431521995</c:v>
                </c:pt>
                <c:pt idx="16">
                  <c:v>1513.9591348180547</c:v>
                </c:pt>
                <c:pt idx="17">
                  <c:v>862.9667494466994</c:v>
                </c:pt>
                <c:pt idx="18">
                  <c:v>491.89431008277461</c:v>
                </c:pt>
                <c:pt idx="19">
                  <c:v>280.38081687362865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3D-624D-9EA8-708B05F3C15D}"/>
            </c:ext>
          </c:extLst>
        </c:ser>
        <c:ser>
          <c:idx val="1"/>
          <c:order val="1"/>
          <c:tx>
            <c:strRef>
              <c:f>p1q2!$C$4</c:f>
              <c:strCache>
                <c:ptCount val="1"/>
                <c:pt idx="0">
                  <c:v>cumulative adoptions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val>
            <c:numRef>
              <c:f>p1q2!$C$5:$C$24</c:f>
              <c:numCache>
                <c:formatCode>General</c:formatCode>
                <c:ptCount val="20"/>
                <c:pt idx="0">
                  <c:v>10000000</c:v>
                </c:pt>
                <c:pt idx="1">
                  <c:v>16180000</c:v>
                </c:pt>
                <c:pt idx="2">
                  <c:v>19879249.120000001</c:v>
                </c:pt>
                <c:pt idx="3">
                  <c:v>22049705.490909975</c:v>
                </c:pt>
                <c:pt idx="4">
                  <c:v>23307887.044590246</c:v>
                </c:pt>
                <c:pt idx="5">
                  <c:v>24032059.719911803</c:v>
                </c:pt>
                <c:pt idx="6">
                  <c:v>24447149.750286747</c:v>
                </c:pt>
                <c:pt idx="7">
                  <c:v>24684508.585585114</c:v>
                </c:pt>
                <c:pt idx="8">
                  <c:v>24820050.451984432</c:v>
                </c:pt>
                <c:pt idx="9">
                  <c:v>24897389.899423327</c:v>
                </c:pt>
                <c:pt idx="10">
                  <c:v>24941499.608072009</c:v>
                </c:pt>
                <c:pt idx="11">
                  <c:v>24966650.669846017</c:v>
                </c:pt>
                <c:pt idx="12">
                  <c:v>24980989.547198843</c:v>
                </c:pt>
                <c:pt idx="13">
                  <c:v>24989163.60822656</c:v>
                </c:pt>
                <c:pt idx="14">
                  <c:v>24993823.115776278</c:v>
                </c:pt>
                <c:pt idx="15">
                  <c:v>24996479.130207799</c:v>
                </c:pt>
                <c:pt idx="16">
                  <c:v>24997993.089342616</c:v>
                </c:pt>
                <c:pt idx="17">
                  <c:v>24998856.056092065</c:v>
                </c:pt>
                <c:pt idx="18">
                  <c:v>24999347.950402148</c:v>
                </c:pt>
                <c:pt idx="19">
                  <c:v>24999628.331219021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3D-624D-9EA8-708B05F3C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28351"/>
        <c:axId val="155301711"/>
      </c:lineChart>
      <c:catAx>
        <c:axId val="156128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01711"/>
        <c:crosses val="autoZero"/>
        <c:auto val="1"/>
        <c:lblAlgn val="ctr"/>
        <c:lblOffset val="100"/>
        <c:noMultiLvlLbl val="0"/>
      </c:catAx>
      <c:valAx>
        <c:axId val="15530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adoptions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2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Revenues Vs 2 Period MA</a:t>
            </a:r>
            <a:r>
              <a:rPr lang="en-US" baseline="0"/>
              <a:t> Forecast Vs 2 Period Smoothed MA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p2q1!$D$1</c:f>
              <c:strCache>
                <c:ptCount val="1"/>
                <c:pt idx="0">
                  <c:v>Revs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p2q1!$D$2:$D$105</c:f>
              <c:numCache>
                <c:formatCode>General</c:formatCode>
                <c:ptCount val="104"/>
                <c:pt idx="0">
                  <c:v>19.54</c:v>
                </c:pt>
                <c:pt idx="1">
                  <c:v>23.55</c:v>
                </c:pt>
                <c:pt idx="2">
                  <c:v>32.569000000000003</c:v>
                </c:pt>
                <c:pt idx="3">
                  <c:v>41.466999999999999</c:v>
                </c:pt>
                <c:pt idx="4">
                  <c:v>67.620999999999995</c:v>
                </c:pt>
                <c:pt idx="5">
                  <c:v>78.765000000000001</c:v>
                </c:pt>
                <c:pt idx="6">
                  <c:v>90.718999999999994</c:v>
                </c:pt>
                <c:pt idx="7">
                  <c:v>97.677999999999997</c:v>
                </c:pt>
                <c:pt idx="8">
                  <c:v>133.553</c:v>
                </c:pt>
                <c:pt idx="9">
                  <c:v>131.01900000000001</c:v>
                </c:pt>
                <c:pt idx="10">
                  <c:v>142.68100000000001</c:v>
                </c:pt>
                <c:pt idx="11">
                  <c:v>175.80799999999999</c:v>
                </c:pt>
                <c:pt idx="12">
                  <c:v>214.29300000000001</c:v>
                </c:pt>
                <c:pt idx="13">
                  <c:v>227.982</c:v>
                </c:pt>
                <c:pt idx="14">
                  <c:v>267.28399999999999</c:v>
                </c:pt>
                <c:pt idx="15">
                  <c:v>273.20999999999998</c:v>
                </c:pt>
                <c:pt idx="16">
                  <c:v>316.22800000000001</c:v>
                </c:pt>
                <c:pt idx="17">
                  <c:v>300.10199999999998</c:v>
                </c:pt>
                <c:pt idx="18">
                  <c:v>422.14299999999997</c:v>
                </c:pt>
                <c:pt idx="19">
                  <c:v>477.399</c:v>
                </c:pt>
                <c:pt idx="20">
                  <c:v>698.29600000000005</c:v>
                </c:pt>
                <c:pt idx="21">
                  <c:v>435.34399999999999</c:v>
                </c:pt>
                <c:pt idx="22">
                  <c:v>374.92899999999997</c:v>
                </c:pt>
                <c:pt idx="23">
                  <c:v>409.709</c:v>
                </c:pt>
                <c:pt idx="24">
                  <c:v>533.89</c:v>
                </c:pt>
                <c:pt idx="25">
                  <c:v>408.94299999999998</c:v>
                </c:pt>
                <c:pt idx="26">
                  <c:v>448.279</c:v>
                </c:pt>
                <c:pt idx="27">
                  <c:v>510.786</c:v>
                </c:pt>
                <c:pt idx="28">
                  <c:v>662.25300000000004</c:v>
                </c:pt>
                <c:pt idx="29">
                  <c:v>575.327</c:v>
                </c:pt>
                <c:pt idx="30">
                  <c:v>637.06399999999996</c:v>
                </c:pt>
                <c:pt idx="31">
                  <c:v>786.42399999999998</c:v>
                </c:pt>
                <c:pt idx="32">
                  <c:v>1042.442</c:v>
                </c:pt>
                <c:pt idx="33">
                  <c:v>867.16099999999994</c:v>
                </c:pt>
                <c:pt idx="34">
                  <c:v>993.05100000000004</c:v>
                </c:pt>
                <c:pt idx="35">
                  <c:v>1168.7190000000001</c:v>
                </c:pt>
                <c:pt idx="36">
                  <c:v>1405.1369999999999</c:v>
                </c:pt>
                <c:pt idx="37">
                  <c:v>1246.9169999999999</c:v>
                </c:pt>
                <c:pt idx="38">
                  <c:v>1248.212</c:v>
                </c:pt>
                <c:pt idx="39">
                  <c:v>1383.7470000000001</c:v>
                </c:pt>
                <c:pt idx="40">
                  <c:v>1493.383</c:v>
                </c:pt>
                <c:pt idx="41">
                  <c:v>1346.202</c:v>
                </c:pt>
                <c:pt idx="42">
                  <c:v>1364.76</c:v>
                </c:pt>
                <c:pt idx="43">
                  <c:v>1354.09</c:v>
                </c:pt>
                <c:pt idx="44">
                  <c:v>1675.5060000000001</c:v>
                </c:pt>
                <c:pt idx="45">
                  <c:v>1597.6780000000001</c:v>
                </c:pt>
                <c:pt idx="46">
                  <c:v>1528.604</c:v>
                </c:pt>
                <c:pt idx="47">
                  <c:v>1507.0609999999999</c:v>
                </c:pt>
                <c:pt idx="48">
                  <c:v>1862.6120000000001</c:v>
                </c:pt>
                <c:pt idx="49">
                  <c:v>1716.0250000000001</c:v>
                </c:pt>
                <c:pt idx="50">
                  <c:v>1740.171</c:v>
                </c:pt>
                <c:pt idx="51">
                  <c:v>1767.7339999999999</c:v>
                </c:pt>
                <c:pt idx="52">
                  <c:v>2000.2919999999999</c:v>
                </c:pt>
                <c:pt idx="53">
                  <c:v>1973.894</c:v>
                </c:pt>
                <c:pt idx="54">
                  <c:v>1861.979</c:v>
                </c:pt>
                <c:pt idx="55">
                  <c:v>2140.7890000000002</c:v>
                </c:pt>
                <c:pt idx="56">
                  <c:v>2468.8539999999998</c:v>
                </c:pt>
                <c:pt idx="57">
                  <c:v>2076.6999999999998</c:v>
                </c:pt>
                <c:pt idx="58">
                  <c:v>2149.9079999999999</c:v>
                </c:pt>
                <c:pt idx="59">
                  <c:v>2493.2860000000001</c:v>
                </c:pt>
                <c:pt idx="60">
                  <c:v>2832</c:v>
                </c:pt>
                <c:pt idx="61">
                  <c:v>2652</c:v>
                </c:pt>
                <c:pt idx="62">
                  <c:v>2575</c:v>
                </c:pt>
                <c:pt idx="63">
                  <c:v>3003</c:v>
                </c:pt>
                <c:pt idx="64">
                  <c:v>3148</c:v>
                </c:pt>
                <c:pt idx="65">
                  <c:v>2185</c:v>
                </c:pt>
                <c:pt idx="66">
                  <c:v>2179</c:v>
                </c:pt>
                <c:pt idx="67">
                  <c:v>2321</c:v>
                </c:pt>
                <c:pt idx="68">
                  <c:v>2129</c:v>
                </c:pt>
                <c:pt idx="69">
                  <c:v>1601</c:v>
                </c:pt>
                <c:pt idx="70">
                  <c:v>1737</c:v>
                </c:pt>
                <c:pt idx="71">
                  <c:v>1614</c:v>
                </c:pt>
                <c:pt idx="72">
                  <c:v>1578</c:v>
                </c:pt>
                <c:pt idx="73">
                  <c:v>1405</c:v>
                </c:pt>
                <c:pt idx="74">
                  <c:v>1402</c:v>
                </c:pt>
                <c:pt idx="75">
                  <c:v>1556</c:v>
                </c:pt>
                <c:pt idx="76">
                  <c:v>1710</c:v>
                </c:pt>
                <c:pt idx="77">
                  <c:v>1530</c:v>
                </c:pt>
                <c:pt idx="78">
                  <c:v>1558</c:v>
                </c:pt>
                <c:pt idx="79">
                  <c:v>1336</c:v>
                </c:pt>
                <c:pt idx="80">
                  <c:v>2343</c:v>
                </c:pt>
                <c:pt idx="81">
                  <c:v>1945</c:v>
                </c:pt>
                <c:pt idx="82">
                  <c:v>1825</c:v>
                </c:pt>
                <c:pt idx="83">
                  <c:v>1870</c:v>
                </c:pt>
                <c:pt idx="84">
                  <c:v>1007</c:v>
                </c:pt>
                <c:pt idx="85">
                  <c:v>1431</c:v>
                </c:pt>
                <c:pt idx="86">
                  <c:v>1475</c:v>
                </c:pt>
                <c:pt idx="87">
                  <c:v>1450</c:v>
                </c:pt>
                <c:pt idx="88">
                  <c:v>1375</c:v>
                </c:pt>
                <c:pt idx="89">
                  <c:v>1495</c:v>
                </c:pt>
                <c:pt idx="90">
                  <c:v>1429</c:v>
                </c:pt>
                <c:pt idx="91">
                  <c:v>1443</c:v>
                </c:pt>
                <c:pt idx="92">
                  <c:v>1472</c:v>
                </c:pt>
                <c:pt idx="93">
                  <c:v>1475</c:v>
                </c:pt>
                <c:pt idx="94">
                  <c:v>1545</c:v>
                </c:pt>
                <c:pt idx="95">
                  <c:v>1715</c:v>
                </c:pt>
                <c:pt idx="96">
                  <c:v>2006</c:v>
                </c:pt>
                <c:pt idx="97">
                  <c:v>1909</c:v>
                </c:pt>
                <c:pt idx="98">
                  <c:v>2014</c:v>
                </c:pt>
                <c:pt idx="99">
                  <c:v>2350</c:v>
                </c:pt>
                <c:pt idx="100">
                  <c:v>3490</c:v>
                </c:pt>
                <c:pt idx="101">
                  <c:v>3243</c:v>
                </c:pt>
                <c:pt idx="102">
                  <c:v>3520</c:v>
                </c:pt>
                <c:pt idx="103">
                  <c:v>3678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FE-7C45-BF86-9456457B6242}"/>
            </c:ext>
          </c:extLst>
        </c:ser>
        <c:ser>
          <c:idx val="1"/>
          <c:order val="1"/>
          <c:tx>
            <c:strRef>
              <c:f>p2q1!$G$1</c:f>
              <c:strCache>
                <c:ptCount val="1"/>
                <c:pt idx="0">
                  <c:v>2 Period  MA 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p2q1!$G$2:$G$105</c:f>
              <c:numCache>
                <c:formatCode>General</c:formatCode>
                <c:ptCount val="104"/>
                <c:pt idx="2">
                  <c:v>21.545000000000002</c:v>
                </c:pt>
                <c:pt idx="3">
                  <c:v>28.0595</c:v>
                </c:pt>
                <c:pt idx="4">
                  <c:v>37.018000000000001</c:v>
                </c:pt>
                <c:pt idx="5">
                  <c:v>54.543999999999997</c:v>
                </c:pt>
                <c:pt idx="6">
                  <c:v>73.192999999999998</c:v>
                </c:pt>
                <c:pt idx="7">
                  <c:v>84.74199999999999</c:v>
                </c:pt>
                <c:pt idx="8">
                  <c:v>94.198499999999996</c:v>
                </c:pt>
                <c:pt idx="9">
                  <c:v>115.6155</c:v>
                </c:pt>
                <c:pt idx="10">
                  <c:v>132.286</c:v>
                </c:pt>
                <c:pt idx="11">
                  <c:v>136.85000000000002</c:v>
                </c:pt>
                <c:pt idx="12">
                  <c:v>159.24450000000002</c:v>
                </c:pt>
                <c:pt idx="13">
                  <c:v>195.0505</c:v>
                </c:pt>
                <c:pt idx="14">
                  <c:v>221.13749999999999</c:v>
                </c:pt>
                <c:pt idx="15">
                  <c:v>247.63299999999998</c:v>
                </c:pt>
                <c:pt idx="16">
                  <c:v>270.24699999999996</c:v>
                </c:pt>
                <c:pt idx="17">
                  <c:v>294.71899999999999</c:v>
                </c:pt>
                <c:pt idx="18">
                  <c:v>308.16499999999996</c:v>
                </c:pt>
                <c:pt idx="19">
                  <c:v>361.12249999999995</c:v>
                </c:pt>
                <c:pt idx="20">
                  <c:v>449.77099999999996</c:v>
                </c:pt>
                <c:pt idx="21">
                  <c:v>587.84750000000008</c:v>
                </c:pt>
                <c:pt idx="22">
                  <c:v>566.82000000000005</c:v>
                </c:pt>
                <c:pt idx="23">
                  <c:v>405.13649999999996</c:v>
                </c:pt>
                <c:pt idx="24">
                  <c:v>392.31899999999996</c:v>
                </c:pt>
                <c:pt idx="25">
                  <c:v>471.79949999999997</c:v>
                </c:pt>
                <c:pt idx="26">
                  <c:v>471.41649999999998</c:v>
                </c:pt>
                <c:pt idx="27">
                  <c:v>428.61099999999999</c:v>
                </c:pt>
                <c:pt idx="28">
                  <c:v>479.53250000000003</c:v>
                </c:pt>
                <c:pt idx="29">
                  <c:v>586.51949999999999</c:v>
                </c:pt>
                <c:pt idx="30">
                  <c:v>618.79</c:v>
                </c:pt>
                <c:pt idx="31">
                  <c:v>606.19550000000004</c:v>
                </c:pt>
                <c:pt idx="32">
                  <c:v>711.74399999999991</c:v>
                </c:pt>
                <c:pt idx="33">
                  <c:v>914.43299999999999</c:v>
                </c:pt>
                <c:pt idx="34">
                  <c:v>954.80150000000003</c:v>
                </c:pt>
                <c:pt idx="35">
                  <c:v>930.10599999999999</c:v>
                </c:pt>
                <c:pt idx="36">
                  <c:v>1080.885</c:v>
                </c:pt>
                <c:pt idx="37">
                  <c:v>1286.9279999999999</c:v>
                </c:pt>
                <c:pt idx="38">
                  <c:v>1326.027</c:v>
                </c:pt>
                <c:pt idx="39">
                  <c:v>1247.5645</c:v>
                </c:pt>
                <c:pt idx="40">
                  <c:v>1315.9794999999999</c:v>
                </c:pt>
                <c:pt idx="41">
                  <c:v>1438.5650000000001</c:v>
                </c:pt>
                <c:pt idx="42">
                  <c:v>1419.7925</c:v>
                </c:pt>
                <c:pt idx="43">
                  <c:v>1355.481</c:v>
                </c:pt>
                <c:pt idx="44">
                  <c:v>1359.425</c:v>
                </c:pt>
                <c:pt idx="45">
                  <c:v>1514.798</c:v>
                </c:pt>
                <c:pt idx="46">
                  <c:v>1636.5920000000001</c:v>
                </c:pt>
                <c:pt idx="47">
                  <c:v>1563.1410000000001</c:v>
                </c:pt>
                <c:pt idx="48">
                  <c:v>1517.8325</c:v>
                </c:pt>
                <c:pt idx="49">
                  <c:v>1684.8364999999999</c:v>
                </c:pt>
                <c:pt idx="50">
                  <c:v>1789.3185000000001</c:v>
                </c:pt>
                <c:pt idx="51">
                  <c:v>1728.098</c:v>
                </c:pt>
                <c:pt idx="52">
                  <c:v>1753.9524999999999</c:v>
                </c:pt>
                <c:pt idx="53">
                  <c:v>1884.0129999999999</c:v>
                </c:pt>
                <c:pt idx="54">
                  <c:v>1987.0929999999998</c:v>
                </c:pt>
                <c:pt idx="55">
                  <c:v>1917.9365</c:v>
                </c:pt>
                <c:pt idx="56">
                  <c:v>2001.384</c:v>
                </c:pt>
                <c:pt idx="57">
                  <c:v>2304.8215</c:v>
                </c:pt>
                <c:pt idx="58">
                  <c:v>2272.777</c:v>
                </c:pt>
                <c:pt idx="59">
                  <c:v>2113.3040000000001</c:v>
                </c:pt>
                <c:pt idx="60">
                  <c:v>2321.5969999999998</c:v>
                </c:pt>
                <c:pt idx="61">
                  <c:v>2662.643</c:v>
                </c:pt>
                <c:pt idx="62">
                  <c:v>2742</c:v>
                </c:pt>
                <c:pt idx="63">
                  <c:v>2613.5</c:v>
                </c:pt>
                <c:pt idx="64">
                  <c:v>2789</c:v>
                </c:pt>
                <c:pt idx="65">
                  <c:v>3075.5</c:v>
                </c:pt>
                <c:pt idx="66">
                  <c:v>2666.5</c:v>
                </c:pt>
                <c:pt idx="67">
                  <c:v>2182</c:v>
                </c:pt>
                <c:pt idx="68">
                  <c:v>2250</c:v>
                </c:pt>
                <c:pt idx="69">
                  <c:v>2225</c:v>
                </c:pt>
                <c:pt idx="70">
                  <c:v>1865</c:v>
                </c:pt>
                <c:pt idx="71">
                  <c:v>1669</c:v>
                </c:pt>
                <c:pt idx="72">
                  <c:v>1675.5</c:v>
                </c:pt>
                <c:pt idx="73">
                  <c:v>1596</c:v>
                </c:pt>
                <c:pt idx="74">
                  <c:v>1491.5</c:v>
                </c:pt>
                <c:pt idx="75">
                  <c:v>1403.5</c:v>
                </c:pt>
                <c:pt idx="76">
                  <c:v>1479</c:v>
                </c:pt>
                <c:pt idx="77">
                  <c:v>1633</c:v>
                </c:pt>
                <c:pt idx="78">
                  <c:v>1620</c:v>
                </c:pt>
                <c:pt idx="79">
                  <c:v>1544</c:v>
                </c:pt>
                <c:pt idx="80">
                  <c:v>1447</c:v>
                </c:pt>
                <c:pt idx="81">
                  <c:v>1839.5</c:v>
                </c:pt>
                <c:pt idx="82">
                  <c:v>2144</c:v>
                </c:pt>
                <c:pt idx="83">
                  <c:v>1885</c:v>
                </c:pt>
                <c:pt idx="84">
                  <c:v>1847.5</c:v>
                </c:pt>
                <c:pt idx="85">
                  <c:v>1438.5</c:v>
                </c:pt>
                <c:pt idx="86">
                  <c:v>1219</c:v>
                </c:pt>
                <c:pt idx="87">
                  <c:v>1453</c:v>
                </c:pt>
                <c:pt idx="88">
                  <c:v>1462.5</c:v>
                </c:pt>
                <c:pt idx="89">
                  <c:v>1412.5</c:v>
                </c:pt>
                <c:pt idx="90">
                  <c:v>1435</c:v>
                </c:pt>
                <c:pt idx="91">
                  <c:v>1462</c:v>
                </c:pt>
                <c:pt idx="92">
                  <c:v>1436</c:v>
                </c:pt>
                <c:pt idx="93">
                  <c:v>1457.5</c:v>
                </c:pt>
                <c:pt idx="94">
                  <c:v>1473.5</c:v>
                </c:pt>
                <c:pt idx="95">
                  <c:v>1510</c:v>
                </c:pt>
                <c:pt idx="96">
                  <c:v>1630</c:v>
                </c:pt>
                <c:pt idx="97">
                  <c:v>1860.5</c:v>
                </c:pt>
                <c:pt idx="98">
                  <c:v>1957.5</c:v>
                </c:pt>
                <c:pt idx="99">
                  <c:v>1961.5</c:v>
                </c:pt>
                <c:pt idx="100">
                  <c:v>2182</c:v>
                </c:pt>
                <c:pt idx="101">
                  <c:v>2920</c:v>
                </c:pt>
                <c:pt idx="102">
                  <c:v>3366.5</c:v>
                </c:pt>
                <c:pt idx="103">
                  <c:v>3381.5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FE-7C45-BF86-9456457B6242}"/>
            </c:ext>
          </c:extLst>
        </c:ser>
        <c:ser>
          <c:idx val="2"/>
          <c:order val="2"/>
          <c:tx>
            <c:strRef>
              <c:f>p2q1!$H$1</c:f>
              <c:strCache>
                <c:ptCount val="1"/>
                <c:pt idx="0">
                  <c:v>2 Period smoothed MA forecast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p2q1!$H$2:$H$105</c:f>
              <c:numCache>
                <c:formatCode>General</c:formatCode>
                <c:ptCount val="104"/>
                <c:pt idx="2">
                  <c:v>21.545000000000002</c:v>
                </c:pt>
                <c:pt idx="3">
                  <c:v>30.500955560837475</c:v>
                </c:pt>
                <c:pt idx="4">
                  <c:v>39.409827719337876</c:v>
                </c:pt>
                <c:pt idx="5">
                  <c:v>62.328732405907168</c:v>
                </c:pt>
                <c:pt idx="6">
                  <c:v>75.681642616241746</c:v>
                </c:pt>
                <c:pt idx="7">
                  <c:v>87.898070816656315</c:v>
                </c:pt>
                <c:pt idx="8">
                  <c:v>95.843336705096391</c:v>
                </c:pt>
                <c:pt idx="9">
                  <c:v>126.47886543181089</c:v>
                </c:pt>
                <c:pt idx="10">
                  <c:v>130.16729462565377</c:v>
                </c:pt>
                <c:pt idx="11">
                  <c:v>140.33349466502767</c:v>
                </c:pt>
                <c:pt idx="12">
                  <c:v>169.15316931331358</c:v>
                </c:pt>
                <c:pt idx="13">
                  <c:v>205.82500509467164</c:v>
                </c:pt>
                <c:pt idx="14">
                  <c:v>223.82546425049739</c:v>
                </c:pt>
                <c:pt idx="15">
                  <c:v>259.13140718515012</c:v>
                </c:pt>
                <c:pt idx="16">
                  <c:v>270.56893000889113</c:v>
                </c:pt>
                <c:pt idx="17">
                  <c:v>307.66259853116429</c:v>
                </c:pt>
                <c:pt idx="18">
                  <c:v>301.52032853311994</c:v>
                </c:pt>
                <c:pt idx="19">
                  <c:v>399.51482103011523</c:v>
                </c:pt>
                <c:pt idx="20">
                  <c:v>462.78833751656305</c:v>
                </c:pt>
                <c:pt idx="21">
                  <c:v>654.11600074573323</c:v>
                </c:pt>
                <c:pt idx="22">
                  <c:v>476.38447710329046</c:v>
                </c:pt>
                <c:pt idx="23">
                  <c:v>393.96151408255088</c:v>
                </c:pt>
                <c:pt idx="24">
                  <c:v>406.75485443737563</c:v>
                </c:pt>
                <c:pt idx="25">
                  <c:v>510.04011513036068</c:v>
                </c:pt>
                <c:pt idx="26">
                  <c:v>427.90828726058749</c:v>
                </c:pt>
                <c:pt idx="27">
                  <c:v>444.45756139309509</c:v>
                </c:pt>
                <c:pt idx="28">
                  <c:v>498.34313365209158</c:v>
                </c:pt>
                <c:pt idx="29">
                  <c:v>631.50437086133297</c:v>
                </c:pt>
                <c:pt idx="30">
                  <c:v>585.86557941006447</c:v>
                </c:pt>
                <c:pt idx="31">
                  <c:v>627.45944548304419</c:v>
                </c:pt>
                <c:pt idx="32">
                  <c:v>756.60308535987497</c:v>
                </c:pt>
                <c:pt idx="33">
                  <c:v>988.82012246754687</c:v>
                </c:pt>
                <c:pt idx="34">
                  <c:v>889.98361172826594</c:v>
                </c:pt>
                <c:pt idx="35">
                  <c:v>973.7160998571876</c:v>
                </c:pt>
                <c:pt idx="36">
                  <c:v>1132.1374811991193</c:v>
                </c:pt>
                <c:pt idx="37">
                  <c:v>1353.9237256213528</c:v>
                </c:pt>
                <c:pt idx="38">
                  <c:v>1266.9908991177638</c:v>
                </c:pt>
                <c:pt idx="39">
                  <c:v>1251.7348227407551</c:v>
                </c:pt>
                <c:pt idx="40">
                  <c:v>1358.9822096260234</c:v>
                </c:pt>
                <c:pt idx="41">
                  <c:v>1468.1701183643006</c:v>
                </c:pt>
                <c:pt idx="42">
                  <c:v>1369.0825777338905</c:v>
                </c:pt>
                <c:pt idx="43">
                  <c:v>1365.5708928560794</c:v>
                </c:pt>
                <c:pt idx="44">
                  <c:v>1356.2437551367593</c:v>
                </c:pt>
                <c:pt idx="45">
                  <c:v>1615.6140814473902</c:v>
                </c:pt>
                <c:pt idx="46">
                  <c:v>1601.042714577072</c:v>
                </c:pt>
                <c:pt idx="47">
                  <c:v>1542.1931219939402</c:v>
                </c:pt>
                <c:pt idx="48">
                  <c:v>1513.6516013720561</c:v>
                </c:pt>
                <c:pt idx="49">
                  <c:v>1797.1488639449876</c:v>
                </c:pt>
                <c:pt idx="50">
                  <c:v>1731.2434103514886</c:v>
                </c:pt>
                <c:pt idx="51">
                  <c:v>1738.496231120489</c:v>
                </c:pt>
                <c:pt idx="52">
                  <c:v>1762.2491482814958</c:v>
                </c:pt>
                <c:pt idx="53">
                  <c:v>1955.6364125744881</c:v>
                </c:pt>
                <c:pt idx="54">
                  <c:v>1970.4689725918131</c:v>
                </c:pt>
                <c:pt idx="55">
                  <c:v>1882.3311484509611</c:v>
                </c:pt>
                <c:pt idx="56">
                  <c:v>2092.3036659421368</c:v>
                </c:pt>
                <c:pt idx="57">
                  <c:v>2398.2151371178193</c:v>
                </c:pt>
                <c:pt idx="58">
                  <c:v>2137.0145492945467</c:v>
                </c:pt>
                <c:pt idx="59">
                  <c:v>2147.4892564374973</c:v>
                </c:pt>
                <c:pt idx="60">
                  <c:v>2428.4163490017286</c:v>
                </c:pt>
                <c:pt idx="61">
                  <c:v>2756.2898289927534</c:v>
                </c:pt>
                <c:pt idx="62">
                  <c:v>2671.5642235948544</c:v>
                </c:pt>
                <c:pt idx="63">
                  <c:v>2593.1149406410909</c:v>
                </c:pt>
                <c:pt idx="64">
                  <c:v>2926.1077179151857</c:v>
                </c:pt>
                <c:pt idx="65">
                  <c:v>3106.3741745229877</c:v>
                </c:pt>
                <c:pt idx="66">
                  <c:v>2357.8449508354706</c:v>
                </c:pt>
                <c:pt idx="67">
                  <c:v>2212.5503724644041</c:v>
                </c:pt>
                <c:pt idx="68">
                  <c:v>2300.6554200694632</c:v>
                </c:pt>
                <c:pt idx="69">
                  <c:v>2161.201654293066</c:v>
                </c:pt>
                <c:pt idx="70">
                  <c:v>1706.0908849755465</c:v>
                </c:pt>
                <c:pt idx="71">
                  <c:v>1731.201612532134</c:v>
                </c:pt>
                <c:pt idx="72">
                  <c:v>1635.9864063006132</c:v>
                </c:pt>
                <c:pt idx="73">
                  <c:v>1588.8779449471156</c:v>
                </c:pt>
                <c:pt idx="74">
                  <c:v>1439.4945356977971</c:v>
                </c:pt>
                <c:pt idx="75">
                  <c:v>1409.0337777620473</c:v>
                </c:pt>
                <c:pt idx="76">
                  <c:v>1528.4299094118358</c:v>
                </c:pt>
                <c:pt idx="77">
                  <c:v>1675.938405645946</c:v>
                </c:pt>
                <c:pt idx="78">
                  <c:v>1557.3772775994507</c:v>
                </c:pt>
                <c:pt idx="79">
                  <c:v>1557.8831805517418</c:v>
                </c:pt>
                <c:pt idx="80">
                  <c:v>1377.6241180772611</c:v>
                </c:pt>
                <c:pt idx="81">
                  <c:v>2161.9005602039242</c:v>
                </c:pt>
                <c:pt idx="82">
                  <c:v>1985.689404697112</c:v>
                </c:pt>
                <c:pt idx="83">
                  <c:v>1855.1444874651852</c:v>
                </c:pt>
                <c:pt idx="84">
                  <c:v>1867.213183954233</c:v>
                </c:pt>
                <c:pt idx="85">
                  <c:v>1168.37147057065</c:v>
                </c:pt>
                <c:pt idx="86">
                  <c:v>1381.7322686999457</c:v>
                </c:pt>
                <c:pt idx="87">
                  <c:v>1457.5034639814603</c:v>
                </c:pt>
                <c:pt idx="88">
                  <c:v>1451.4076103919917</c:v>
                </c:pt>
                <c:pt idx="89">
                  <c:v>1389.3336659815725</c:v>
                </c:pt>
                <c:pt idx="90">
                  <c:v>1475.1775512995737</c:v>
                </c:pt>
                <c:pt idx="91">
                  <c:v>1437.662665836287</c:v>
                </c:pt>
                <c:pt idx="92">
                  <c:v>1441.9987441729663</c:v>
                </c:pt>
                <c:pt idx="93">
                  <c:v>1466.3719221443225</c:v>
                </c:pt>
                <c:pt idx="94">
                  <c:v>1473.3814179580827</c:v>
                </c:pt>
                <c:pt idx="95">
                  <c:v>1531.5647305576476</c:v>
                </c:pt>
                <c:pt idx="96">
                  <c:v>1680.5885078994434</c:v>
                </c:pt>
                <c:pt idx="97">
                  <c:v>1944.9545149965406</c:v>
                </c:pt>
                <c:pt idx="98">
                  <c:v>1915.7448779754518</c:v>
                </c:pt>
                <c:pt idx="99">
                  <c:v>1995.5678557037281</c:v>
                </c:pt>
                <c:pt idx="100">
                  <c:v>2283.5103932263828</c:v>
                </c:pt>
                <c:pt idx="101">
                  <c:v>3263.6688931244953</c:v>
                </c:pt>
                <c:pt idx="102">
                  <c:v>3246.8773756794048</c:v>
                </c:pt>
                <c:pt idx="103">
                  <c:v>3468.7636316731059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FE-7C45-BF86-9456457B6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3718111"/>
        <c:axId val="424002848"/>
      </c:lineChart>
      <c:catAx>
        <c:axId val="206371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002848"/>
        <c:crosses val="autoZero"/>
        <c:auto val="1"/>
        <c:lblAlgn val="ctr"/>
        <c:lblOffset val="100"/>
        <c:noMultiLvlLbl val="0"/>
      </c:catAx>
      <c:valAx>
        <c:axId val="42400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718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Actual vs Forecasted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663126411524147E-2"/>
          <c:y val="0.14129037441748352"/>
          <c:w val="0.89745315265824332"/>
          <c:h val="0.7413638346227129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'[1]Part 2 - Q2'!$W$6</c:f>
              <c:strCache>
                <c:ptCount val="1"/>
                <c:pt idx="0">
                  <c:v>Forecast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yVal>
            <c:numRef>
              <c:f>'[1]Part 2 - Q2'!$W$7:$W$110</c:f>
              <c:numCache>
                <c:formatCode>General</c:formatCode>
                <c:ptCount val="104"/>
                <c:pt idx="8" formatCode="0.0000">
                  <c:v>126.10006595998783</c:v>
                </c:pt>
                <c:pt idx="9" formatCode="0.0000">
                  <c:v>139.57582395110168</c:v>
                </c:pt>
                <c:pt idx="10" formatCode="0.0000">
                  <c:v>144.09515527324518</c:v>
                </c:pt>
                <c:pt idx="11" formatCode="0.0000">
                  <c:v>150.78508539019808</c:v>
                </c:pt>
                <c:pt idx="12" formatCode="0.0000">
                  <c:v>199.39483974446154</c:v>
                </c:pt>
                <c:pt idx="13" formatCode="0.0000">
                  <c:v>219.7887929401584</c:v>
                </c:pt>
                <c:pt idx="14" formatCode="0.0000">
                  <c:v>241.42870496109174</c:v>
                </c:pt>
                <c:pt idx="15" formatCode="0.0000">
                  <c:v>277.06943570388648</c:v>
                </c:pt>
                <c:pt idx="16" formatCode="0.0000">
                  <c:v>309.9220615085473</c:v>
                </c:pt>
                <c:pt idx="17" formatCode="0.0000">
                  <c:v>327.79794784858916</c:v>
                </c:pt>
                <c:pt idx="18" formatCode="0.0000">
                  <c:v>326.52649258100871</c:v>
                </c:pt>
                <c:pt idx="19" formatCode="0.0000">
                  <c:v>414.83768802020069</c:v>
                </c:pt>
                <c:pt idx="20" formatCode="0.0000">
                  <c:v>508.75664171138936</c:v>
                </c:pt>
                <c:pt idx="21" formatCode="0.0000">
                  <c:v>683.45127666899646</c:v>
                </c:pt>
                <c:pt idx="22" formatCode="0.0000">
                  <c:v>553.13459312571274</c:v>
                </c:pt>
                <c:pt idx="23" formatCode="0.0000">
                  <c:v>432.57965686206194</c:v>
                </c:pt>
                <c:pt idx="24" formatCode="0.0000">
                  <c:v>451.21021667929051</c:v>
                </c:pt>
                <c:pt idx="25" formatCode="0.0000">
                  <c:v>474.83765410321143</c:v>
                </c:pt>
                <c:pt idx="26" formatCode="0.0000">
                  <c:v>455.2797363503131</c:v>
                </c:pt>
                <c:pt idx="27" formatCode="0.0000">
                  <c:v>463.96132934578179</c:v>
                </c:pt>
                <c:pt idx="28" formatCode="0.0000">
                  <c:v>545.61068832521664</c:v>
                </c:pt>
                <c:pt idx="29" formatCode="0.0000">
                  <c:v>589.18637553761778</c:v>
                </c:pt>
                <c:pt idx="30" formatCode="0.0000">
                  <c:v>625.77156304079097</c:v>
                </c:pt>
                <c:pt idx="31" formatCode="0.0000">
                  <c:v>669.06693237944819</c:v>
                </c:pt>
                <c:pt idx="32" formatCode="0.0000">
                  <c:v>830.05746979027185</c:v>
                </c:pt>
                <c:pt idx="33" formatCode="0.0000">
                  <c:v>962.95474726224654</c:v>
                </c:pt>
                <c:pt idx="34" formatCode="0.0000">
                  <c:v>972.24851964329173</c:v>
                </c:pt>
                <c:pt idx="35" formatCode="0.0000">
                  <c:v>1058.8828474818699</c:v>
                </c:pt>
                <c:pt idx="36" formatCode="0.0000">
                  <c:v>1249.790794053321</c:v>
                </c:pt>
                <c:pt idx="37" formatCode="0.0000">
                  <c:v>1337.1887231212202</c:v>
                </c:pt>
                <c:pt idx="38" formatCode="0.0000">
                  <c:v>1381.6422390311354</c:v>
                </c:pt>
                <c:pt idx="39" formatCode="0.0000">
                  <c:v>1375.1692218352559</c:v>
                </c:pt>
                <c:pt idx="40" formatCode="0.0000">
                  <c:v>1494.4116669375915</c:v>
                </c:pt>
                <c:pt idx="41" formatCode="0.0000">
                  <c:v>1430.0113808997644</c:v>
                </c:pt>
                <c:pt idx="42" formatCode="0.0000">
                  <c:v>1452.4353129376727</c:v>
                </c:pt>
                <c:pt idx="43" formatCode="0.0000">
                  <c:v>1471.9927743642984</c:v>
                </c:pt>
                <c:pt idx="44" formatCode="0.0000">
                  <c:v>1472.5722356495266</c:v>
                </c:pt>
                <c:pt idx="45" formatCode="0.0000">
                  <c:v>1530.9565653263235</c:v>
                </c:pt>
                <c:pt idx="46" formatCode="0.0000">
                  <c:v>1662.8426038080304</c:v>
                </c:pt>
                <c:pt idx="47" formatCode="0.0000">
                  <c:v>1649.8144256916282</c:v>
                </c:pt>
                <c:pt idx="48" formatCode="0.0000">
                  <c:v>1660.7951640071001</c:v>
                </c:pt>
                <c:pt idx="49" formatCode="0.0000">
                  <c:v>1705.5397536585751</c:v>
                </c:pt>
                <c:pt idx="50" formatCode="0.0000">
                  <c:v>1774.352927970061</c:v>
                </c:pt>
                <c:pt idx="51" formatCode="0.0000">
                  <c:v>1832.7806333434446</c:v>
                </c:pt>
                <c:pt idx="52" formatCode="0.0000">
                  <c:v>1939.3483500509224</c:v>
                </c:pt>
                <c:pt idx="53" formatCode="0.0000">
                  <c:v>1868.0073127917685</c:v>
                </c:pt>
                <c:pt idx="54" formatCode="0.0000">
                  <c:v>2005.4024733334236</c:v>
                </c:pt>
                <c:pt idx="55" formatCode="0.0000">
                  <c:v>1981.96068494923</c:v>
                </c:pt>
                <c:pt idx="56" formatCode="0.0000">
                  <c:v>2272.28770865144</c:v>
                </c:pt>
                <c:pt idx="57" formatCode="0.0000">
                  <c:v>2331.9260824834187</c:v>
                </c:pt>
                <c:pt idx="58" formatCode="0.0000">
                  <c:v>2195.9535860760075</c:v>
                </c:pt>
                <c:pt idx="59" formatCode="0.0000">
                  <c:v>2271.4568403521803</c:v>
                </c:pt>
                <c:pt idx="60" formatCode="0.0000">
                  <c:v>2620.8099221480907</c:v>
                </c:pt>
                <c:pt idx="61" formatCode="0.0000">
                  <c:v>2664.9980347621913</c:v>
                </c:pt>
                <c:pt idx="62" formatCode="0.0000">
                  <c:v>2753.3506935650453</c:v>
                </c:pt>
                <c:pt idx="63" formatCode="0.0000">
                  <c:v>2788.0689957331715</c:v>
                </c:pt>
                <c:pt idx="64" formatCode="0.0000">
                  <c:v>3157.1389089377963</c:v>
                </c:pt>
                <c:pt idx="65" formatCode="0.0000">
                  <c:v>3032.6166971255557</c:v>
                </c:pt>
                <c:pt idx="66" formatCode="0.0000">
                  <c:v>2447.4219834145406</c:v>
                </c:pt>
                <c:pt idx="67" formatCode="0.0000">
                  <c:v>2356.7761315484636</c:v>
                </c:pt>
                <c:pt idx="68" formatCode="0.0000">
                  <c:v>2409.3902247173178</c:v>
                </c:pt>
                <c:pt idx="69" formatCode="0.0000">
                  <c:v>1871.1033896477995</c:v>
                </c:pt>
                <c:pt idx="70" formatCode="0.0000">
                  <c:v>1639.1277261266634</c:v>
                </c:pt>
                <c:pt idx="71" formatCode="0.0000">
                  <c:v>1766.4854802601399</c:v>
                </c:pt>
                <c:pt idx="72" formatCode="0.0000">
                  <c:v>1652.4744157236714</c:v>
                </c:pt>
                <c:pt idx="73" formatCode="0.0000">
                  <c:v>1212.6916763642075</c:v>
                </c:pt>
                <c:pt idx="74" formatCode="0.0000">
                  <c:v>1335.8943520753287</c:v>
                </c:pt>
                <c:pt idx="75" formatCode="0.0000">
                  <c:v>1422.9520212467448</c:v>
                </c:pt>
                <c:pt idx="76" formatCode="0.0000">
                  <c:v>1545.1853622876208</c:v>
                </c:pt>
                <c:pt idx="77" formatCode="0.0000">
                  <c:v>1352.4746206439131</c:v>
                </c:pt>
                <c:pt idx="78" formatCode="0.0000">
                  <c:v>1512.9951583460966</c:v>
                </c:pt>
                <c:pt idx="79" formatCode="0.0000">
                  <c:v>1647.7362072542182</c:v>
                </c:pt>
                <c:pt idx="80" formatCode="0.0000">
                  <c:v>1476.9460332003321</c:v>
                </c:pt>
                <c:pt idx="81" formatCode="0.0000">
                  <c:v>1848.538925744964</c:v>
                </c:pt>
                <c:pt idx="82" formatCode="0.0000">
                  <c:v>2017.1933088469916</c:v>
                </c:pt>
                <c:pt idx="83" formatCode="0.0000">
                  <c:v>2008.040155945625</c:v>
                </c:pt>
                <c:pt idx="84" formatCode="0.0000">
                  <c:v>2127.715418573463</c:v>
                </c:pt>
                <c:pt idx="85" formatCode="0.0000">
                  <c:v>927.53987282132789</c:v>
                </c:pt>
                <c:pt idx="86" formatCode="0.0000">
                  <c:v>1246.6313087488581</c:v>
                </c:pt>
                <c:pt idx="87" formatCode="0.0000">
                  <c:v>1472.7312233652517</c:v>
                </c:pt>
                <c:pt idx="88" formatCode="0.0000">
                  <c:v>1540.4356348258361</c:v>
                </c:pt>
                <c:pt idx="89" formatCode="0.0000">
                  <c:v>1194.5192474622877</c:v>
                </c:pt>
                <c:pt idx="90" formatCode="0.0000">
                  <c:v>1387.5352031769135</c:v>
                </c:pt>
                <c:pt idx="91" formatCode="0.0000">
                  <c:v>1480.4595249193026</c:v>
                </c:pt>
                <c:pt idx="92" formatCode="0.0000">
                  <c:v>1540.5883866902145</c:v>
                </c:pt>
                <c:pt idx="93" formatCode="0.0000">
                  <c:v>1327.2680443920526</c:v>
                </c:pt>
                <c:pt idx="94" formatCode="0.0000">
                  <c:v>1402.1249567803538</c:v>
                </c:pt>
                <c:pt idx="95" formatCode="0.0000">
                  <c:v>1577.3657422789811</c:v>
                </c:pt>
                <c:pt idx="96" formatCode="0.0000">
                  <c:v>1793.2846913783076</c:v>
                </c:pt>
                <c:pt idx="97" formatCode="0.0000">
                  <c:v>1860.4679771040144</c:v>
                </c:pt>
                <c:pt idx="98" formatCode="0.0000">
                  <c:v>1925.6347111918028</c:v>
                </c:pt>
                <c:pt idx="99" formatCode="0.0000">
                  <c:v>2115.8051417394627</c:v>
                </c:pt>
                <c:pt idx="100" formatCode="0.0000">
                  <c:v>2467.3881177451181</c:v>
                </c:pt>
                <c:pt idx="101" formatCode="0.0000">
                  <c:v>3224.2470478437886</c:v>
                </c:pt>
                <c:pt idx="102" formatCode="0.0000">
                  <c:v>3419.9235793776979</c:v>
                </c:pt>
                <c:pt idx="103" formatCode="0.0000">
                  <c:v>3779.5343656194154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59-8444-A988-9966E6DF2594}"/>
            </c:ext>
          </c:extLst>
        </c:ser>
        <c:ser>
          <c:idx val="1"/>
          <c:order val="1"/>
          <c:tx>
            <c:strRef>
              <c:f>'[1]Part 2 - Q2'!$N$6</c:f>
              <c:strCache>
                <c:ptCount val="1"/>
                <c:pt idx="0">
                  <c:v>Revs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yVal>
            <c:numRef>
              <c:f>'[1]Part 2 - Q2'!$N$7:$N$110</c:f>
              <c:numCache>
                <c:formatCode>General</c:formatCode>
                <c:ptCount val="104"/>
                <c:pt idx="0">
                  <c:v>19.539999959999999</c:v>
                </c:pt>
                <c:pt idx="1">
                  <c:v>23.54999995</c:v>
                </c:pt>
                <c:pt idx="2">
                  <c:v>32.568999890000001</c:v>
                </c:pt>
                <c:pt idx="3">
                  <c:v>41.466999889999997</c:v>
                </c:pt>
                <c:pt idx="4">
                  <c:v>67.620999810000001</c:v>
                </c:pt>
                <c:pt idx="5">
                  <c:v>78.764999869999997</c:v>
                </c:pt>
                <c:pt idx="6">
                  <c:v>90.718999859999997</c:v>
                </c:pt>
                <c:pt idx="7">
                  <c:v>97.677999970000002</c:v>
                </c:pt>
                <c:pt idx="8">
                  <c:v>133.553</c:v>
                </c:pt>
                <c:pt idx="9">
                  <c:v>131.0189996</c:v>
                </c:pt>
                <c:pt idx="10">
                  <c:v>142.6809998</c:v>
                </c:pt>
                <c:pt idx="11">
                  <c:v>175.80799959999999</c:v>
                </c:pt>
                <c:pt idx="12">
                  <c:v>214.2929997</c:v>
                </c:pt>
                <c:pt idx="13">
                  <c:v>227.98199990000001</c:v>
                </c:pt>
                <c:pt idx="14">
                  <c:v>267.28399940000003</c:v>
                </c:pt>
                <c:pt idx="15">
                  <c:v>273.2099991</c:v>
                </c:pt>
                <c:pt idx="16">
                  <c:v>316.2279997</c:v>
                </c:pt>
                <c:pt idx="17">
                  <c:v>300.10199929999999</c:v>
                </c:pt>
                <c:pt idx="18">
                  <c:v>422.14299970000002</c:v>
                </c:pt>
                <c:pt idx="19">
                  <c:v>477.39899919999999</c:v>
                </c:pt>
                <c:pt idx="20">
                  <c:v>698.29599949999999</c:v>
                </c:pt>
                <c:pt idx="21">
                  <c:v>435.34399989999997</c:v>
                </c:pt>
                <c:pt idx="22">
                  <c:v>374.92899990000001</c:v>
                </c:pt>
                <c:pt idx="23">
                  <c:v>409.70899960000003</c:v>
                </c:pt>
                <c:pt idx="24">
                  <c:v>533.88999939999997</c:v>
                </c:pt>
                <c:pt idx="25">
                  <c:v>408.9429998</c:v>
                </c:pt>
                <c:pt idx="26">
                  <c:v>448.27899930000001</c:v>
                </c:pt>
                <c:pt idx="27">
                  <c:v>510.78599930000001</c:v>
                </c:pt>
                <c:pt idx="28">
                  <c:v>662.25299840000002</c:v>
                </c:pt>
                <c:pt idx="29">
                  <c:v>575.32699969999999</c:v>
                </c:pt>
                <c:pt idx="30">
                  <c:v>637.06399920000001</c:v>
                </c:pt>
                <c:pt idx="31">
                  <c:v>786.42399980000005</c:v>
                </c:pt>
                <c:pt idx="32">
                  <c:v>1042.441998</c:v>
                </c:pt>
                <c:pt idx="33">
                  <c:v>867.16099929999996</c:v>
                </c:pt>
                <c:pt idx="34">
                  <c:v>993.05099870000004</c:v>
                </c:pt>
                <c:pt idx="35">
                  <c:v>1168.7189980000001</c:v>
                </c:pt>
                <c:pt idx="36">
                  <c:v>1405.1369970000001</c:v>
                </c:pt>
                <c:pt idx="37">
                  <c:v>1246.9169999999999</c:v>
                </c:pt>
                <c:pt idx="38">
                  <c:v>1248.211998</c:v>
                </c:pt>
                <c:pt idx="39">
                  <c:v>1383.7469980000001</c:v>
                </c:pt>
                <c:pt idx="40">
                  <c:v>1493.3829989999999</c:v>
                </c:pt>
                <c:pt idx="41">
                  <c:v>1346.202</c:v>
                </c:pt>
                <c:pt idx="42">
                  <c:v>1364.759998</c:v>
                </c:pt>
                <c:pt idx="43">
                  <c:v>1354.0899959999999</c:v>
                </c:pt>
                <c:pt idx="44">
                  <c:v>1675.505997</c:v>
                </c:pt>
                <c:pt idx="45">
                  <c:v>1597.6779979999999</c:v>
                </c:pt>
                <c:pt idx="46">
                  <c:v>1528.6039960000001</c:v>
                </c:pt>
                <c:pt idx="47">
                  <c:v>1507.060997</c:v>
                </c:pt>
                <c:pt idx="48">
                  <c:v>1862.6120000000001</c:v>
                </c:pt>
                <c:pt idx="49">
                  <c:v>1716.0249980000001</c:v>
                </c:pt>
                <c:pt idx="50">
                  <c:v>1740.1709980000001</c:v>
                </c:pt>
                <c:pt idx="51">
                  <c:v>1767.733997</c:v>
                </c:pt>
                <c:pt idx="52">
                  <c:v>2000.2919999999999</c:v>
                </c:pt>
                <c:pt idx="53">
                  <c:v>1973.8939969999999</c:v>
                </c:pt>
                <c:pt idx="54">
                  <c:v>1861.9789960000001</c:v>
                </c:pt>
                <c:pt idx="55">
                  <c:v>2140.788994</c:v>
                </c:pt>
                <c:pt idx="56">
                  <c:v>2468.8539959999998</c:v>
                </c:pt>
                <c:pt idx="57">
                  <c:v>2076.6999970000002</c:v>
                </c:pt>
                <c:pt idx="58">
                  <c:v>2149.9079969999998</c:v>
                </c:pt>
                <c:pt idx="59">
                  <c:v>2493.2859960000001</c:v>
                </c:pt>
                <c:pt idx="60">
                  <c:v>2832</c:v>
                </c:pt>
                <c:pt idx="61">
                  <c:v>2652</c:v>
                </c:pt>
                <c:pt idx="62">
                  <c:v>2575</c:v>
                </c:pt>
                <c:pt idx="63">
                  <c:v>3003</c:v>
                </c:pt>
                <c:pt idx="64">
                  <c:v>3148</c:v>
                </c:pt>
                <c:pt idx="65">
                  <c:v>2185</c:v>
                </c:pt>
                <c:pt idx="66">
                  <c:v>2179</c:v>
                </c:pt>
                <c:pt idx="67">
                  <c:v>2321</c:v>
                </c:pt>
                <c:pt idx="68">
                  <c:v>2129</c:v>
                </c:pt>
                <c:pt idx="69">
                  <c:v>1601</c:v>
                </c:pt>
                <c:pt idx="70">
                  <c:v>1737</c:v>
                </c:pt>
                <c:pt idx="71">
                  <c:v>1614</c:v>
                </c:pt>
                <c:pt idx="72">
                  <c:v>1578</c:v>
                </c:pt>
                <c:pt idx="73">
                  <c:v>1405</c:v>
                </c:pt>
                <c:pt idx="74">
                  <c:v>1402</c:v>
                </c:pt>
                <c:pt idx="75">
                  <c:v>1556</c:v>
                </c:pt>
                <c:pt idx="76">
                  <c:v>1710</c:v>
                </c:pt>
                <c:pt idx="77">
                  <c:v>1530</c:v>
                </c:pt>
                <c:pt idx="78">
                  <c:v>1558</c:v>
                </c:pt>
                <c:pt idx="79">
                  <c:v>1336</c:v>
                </c:pt>
                <c:pt idx="80">
                  <c:v>2343</c:v>
                </c:pt>
                <c:pt idx="81">
                  <c:v>1945</c:v>
                </c:pt>
                <c:pt idx="82">
                  <c:v>1825</c:v>
                </c:pt>
                <c:pt idx="83">
                  <c:v>1870</c:v>
                </c:pt>
                <c:pt idx="84">
                  <c:v>1007</c:v>
                </c:pt>
                <c:pt idx="85">
                  <c:v>1431</c:v>
                </c:pt>
                <c:pt idx="86">
                  <c:v>1475</c:v>
                </c:pt>
                <c:pt idx="87">
                  <c:v>1450</c:v>
                </c:pt>
                <c:pt idx="88">
                  <c:v>1375</c:v>
                </c:pt>
                <c:pt idx="89">
                  <c:v>1495</c:v>
                </c:pt>
                <c:pt idx="90">
                  <c:v>1429</c:v>
                </c:pt>
                <c:pt idx="91">
                  <c:v>1443</c:v>
                </c:pt>
                <c:pt idx="92">
                  <c:v>1472</c:v>
                </c:pt>
                <c:pt idx="93">
                  <c:v>1475</c:v>
                </c:pt>
                <c:pt idx="94">
                  <c:v>1545</c:v>
                </c:pt>
                <c:pt idx="95">
                  <c:v>1715</c:v>
                </c:pt>
                <c:pt idx="96">
                  <c:v>2006</c:v>
                </c:pt>
                <c:pt idx="97">
                  <c:v>1909</c:v>
                </c:pt>
                <c:pt idx="98">
                  <c:v>2014</c:v>
                </c:pt>
                <c:pt idx="99">
                  <c:v>2350</c:v>
                </c:pt>
                <c:pt idx="100">
                  <c:v>3490</c:v>
                </c:pt>
                <c:pt idx="101">
                  <c:v>3243</c:v>
                </c:pt>
                <c:pt idx="102">
                  <c:v>3520</c:v>
                </c:pt>
                <c:pt idx="103">
                  <c:v>3678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59-8444-A988-9966E6DF2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472512"/>
        <c:axId val="2037894543"/>
      </c:scatterChart>
      <c:valAx>
        <c:axId val="24547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894543"/>
        <c:crosses val="autoZero"/>
        <c:crossBetween val="midCat"/>
      </c:valAx>
      <c:valAx>
        <c:axId val="203789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47251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228600</xdr:colOff>
          <xdr:row>0</xdr:row>
          <xdr:rowOff>114300</xdr:rowOff>
        </xdr:from>
        <xdr:to>
          <xdr:col>13</xdr:col>
          <xdr:colOff>748542</xdr:colOff>
          <xdr:row>3</xdr:row>
          <xdr:rowOff>520700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6EBECA37-E42D-740B-8D1A-3B37D4681B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393700</xdr:colOff>
          <xdr:row>0</xdr:row>
          <xdr:rowOff>101600</xdr:rowOff>
        </xdr:from>
        <xdr:to>
          <xdr:col>8</xdr:col>
          <xdr:colOff>38100</xdr:colOff>
          <xdr:row>2</xdr:row>
          <xdr:rowOff>101600</xdr:rowOff>
        </xdr:to>
        <xdr:sp macro="" textlink="">
          <xdr:nvSpPr>
            <xdr:cNvPr id="1028" name="Object 5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5D0093E7-9AA1-4585-ADE3-7028F61475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660400</xdr:colOff>
      <xdr:row>5</xdr:row>
      <xdr:rowOff>114300</xdr:rowOff>
    </xdr:from>
    <xdr:to>
      <xdr:col>16</xdr:col>
      <xdr:colOff>190500</xdr:colOff>
      <xdr:row>22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F64147E-2155-2F79-F901-1E46331F9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228600</xdr:colOff>
          <xdr:row>0</xdr:row>
          <xdr:rowOff>114300</xdr:rowOff>
        </xdr:from>
        <xdr:to>
          <xdr:col>13</xdr:col>
          <xdr:colOff>748542</xdr:colOff>
          <xdr:row>3</xdr:row>
          <xdr:rowOff>520700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ECF467FC-F8B4-3E4A-ADE7-1CEEB28A7A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393700</xdr:colOff>
          <xdr:row>0</xdr:row>
          <xdr:rowOff>101600</xdr:rowOff>
        </xdr:from>
        <xdr:to>
          <xdr:col>8</xdr:col>
          <xdr:colOff>38100</xdr:colOff>
          <xdr:row>2</xdr:row>
          <xdr:rowOff>101600</xdr:rowOff>
        </xdr:to>
        <xdr:sp macro="" textlink="">
          <xdr:nvSpPr>
            <xdr:cNvPr id="7170" name="Object 5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62D7B98D-AC1D-FA4E-9666-94CADE63DD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660400</xdr:colOff>
      <xdr:row>5</xdr:row>
      <xdr:rowOff>114300</xdr:rowOff>
    </xdr:from>
    <xdr:to>
      <xdr:col>16</xdr:col>
      <xdr:colOff>190500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D3B0A5-C238-DD40-BC6D-622B7E980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254000</xdr:colOff>
      <xdr:row>0</xdr:row>
      <xdr:rowOff>88900</xdr:rowOff>
    </xdr:from>
    <xdr:to>
      <xdr:col>4</xdr:col>
      <xdr:colOff>800100</xdr:colOff>
      <xdr:row>0</xdr:row>
      <xdr:rowOff>673003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488B23-2EF9-F042-8E71-1BA61EA3CF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0" y="88900"/>
          <a:ext cx="2197100" cy="584103"/>
        </a:xfrm>
        <a:prstGeom prst="rect">
          <a:avLst/>
        </a:prstGeom>
      </xdr:spPr>
    </xdr:pic>
    <xdr:clientData/>
  </xdr:twoCellAnchor>
  <xdr:twoCellAnchor>
    <xdr:from>
      <xdr:col>10</xdr:col>
      <xdr:colOff>762000</xdr:colOff>
      <xdr:row>2</xdr:row>
      <xdr:rowOff>152400</xdr:rowOff>
    </xdr:from>
    <xdr:to>
      <xdr:col>20</xdr:col>
      <xdr:colOff>596900</xdr:colOff>
      <xdr:row>22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FF7E14-0F43-6A24-18BD-DCC34898A3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736600</xdr:colOff>
      <xdr:row>16</xdr:row>
      <xdr:rowOff>25400</xdr:rowOff>
    </xdr:from>
    <xdr:to>
      <xdr:col>10</xdr:col>
      <xdr:colOff>723900</xdr:colOff>
      <xdr:row>42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B5446F-0944-B64F-9035-FD8E6D5803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organtucker/Downloads/Yang_Bin_hw3.xlsx" TargetMode="External"/><Relationship Id="rId1" Type="http://schemas.openxmlformats.org/officeDocument/2006/relationships/externalLinkPath" Target="/Users/morgantucker/Downloads/Yang_Bin_hw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pple Data"/>
      <sheetName val="Part I - Q1"/>
      <sheetName val="Part I - Q2"/>
      <sheetName val="Part 2 - Q1"/>
      <sheetName val="Part 2 - Model Initialization"/>
      <sheetName val="Part 2 - Q2"/>
      <sheetName val="Part 2 - Q3"/>
    </sheetNames>
    <sheetDataSet>
      <sheetData sheetId="0"/>
      <sheetData sheetId="1"/>
      <sheetData sheetId="2"/>
      <sheetData sheetId="3"/>
      <sheetData sheetId="4"/>
      <sheetData sheetId="5">
        <row r="6">
          <cell r="N6" t="str">
            <v>Revs</v>
          </cell>
          <cell r="W6" t="str">
            <v>Forecast</v>
          </cell>
        </row>
        <row r="7">
          <cell r="N7">
            <v>19.539999959999999</v>
          </cell>
        </row>
        <row r="8">
          <cell r="N8">
            <v>23.54999995</v>
          </cell>
        </row>
        <row r="9">
          <cell r="N9">
            <v>32.568999890000001</v>
          </cell>
        </row>
        <row r="10">
          <cell r="N10">
            <v>41.466999889999997</v>
          </cell>
        </row>
        <row r="11">
          <cell r="N11">
            <v>67.620999810000001</v>
          </cell>
        </row>
        <row r="12">
          <cell r="N12">
            <v>78.764999869999997</v>
          </cell>
        </row>
        <row r="13">
          <cell r="N13">
            <v>90.718999859999997</v>
          </cell>
        </row>
        <row r="14">
          <cell r="N14">
            <v>97.677999970000002</v>
          </cell>
        </row>
        <row r="15">
          <cell r="N15">
            <v>133.553</v>
          </cell>
          <cell r="W15">
            <v>126.10006595998783</v>
          </cell>
        </row>
        <row r="16">
          <cell r="N16">
            <v>131.0189996</v>
          </cell>
          <cell r="W16">
            <v>139.57582395110168</v>
          </cell>
        </row>
        <row r="17">
          <cell r="N17">
            <v>142.6809998</v>
          </cell>
          <cell r="W17">
            <v>144.09515527324518</v>
          </cell>
        </row>
        <row r="18">
          <cell r="N18">
            <v>175.80799959999999</v>
          </cell>
          <cell r="W18">
            <v>150.78508539019808</v>
          </cell>
        </row>
        <row r="19">
          <cell r="N19">
            <v>214.2929997</v>
          </cell>
          <cell r="W19">
            <v>199.39483974446154</v>
          </cell>
        </row>
        <row r="20">
          <cell r="N20">
            <v>227.98199990000001</v>
          </cell>
          <cell r="W20">
            <v>219.7887929401584</v>
          </cell>
        </row>
        <row r="21">
          <cell r="N21">
            <v>267.28399940000003</v>
          </cell>
          <cell r="W21">
            <v>241.42870496109174</v>
          </cell>
        </row>
        <row r="22">
          <cell r="N22">
            <v>273.2099991</v>
          </cell>
          <cell r="W22">
            <v>277.06943570388648</v>
          </cell>
        </row>
        <row r="23">
          <cell r="N23">
            <v>316.2279997</v>
          </cell>
          <cell r="W23">
            <v>309.9220615085473</v>
          </cell>
        </row>
        <row r="24">
          <cell r="N24">
            <v>300.10199929999999</v>
          </cell>
          <cell r="W24">
            <v>327.79794784858916</v>
          </cell>
        </row>
        <row r="25">
          <cell r="N25">
            <v>422.14299970000002</v>
          </cell>
          <cell r="W25">
            <v>326.52649258100871</v>
          </cell>
        </row>
        <row r="26">
          <cell r="N26">
            <v>477.39899919999999</v>
          </cell>
          <cell r="W26">
            <v>414.83768802020069</v>
          </cell>
        </row>
        <row r="27">
          <cell r="N27">
            <v>698.29599949999999</v>
          </cell>
          <cell r="W27">
            <v>508.75664171138936</v>
          </cell>
        </row>
        <row r="28">
          <cell r="N28">
            <v>435.34399989999997</v>
          </cell>
          <cell r="W28">
            <v>683.45127666899646</v>
          </cell>
        </row>
        <row r="29">
          <cell r="N29">
            <v>374.92899990000001</v>
          </cell>
          <cell r="W29">
            <v>553.13459312571274</v>
          </cell>
        </row>
        <row r="30">
          <cell r="N30">
            <v>409.70899960000003</v>
          </cell>
          <cell r="W30">
            <v>432.57965686206194</v>
          </cell>
        </row>
        <row r="31">
          <cell r="N31">
            <v>533.88999939999997</v>
          </cell>
          <cell r="W31">
            <v>451.21021667929051</v>
          </cell>
        </row>
        <row r="32">
          <cell r="N32">
            <v>408.9429998</v>
          </cell>
          <cell r="W32">
            <v>474.83765410321143</v>
          </cell>
        </row>
        <row r="33">
          <cell r="N33">
            <v>448.27899930000001</v>
          </cell>
          <cell r="W33">
            <v>455.2797363503131</v>
          </cell>
        </row>
        <row r="34">
          <cell r="N34">
            <v>510.78599930000001</v>
          </cell>
          <cell r="W34">
            <v>463.96132934578179</v>
          </cell>
        </row>
        <row r="35">
          <cell r="N35">
            <v>662.25299840000002</v>
          </cell>
          <cell r="W35">
            <v>545.61068832521664</v>
          </cell>
        </row>
        <row r="36">
          <cell r="N36">
            <v>575.32699969999999</v>
          </cell>
          <cell r="W36">
            <v>589.18637553761778</v>
          </cell>
        </row>
        <row r="37">
          <cell r="N37">
            <v>637.06399920000001</v>
          </cell>
          <cell r="W37">
            <v>625.77156304079097</v>
          </cell>
        </row>
        <row r="38">
          <cell r="N38">
            <v>786.42399980000005</v>
          </cell>
          <cell r="W38">
            <v>669.06693237944819</v>
          </cell>
        </row>
        <row r="39">
          <cell r="N39">
            <v>1042.441998</v>
          </cell>
          <cell r="W39">
            <v>830.05746979027185</v>
          </cell>
        </row>
        <row r="40">
          <cell r="N40">
            <v>867.16099929999996</v>
          </cell>
          <cell r="W40">
            <v>962.95474726224654</v>
          </cell>
        </row>
        <row r="41">
          <cell r="N41">
            <v>993.05099870000004</v>
          </cell>
          <cell r="W41">
            <v>972.24851964329173</v>
          </cell>
        </row>
        <row r="42">
          <cell r="N42">
            <v>1168.7189980000001</v>
          </cell>
          <cell r="W42">
            <v>1058.8828474818699</v>
          </cell>
        </row>
        <row r="43">
          <cell r="N43">
            <v>1405.1369970000001</v>
          </cell>
          <cell r="W43">
            <v>1249.790794053321</v>
          </cell>
        </row>
        <row r="44">
          <cell r="N44">
            <v>1246.9169999999999</v>
          </cell>
          <cell r="W44">
            <v>1337.1887231212202</v>
          </cell>
        </row>
        <row r="45">
          <cell r="N45">
            <v>1248.211998</v>
          </cell>
          <cell r="W45">
            <v>1381.6422390311354</v>
          </cell>
        </row>
        <row r="46">
          <cell r="N46">
            <v>1383.7469980000001</v>
          </cell>
          <cell r="W46">
            <v>1375.1692218352559</v>
          </cell>
        </row>
        <row r="47">
          <cell r="N47">
            <v>1493.3829989999999</v>
          </cell>
          <cell r="W47">
            <v>1494.4116669375915</v>
          </cell>
        </row>
        <row r="48">
          <cell r="N48">
            <v>1346.202</v>
          </cell>
          <cell r="W48">
            <v>1430.0113808997644</v>
          </cell>
        </row>
        <row r="49">
          <cell r="N49">
            <v>1364.759998</v>
          </cell>
          <cell r="W49">
            <v>1452.4353129376727</v>
          </cell>
        </row>
        <row r="50">
          <cell r="N50">
            <v>1354.0899959999999</v>
          </cell>
          <cell r="W50">
            <v>1471.9927743642984</v>
          </cell>
        </row>
        <row r="51">
          <cell r="N51">
            <v>1675.505997</v>
          </cell>
          <cell r="W51">
            <v>1472.5722356495266</v>
          </cell>
        </row>
        <row r="52">
          <cell r="N52">
            <v>1597.6779979999999</v>
          </cell>
          <cell r="W52">
            <v>1530.9565653263235</v>
          </cell>
        </row>
        <row r="53">
          <cell r="N53">
            <v>1528.6039960000001</v>
          </cell>
          <cell r="W53">
            <v>1662.8426038080304</v>
          </cell>
        </row>
        <row r="54">
          <cell r="N54">
            <v>1507.060997</v>
          </cell>
          <cell r="W54">
            <v>1649.8144256916282</v>
          </cell>
        </row>
        <row r="55">
          <cell r="N55">
            <v>1862.6120000000001</v>
          </cell>
          <cell r="W55">
            <v>1660.7951640071001</v>
          </cell>
        </row>
        <row r="56">
          <cell r="N56">
            <v>1716.0249980000001</v>
          </cell>
          <cell r="W56">
            <v>1705.5397536585751</v>
          </cell>
        </row>
        <row r="57">
          <cell r="N57">
            <v>1740.1709980000001</v>
          </cell>
          <cell r="W57">
            <v>1774.352927970061</v>
          </cell>
        </row>
        <row r="58">
          <cell r="N58">
            <v>1767.733997</v>
          </cell>
          <cell r="W58">
            <v>1832.7806333434446</v>
          </cell>
        </row>
        <row r="59">
          <cell r="N59">
            <v>2000.2919999999999</v>
          </cell>
          <cell r="W59">
            <v>1939.3483500509224</v>
          </cell>
        </row>
        <row r="60">
          <cell r="N60">
            <v>1973.8939969999999</v>
          </cell>
          <cell r="W60">
            <v>1868.0073127917685</v>
          </cell>
        </row>
        <row r="61">
          <cell r="N61">
            <v>1861.9789960000001</v>
          </cell>
          <cell r="W61">
            <v>2005.4024733334236</v>
          </cell>
        </row>
        <row r="62">
          <cell r="N62">
            <v>2140.788994</v>
          </cell>
          <cell r="W62">
            <v>1981.96068494923</v>
          </cell>
        </row>
        <row r="63">
          <cell r="N63">
            <v>2468.8539959999998</v>
          </cell>
          <cell r="W63">
            <v>2272.28770865144</v>
          </cell>
        </row>
        <row r="64">
          <cell r="N64">
            <v>2076.6999970000002</v>
          </cell>
          <cell r="W64">
            <v>2331.9260824834187</v>
          </cell>
        </row>
        <row r="65">
          <cell r="N65">
            <v>2149.9079969999998</v>
          </cell>
          <cell r="W65">
            <v>2195.9535860760075</v>
          </cell>
        </row>
        <row r="66">
          <cell r="N66">
            <v>2493.2859960000001</v>
          </cell>
          <cell r="W66">
            <v>2271.4568403521803</v>
          </cell>
        </row>
        <row r="67">
          <cell r="N67">
            <v>2832</v>
          </cell>
          <cell r="W67">
            <v>2620.8099221480907</v>
          </cell>
        </row>
        <row r="68">
          <cell r="N68">
            <v>2652</v>
          </cell>
          <cell r="W68">
            <v>2664.9980347621913</v>
          </cell>
        </row>
        <row r="69">
          <cell r="N69">
            <v>2575</v>
          </cell>
          <cell r="W69">
            <v>2753.3506935650453</v>
          </cell>
        </row>
        <row r="70">
          <cell r="N70">
            <v>3003</v>
          </cell>
          <cell r="W70">
            <v>2788.0689957331715</v>
          </cell>
        </row>
        <row r="71">
          <cell r="N71">
            <v>3148</v>
          </cell>
          <cell r="W71">
            <v>3157.1389089377963</v>
          </cell>
        </row>
        <row r="72">
          <cell r="N72">
            <v>2185</v>
          </cell>
          <cell r="W72">
            <v>3032.6166971255557</v>
          </cell>
        </row>
        <row r="73">
          <cell r="N73">
            <v>2179</v>
          </cell>
          <cell r="W73">
            <v>2447.4219834145406</v>
          </cell>
        </row>
        <row r="74">
          <cell r="N74">
            <v>2321</v>
          </cell>
          <cell r="W74">
            <v>2356.7761315484636</v>
          </cell>
        </row>
        <row r="75">
          <cell r="N75">
            <v>2129</v>
          </cell>
          <cell r="W75">
            <v>2409.3902247173178</v>
          </cell>
        </row>
        <row r="76">
          <cell r="N76">
            <v>1601</v>
          </cell>
          <cell r="W76">
            <v>1871.1033896477995</v>
          </cell>
        </row>
        <row r="77">
          <cell r="N77">
            <v>1737</v>
          </cell>
          <cell r="W77">
            <v>1639.1277261266634</v>
          </cell>
        </row>
        <row r="78">
          <cell r="N78">
            <v>1614</v>
          </cell>
          <cell r="W78">
            <v>1766.4854802601399</v>
          </cell>
        </row>
        <row r="79">
          <cell r="N79">
            <v>1578</v>
          </cell>
          <cell r="W79">
            <v>1652.4744157236714</v>
          </cell>
        </row>
        <row r="80">
          <cell r="N80">
            <v>1405</v>
          </cell>
          <cell r="W80">
            <v>1212.6916763642075</v>
          </cell>
        </row>
        <row r="81">
          <cell r="N81">
            <v>1402</v>
          </cell>
          <cell r="W81">
            <v>1335.8943520753287</v>
          </cell>
        </row>
        <row r="82">
          <cell r="N82">
            <v>1556</v>
          </cell>
          <cell r="W82">
            <v>1422.9520212467448</v>
          </cell>
        </row>
        <row r="83">
          <cell r="N83">
            <v>1710</v>
          </cell>
          <cell r="W83">
            <v>1545.1853622876208</v>
          </cell>
        </row>
        <row r="84">
          <cell r="N84">
            <v>1530</v>
          </cell>
          <cell r="W84">
            <v>1352.4746206439131</v>
          </cell>
        </row>
        <row r="85">
          <cell r="N85">
            <v>1558</v>
          </cell>
          <cell r="W85">
            <v>1512.9951583460966</v>
          </cell>
        </row>
        <row r="86">
          <cell r="N86">
            <v>1336</v>
          </cell>
          <cell r="W86">
            <v>1647.7362072542182</v>
          </cell>
        </row>
        <row r="87">
          <cell r="N87">
            <v>2343</v>
          </cell>
          <cell r="W87">
            <v>1476.9460332003321</v>
          </cell>
        </row>
        <row r="88">
          <cell r="N88">
            <v>1945</v>
          </cell>
          <cell r="W88">
            <v>1848.538925744964</v>
          </cell>
        </row>
        <row r="89">
          <cell r="N89">
            <v>1825</v>
          </cell>
          <cell r="W89">
            <v>2017.1933088469916</v>
          </cell>
        </row>
        <row r="90">
          <cell r="N90">
            <v>1870</v>
          </cell>
          <cell r="W90">
            <v>2008.040155945625</v>
          </cell>
        </row>
        <row r="91">
          <cell r="N91">
            <v>1007</v>
          </cell>
          <cell r="W91">
            <v>2127.715418573463</v>
          </cell>
        </row>
        <row r="92">
          <cell r="N92">
            <v>1431</v>
          </cell>
          <cell r="W92">
            <v>927.53987282132789</v>
          </cell>
        </row>
        <row r="93">
          <cell r="N93">
            <v>1475</v>
          </cell>
          <cell r="W93">
            <v>1246.6313087488581</v>
          </cell>
        </row>
        <row r="94">
          <cell r="N94">
            <v>1450</v>
          </cell>
          <cell r="W94">
            <v>1472.7312233652517</v>
          </cell>
        </row>
        <row r="95">
          <cell r="N95">
            <v>1375</v>
          </cell>
          <cell r="W95">
            <v>1540.4356348258361</v>
          </cell>
        </row>
        <row r="96">
          <cell r="N96">
            <v>1495</v>
          </cell>
          <cell r="W96">
            <v>1194.5192474622877</v>
          </cell>
        </row>
        <row r="97">
          <cell r="N97">
            <v>1429</v>
          </cell>
          <cell r="W97">
            <v>1387.5352031769135</v>
          </cell>
        </row>
        <row r="98">
          <cell r="N98">
            <v>1443</v>
          </cell>
          <cell r="W98">
            <v>1480.4595249193026</v>
          </cell>
        </row>
        <row r="99">
          <cell r="N99">
            <v>1472</v>
          </cell>
          <cell r="W99">
            <v>1540.5883866902145</v>
          </cell>
        </row>
        <row r="100">
          <cell r="N100">
            <v>1475</v>
          </cell>
          <cell r="W100">
            <v>1327.2680443920526</v>
          </cell>
        </row>
        <row r="101">
          <cell r="N101">
            <v>1545</v>
          </cell>
          <cell r="W101">
            <v>1402.1249567803538</v>
          </cell>
        </row>
        <row r="102">
          <cell r="N102">
            <v>1715</v>
          </cell>
          <cell r="W102">
            <v>1577.3657422789811</v>
          </cell>
        </row>
        <row r="103">
          <cell r="N103">
            <v>2006</v>
          </cell>
          <cell r="W103">
            <v>1793.2846913783076</v>
          </cell>
        </row>
        <row r="104">
          <cell r="N104">
            <v>1909</v>
          </cell>
          <cell r="W104">
            <v>1860.4679771040144</v>
          </cell>
        </row>
        <row r="105">
          <cell r="N105">
            <v>2014</v>
          </cell>
          <cell r="W105">
            <v>1925.6347111918028</v>
          </cell>
        </row>
        <row r="106">
          <cell r="N106">
            <v>2350</v>
          </cell>
          <cell r="W106">
            <v>2115.8051417394627</v>
          </cell>
        </row>
        <row r="107">
          <cell r="N107">
            <v>3490</v>
          </cell>
          <cell r="W107">
            <v>2467.3881177451181</v>
          </cell>
        </row>
        <row r="108">
          <cell r="N108">
            <v>3243</v>
          </cell>
          <cell r="W108">
            <v>3224.2470478437886</v>
          </cell>
        </row>
        <row r="109">
          <cell r="N109">
            <v>3520</v>
          </cell>
          <cell r="W109">
            <v>3419.9235793776979</v>
          </cell>
        </row>
        <row r="110">
          <cell r="N110">
            <v>3678</v>
          </cell>
          <cell r="W110">
            <v>3779.5343656194154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3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4.bin"/><Relationship Id="rId4" Type="http://schemas.openxmlformats.org/officeDocument/2006/relationships/image" Target="../media/image1.emf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D3017-B144-EA43-8A7F-B26E6EAAF7F7}">
  <dimension ref="A1:C105"/>
  <sheetViews>
    <sheetView workbookViewId="0">
      <selection activeCell="A10" sqref="A10:C105"/>
    </sheetView>
  </sheetViews>
  <sheetFormatPr baseColWidth="10" defaultRowHeight="16" x14ac:dyDescent="0.2"/>
  <sheetData>
    <row r="1" spans="1:3" x14ac:dyDescent="0.2">
      <c r="A1" s="2" t="s">
        <v>6</v>
      </c>
      <c r="B1" s="2" t="s">
        <v>7</v>
      </c>
      <c r="C1" s="3" t="s">
        <v>8</v>
      </c>
    </row>
    <row r="2" spans="1:3" x14ac:dyDescent="0.2">
      <c r="A2" s="4">
        <v>19794</v>
      </c>
      <c r="B2" s="4">
        <v>19.54</v>
      </c>
      <c r="C2" s="4">
        <v>1</v>
      </c>
    </row>
    <row r="3" spans="1:3" x14ac:dyDescent="0.2">
      <c r="A3" s="4">
        <v>19801</v>
      </c>
      <c r="B3" s="4">
        <v>23.55</v>
      </c>
      <c r="C3" s="4">
        <v>2</v>
      </c>
    </row>
    <row r="4" spans="1:3" x14ac:dyDescent="0.2">
      <c r="A4" s="4">
        <v>19802</v>
      </c>
      <c r="B4" s="4">
        <v>32.569000000000003</v>
      </c>
      <c r="C4" s="4">
        <v>3</v>
      </c>
    </row>
    <row r="5" spans="1:3" x14ac:dyDescent="0.2">
      <c r="A5" s="4">
        <v>19803</v>
      </c>
      <c r="B5" s="4">
        <v>41.466999999999999</v>
      </c>
      <c r="C5" s="4">
        <v>4</v>
      </c>
    </row>
    <row r="6" spans="1:3" x14ac:dyDescent="0.2">
      <c r="A6" s="4">
        <v>19804</v>
      </c>
      <c r="B6" s="4">
        <v>67.620999999999995</v>
      </c>
      <c r="C6" s="4">
        <v>5</v>
      </c>
    </row>
    <row r="7" spans="1:3" x14ac:dyDescent="0.2">
      <c r="A7" s="4">
        <v>19811</v>
      </c>
      <c r="B7" s="4">
        <v>78.765000000000001</v>
      </c>
      <c r="C7" s="4">
        <v>6</v>
      </c>
    </row>
    <row r="8" spans="1:3" x14ac:dyDescent="0.2">
      <c r="A8" s="4">
        <v>19812</v>
      </c>
      <c r="B8" s="4">
        <v>90.718999999999994</v>
      </c>
      <c r="C8" s="4">
        <v>7</v>
      </c>
    </row>
    <row r="9" spans="1:3" x14ac:dyDescent="0.2">
      <c r="A9" s="4">
        <v>19813</v>
      </c>
      <c r="B9" s="4">
        <v>97.677999999999997</v>
      </c>
      <c r="C9" s="4">
        <v>8</v>
      </c>
    </row>
    <row r="10" spans="1:3" x14ac:dyDescent="0.2">
      <c r="A10" s="4">
        <v>19814</v>
      </c>
      <c r="B10" s="4">
        <v>133.553</v>
      </c>
      <c r="C10" s="4">
        <v>9</v>
      </c>
    </row>
    <row r="11" spans="1:3" x14ac:dyDescent="0.2">
      <c r="A11" s="4">
        <v>19821</v>
      </c>
      <c r="B11" s="4">
        <v>131.01900000000001</v>
      </c>
      <c r="C11" s="4">
        <v>10</v>
      </c>
    </row>
    <row r="12" spans="1:3" x14ac:dyDescent="0.2">
      <c r="A12" s="4">
        <v>19822</v>
      </c>
      <c r="B12" s="4">
        <v>142.68100000000001</v>
      </c>
      <c r="C12" s="4">
        <v>11</v>
      </c>
    </row>
    <row r="13" spans="1:3" x14ac:dyDescent="0.2">
      <c r="A13" s="4">
        <v>19823</v>
      </c>
      <c r="B13" s="4">
        <v>175.80799999999999</v>
      </c>
      <c r="C13" s="4">
        <v>12</v>
      </c>
    </row>
    <row r="14" spans="1:3" x14ac:dyDescent="0.2">
      <c r="A14" s="4">
        <v>19824</v>
      </c>
      <c r="B14" s="4">
        <v>214.29300000000001</v>
      </c>
      <c r="C14" s="4">
        <v>13</v>
      </c>
    </row>
    <row r="15" spans="1:3" x14ac:dyDescent="0.2">
      <c r="A15" s="4">
        <v>19831</v>
      </c>
      <c r="B15" s="4">
        <v>227.982</v>
      </c>
      <c r="C15" s="4">
        <v>14</v>
      </c>
    </row>
    <row r="16" spans="1:3" x14ac:dyDescent="0.2">
      <c r="A16" s="4">
        <v>19832</v>
      </c>
      <c r="B16" s="4">
        <v>267.28399999999999</v>
      </c>
      <c r="C16" s="4">
        <v>15</v>
      </c>
    </row>
    <row r="17" spans="1:3" x14ac:dyDescent="0.2">
      <c r="A17" s="4">
        <v>19833</v>
      </c>
      <c r="B17" s="4">
        <v>273.20999999999998</v>
      </c>
      <c r="C17" s="4">
        <v>16</v>
      </c>
    </row>
    <row r="18" spans="1:3" x14ac:dyDescent="0.2">
      <c r="A18" s="4">
        <v>19834</v>
      </c>
      <c r="B18" s="4">
        <v>316.22800000000001</v>
      </c>
      <c r="C18" s="4">
        <v>17</v>
      </c>
    </row>
    <row r="19" spans="1:3" x14ac:dyDescent="0.2">
      <c r="A19" s="4">
        <v>19841</v>
      </c>
      <c r="B19" s="4">
        <v>300.10199999999998</v>
      </c>
      <c r="C19" s="4">
        <v>18</v>
      </c>
    </row>
    <row r="20" spans="1:3" x14ac:dyDescent="0.2">
      <c r="A20" s="4">
        <v>19842</v>
      </c>
      <c r="B20" s="4">
        <v>422.14299999999997</v>
      </c>
      <c r="C20" s="4">
        <v>19</v>
      </c>
    </row>
    <row r="21" spans="1:3" x14ac:dyDescent="0.2">
      <c r="A21" s="4">
        <v>19843</v>
      </c>
      <c r="B21" s="4">
        <v>477.399</v>
      </c>
      <c r="C21" s="4">
        <v>20</v>
      </c>
    </row>
    <row r="22" spans="1:3" x14ac:dyDescent="0.2">
      <c r="A22" s="4">
        <v>19844</v>
      </c>
      <c r="B22" s="4">
        <v>698.29600000000005</v>
      </c>
      <c r="C22" s="4">
        <v>21</v>
      </c>
    </row>
    <row r="23" spans="1:3" x14ac:dyDescent="0.2">
      <c r="A23" s="4">
        <v>19851</v>
      </c>
      <c r="B23" s="4">
        <v>435.34399999999999</v>
      </c>
      <c r="C23" s="4">
        <v>22</v>
      </c>
    </row>
    <row r="24" spans="1:3" x14ac:dyDescent="0.2">
      <c r="A24" s="4">
        <v>19852</v>
      </c>
      <c r="B24" s="4">
        <v>374.92899999999997</v>
      </c>
      <c r="C24" s="4">
        <v>23</v>
      </c>
    </row>
    <row r="25" spans="1:3" x14ac:dyDescent="0.2">
      <c r="A25" s="4">
        <v>19853</v>
      </c>
      <c r="B25" s="4">
        <v>409.709</v>
      </c>
      <c r="C25" s="4">
        <v>24</v>
      </c>
    </row>
    <row r="26" spans="1:3" x14ac:dyDescent="0.2">
      <c r="A26" s="4">
        <v>19854</v>
      </c>
      <c r="B26" s="4">
        <v>533.89</v>
      </c>
      <c r="C26" s="4">
        <v>25</v>
      </c>
    </row>
    <row r="27" spans="1:3" x14ac:dyDescent="0.2">
      <c r="A27" s="4">
        <v>19861</v>
      </c>
      <c r="B27" s="4">
        <v>408.94299999999998</v>
      </c>
      <c r="C27" s="4">
        <v>26</v>
      </c>
    </row>
    <row r="28" spans="1:3" x14ac:dyDescent="0.2">
      <c r="A28" s="4">
        <v>19862</v>
      </c>
      <c r="B28" s="4">
        <v>448.279</v>
      </c>
      <c r="C28" s="4">
        <v>27</v>
      </c>
    </row>
    <row r="29" spans="1:3" x14ac:dyDescent="0.2">
      <c r="A29" s="4">
        <v>19863</v>
      </c>
      <c r="B29" s="4">
        <v>510.786</v>
      </c>
      <c r="C29" s="4">
        <v>28</v>
      </c>
    </row>
    <row r="30" spans="1:3" x14ac:dyDescent="0.2">
      <c r="A30" s="4">
        <v>19864</v>
      </c>
      <c r="B30" s="4">
        <v>662.25300000000004</v>
      </c>
      <c r="C30" s="4">
        <v>29</v>
      </c>
    </row>
    <row r="31" spans="1:3" x14ac:dyDescent="0.2">
      <c r="A31" s="4">
        <v>19871</v>
      </c>
      <c r="B31" s="4">
        <v>575.327</v>
      </c>
      <c r="C31" s="4">
        <v>30</v>
      </c>
    </row>
    <row r="32" spans="1:3" x14ac:dyDescent="0.2">
      <c r="A32" s="4">
        <v>19872</v>
      </c>
      <c r="B32" s="4">
        <v>637.06399999999996</v>
      </c>
      <c r="C32" s="4">
        <v>31</v>
      </c>
    </row>
    <row r="33" spans="1:3" x14ac:dyDescent="0.2">
      <c r="A33" s="4">
        <v>19873</v>
      </c>
      <c r="B33" s="4">
        <v>786.42399999999998</v>
      </c>
      <c r="C33" s="4">
        <v>32</v>
      </c>
    </row>
    <row r="34" spans="1:3" x14ac:dyDescent="0.2">
      <c r="A34" s="4">
        <v>19874</v>
      </c>
      <c r="B34" s="4">
        <v>1042.442</v>
      </c>
      <c r="C34" s="4">
        <v>33</v>
      </c>
    </row>
    <row r="35" spans="1:3" x14ac:dyDescent="0.2">
      <c r="A35" s="4">
        <v>19881</v>
      </c>
      <c r="B35" s="4">
        <v>867.16099999999994</v>
      </c>
      <c r="C35" s="4">
        <v>34</v>
      </c>
    </row>
    <row r="36" spans="1:3" x14ac:dyDescent="0.2">
      <c r="A36" s="4">
        <v>19882</v>
      </c>
      <c r="B36" s="4">
        <v>993.05100000000004</v>
      </c>
      <c r="C36" s="4">
        <v>35</v>
      </c>
    </row>
    <row r="37" spans="1:3" x14ac:dyDescent="0.2">
      <c r="A37" s="4">
        <v>19883</v>
      </c>
      <c r="B37" s="4">
        <v>1168.7190000000001</v>
      </c>
      <c r="C37" s="4">
        <v>36</v>
      </c>
    </row>
    <row r="38" spans="1:3" x14ac:dyDescent="0.2">
      <c r="A38" s="4">
        <v>19884</v>
      </c>
      <c r="B38" s="4">
        <v>1405.1369999999999</v>
      </c>
      <c r="C38" s="4">
        <v>37</v>
      </c>
    </row>
    <row r="39" spans="1:3" x14ac:dyDescent="0.2">
      <c r="A39" s="4">
        <v>19891</v>
      </c>
      <c r="B39" s="4">
        <v>1246.9169999999999</v>
      </c>
      <c r="C39" s="4">
        <v>38</v>
      </c>
    </row>
    <row r="40" spans="1:3" x14ac:dyDescent="0.2">
      <c r="A40" s="4">
        <v>19892</v>
      </c>
      <c r="B40" s="4">
        <v>1248.212</v>
      </c>
      <c r="C40" s="4">
        <v>39</v>
      </c>
    </row>
    <row r="41" spans="1:3" x14ac:dyDescent="0.2">
      <c r="A41" s="4">
        <v>19893</v>
      </c>
      <c r="B41" s="4">
        <v>1383.7470000000001</v>
      </c>
      <c r="C41" s="4">
        <v>40</v>
      </c>
    </row>
    <row r="42" spans="1:3" x14ac:dyDescent="0.2">
      <c r="A42" s="4">
        <v>19894</v>
      </c>
      <c r="B42" s="4">
        <v>1493.383</v>
      </c>
      <c r="C42" s="4">
        <v>41</v>
      </c>
    </row>
    <row r="43" spans="1:3" x14ac:dyDescent="0.2">
      <c r="A43" s="4">
        <v>19901</v>
      </c>
      <c r="B43" s="4">
        <v>1346.202</v>
      </c>
      <c r="C43" s="4">
        <v>42</v>
      </c>
    </row>
    <row r="44" spans="1:3" x14ac:dyDescent="0.2">
      <c r="A44" s="4">
        <v>19902</v>
      </c>
      <c r="B44" s="4">
        <v>1364.76</v>
      </c>
      <c r="C44" s="4">
        <v>43</v>
      </c>
    </row>
    <row r="45" spans="1:3" x14ac:dyDescent="0.2">
      <c r="A45" s="4">
        <v>19903</v>
      </c>
      <c r="B45" s="4">
        <v>1354.09</v>
      </c>
      <c r="C45" s="4">
        <v>44</v>
      </c>
    </row>
    <row r="46" spans="1:3" x14ac:dyDescent="0.2">
      <c r="A46" s="4">
        <v>19904</v>
      </c>
      <c r="B46" s="4">
        <v>1675.5060000000001</v>
      </c>
      <c r="C46" s="4">
        <v>45</v>
      </c>
    </row>
    <row r="47" spans="1:3" x14ac:dyDescent="0.2">
      <c r="A47" s="4">
        <v>19911</v>
      </c>
      <c r="B47" s="4">
        <v>1597.6780000000001</v>
      </c>
      <c r="C47" s="4">
        <v>46</v>
      </c>
    </row>
    <row r="48" spans="1:3" x14ac:dyDescent="0.2">
      <c r="A48" s="4">
        <v>19912</v>
      </c>
      <c r="B48" s="4">
        <v>1528.604</v>
      </c>
      <c r="C48" s="4">
        <v>47</v>
      </c>
    </row>
    <row r="49" spans="1:3" x14ac:dyDescent="0.2">
      <c r="A49" s="4">
        <v>19913</v>
      </c>
      <c r="B49" s="4">
        <v>1507.0609999999999</v>
      </c>
      <c r="C49" s="4">
        <v>48</v>
      </c>
    </row>
    <row r="50" spans="1:3" x14ac:dyDescent="0.2">
      <c r="A50" s="4">
        <v>19914</v>
      </c>
      <c r="B50" s="4">
        <v>1862.6120000000001</v>
      </c>
      <c r="C50" s="4">
        <v>49</v>
      </c>
    </row>
    <row r="51" spans="1:3" x14ac:dyDescent="0.2">
      <c r="A51" s="4">
        <v>19921</v>
      </c>
      <c r="B51" s="4">
        <v>1716.0250000000001</v>
      </c>
      <c r="C51" s="4">
        <v>50</v>
      </c>
    </row>
    <row r="52" spans="1:3" x14ac:dyDescent="0.2">
      <c r="A52" s="4">
        <v>19922</v>
      </c>
      <c r="B52" s="4">
        <v>1740.171</v>
      </c>
      <c r="C52" s="4">
        <v>51</v>
      </c>
    </row>
    <row r="53" spans="1:3" x14ac:dyDescent="0.2">
      <c r="A53" s="4">
        <v>19923</v>
      </c>
      <c r="B53" s="4">
        <v>1767.7339999999999</v>
      </c>
      <c r="C53" s="4">
        <v>52</v>
      </c>
    </row>
    <row r="54" spans="1:3" x14ac:dyDescent="0.2">
      <c r="A54" s="4">
        <v>19924</v>
      </c>
      <c r="B54" s="4">
        <v>2000.2919999999999</v>
      </c>
      <c r="C54" s="4">
        <v>53</v>
      </c>
    </row>
    <row r="55" spans="1:3" x14ac:dyDescent="0.2">
      <c r="A55" s="4">
        <v>19931</v>
      </c>
      <c r="B55" s="4">
        <v>1973.894</v>
      </c>
      <c r="C55" s="4">
        <v>54</v>
      </c>
    </row>
    <row r="56" spans="1:3" x14ac:dyDescent="0.2">
      <c r="A56" s="4">
        <v>19932</v>
      </c>
      <c r="B56" s="4">
        <v>1861.979</v>
      </c>
      <c r="C56" s="4">
        <v>55</v>
      </c>
    </row>
    <row r="57" spans="1:3" x14ac:dyDescent="0.2">
      <c r="A57" s="4">
        <v>19933</v>
      </c>
      <c r="B57" s="4">
        <v>2140.7890000000002</v>
      </c>
      <c r="C57" s="4">
        <v>56</v>
      </c>
    </row>
    <row r="58" spans="1:3" x14ac:dyDescent="0.2">
      <c r="A58" s="4">
        <v>19934</v>
      </c>
      <c r="B58" s="4">
        <v>2468.8539999999998</v>
      </c>
      <c r="C58" s="4">
        <v>57</v>
      </c>
    </row>
    <row r="59" spans="1:3" x14ac:dyDescent="0.2">
      <c r="A59" s="4">
        <v>19941</v>
      </c>
      <c r="B59" s="4">
        <v>2076.6999999999998</v>
      </c>
      <c r="C59" s="4">
        <v>58</v>
      </c>
    </row>
    <row r="60" spans="1:3" x14ac:dyDescent="0.2">
      <c r="A60" s="4">
        <v>19942</v>
      </c>
      <c r="B60" s="4">
        <v>2149.9079999999999</v>
      </c>
      <c r="C60" s="4">
        <v>59</v>
      </c>
    </row>
    <row r="61" spans="1:3" x14ac:dyDescent="0.2">
      <c r="A61" s="4">
        <v>19943</v>
      </c>
      <c r="B61" s="4">
        <v>2493.2860000000001</v>
      </c>
      <c r="C61" s="4">
        <v>60</v>
      </c>
    </row>
    <row r="62" spans="1:3" x14ac:dyDescent="0.2">
      <c r="A62" s="4">
        <v>19944</v>
      </c>
      <c r="B62" s="4">
        <v>2832</v>
      </c>
      <c r="C62" s="4">
        <v>61</v>
      </c>
    </row>
    <row r="63" spans="1:3" x14ac:dyDescent="0.2">
      <c r="A63" s="4">
        <v>19951</v>
      </c>
      <c r="B63" s="4">
        <v>2652</v>
      </c>
      <c r="C63" s="4">
        <v>62</v>
      </c>
    </row>
    <row r="64" spans="1:3" x14ac:dyDescent="0.2">
      <c r="A64" s="4">
        <v>19952</v>
      </c>
      <c r="B64" s="4">
        <v>2575</v>
      </c>
      <c r="C64" s="4">
        <v>63</v>
      </c>
    </row>
    <row r="65" spans="1:3" x14ac:dyDescent="0.2">
      <c r="A65" s="4">
        <v>19953</v>
      </c>
      <c r="B65" s="4">
        <v>3003</v>
      </c>
      <c r="C65" s="4">
        <v>64</v>
      </c>
    </row>
    <row r="66" spans="1:3" x14ac:dyDescent="0.2">
      <c r="A66" s="4">
        <v>19954</v>
      </c>
      <c r="B66" s="4">
        <v>3148</v>
      </c>
      <c r="C66" s="4">
        <v>65</v>
      </c>
    </row>
    <row r="67" spans="1:3" x14ac:dyDescent="0.2">
      <c r="A67" s="4">
        <v>19961</v>
      </c>
      <c r="B67" s="4">
        <v>2185</v>
      </c>
      <c r="C67" s="4">
        <v>66</v>
      </c>
    </row>
    <row r="68" spans="1:3" x14ac:dyDescent="0.2">
      <c r="A68" s="4">
        <v>19962</v>
      </c>
      <c r="B68" s="4">
        <v>2179</v>
      </c>
      <c r="C68" s="4">
        <v>67</v>
      </c>
    </row>
    <row r="69" spans="1:3" x14ac:dyDescent="0.2">
      <c r="A69" s="4">
        <v>19963</v>
      </c>
      <c r="B69" s="4">
        <v>2321</v>
      </c>
      <c r="C69" s="4">
        <v>68</v>
      </c>
    </row>
    <row r="70" spans="1:3" x14ac:dyDescent="0.2">
      <c r="A70" s="4">
        <v>19964</v>
      </c>
      <c r="B70" s="4">
        <v>2129</v>
      </c>
      <c r="C70" s="4">
        <v>69</v>
      </c>
    </row>
    <row r="71" spans="1:3" x14ac:dyDescent="0.2">
      <c r="A71" s="4">
        <v>19971</v>
      </c>
      <c r="B71" s="4">
        <v>1601</v>
      </c>
      <c r="C71" s="4">
        <v>70</v>
      </c>
    </row>
    <row r="72" spans="1:3" x14ac:dyDescent="0.2">
      <c r="A72" s="4">
        <v>19972</v>
      </c>
      <c r="B72" s="4">
        <v>1737</v>
      </c>
      <c r="C72" s="4">
        <v>71</v>
      </c>
    </row>
    <row r="73" spans="1:3" x14ac:dyDescent="0.2">
      <c r="A73" s="4">
        <v>19973</v>
      </c>
      <c r="B73" s="4">
        <v>1614</v>
      </c>
      <c r="C73" s="4">
        <v>72</v>
      </c>
    </row>
    <row r="74" spans="1:3" x14ac:dyDescent="0.2">
      <c r="A74" s="4">
        <v>19974</v>
      </c>
      <c r="B74" s="4">
        <v>1578</v>
      </c>
      <c r="C74" s="4">
        <v>73</v>
      </c>
    </row>
    <row r="75" spans="1:3" x14ac:dyDescent="0.2">
      <c r="A75" s="4">
        <v>19981</v>
      </c>
      <c r="B75" s="4">
        <v>1405</v>
      </c>
      <c r="C75" s="4">
        <v>74</v>
      </c>
    </row>
    <row r="76" spans="1:3" x14ac:dyDescent="0.2">
      <c r="A76" s="4">
        <v>19982</v>
      </c>
      <c r="B76" s="4">
        <v>1402</v>
      </c>
      <c r="C76" s="4">
        <v>75</v>
      </c>
    </row>
    <row r="77" spans="1:3" x14ac:dyDescent="0.2">
      <c r="A77" s="4">
        <v>19983</v>
      </c>
      <c r="B77" s="4">
        <v>1556</v>
      </c>
      <c r="C77" s="4">
        <v>76</v>
      </c>
    </row>
    <row r="78" spans="1:3" x14ac:dyDescent="0.2">
      <c r="A78" s="4">
        <v>19984</v>
      </c>
      <c r="B78" s="4">
        <v>1710</v>
      </c>
      <c r="C78" s="4">
        <v>77</v>
      </c>
    </row>
    <row r="79" spans="1:3" x14ac:dyDescent="0.2">
      <c r="A79" s="4">
        <v>19991</v>
      </c>
      <c r="B79" s="4">
        <v>1530</v>
      </c>
      <c r="C79" s="4">
        <v>78</v>
      </c>
    </row>
    <row r="80" spans="1:3" x14ac:dyDescent="0.2">
      <c r="A80" s="4">
        <v>19992</v>
      </c>
      <c r="B80" s="4">
        <v>1558</v>
      </c>
      <c r="C80" s="4">
        <v>79</v>
      </c>
    </row>
    <row r="81" spans="1:3" x14ac:dyDescent="0.2">
      <c r="A81" s="4">
        <v>19993</v>
      </c>
      <c r="B81" s="4">
        <v>1336</v>
      </c>
      <c r="C81" s="4">
        <v>80</v>
      </c>
    </row>
    <row r="82" spans="1:3" x14ac:dyDescent="0.2">
      <c r="A82" s="4">
        <v>19994</v>
      </c>
      <c r="B82" s="4">
        <v>2343</v>
      </c>
      <c r="C82" s="4">
        <v>81</v>
      </c>
    </row>
    <row r="83" spans="1:3" x14ac:dyDescent="0.2">
      <c r="A83" s="4">
        <v>20001</v>
      </c>
      <c r="B83" s="4">
        <v>1945</v>
      </c>
      <c r="C83" s="4">
        <v>82</v>
      </c>
    </row>
    <row r="84" spans="1:3" x14ac:dyDescent="0.2">
      <c r="A84" s="4">
        <v>20002</v>
      </c>
      <c r="B84" s="4">
        <v>1825</v>
      </c>
      <c r="C84" s="4">
        <v>83</v>
      </c>
    </row>
    <row r="85" spans="1:3" x14ac:dyDescent="0.2">
      <c r="A85" s="4">
        <v>20003</v>
      </c>
      <c r="B85" s="4">
        <v>1870</v>
      </c>
      <c r="C85" s="4">
        <v>84</v>
      </c>
    </row>
    <row r="86" spans="1:3" x14ac:dyDescent="0.2">
      <c r="A86" s="4">
        <v>20004</v>
      </c>
      <c r="B86" s="4">
        <v>1007</v>
      </c>
      <c r="C86" s="4">
        <v>85</v>
      </c>
    </row>
    <row r="87" spans="1:3" x14ac:dyDescent="0.2">
      <c r="A87" s="4">
        <v>20011</v>
      </c>
      <c r="B87" s="4">
        <v>1431</v>
      </c>
      <c r="C87" s="4">
        <v>86</v>
      </c>
    </row>
    <row r="88" spans="1:3" x14ac:dyDescent="0.2">
      <c r="A88" s="4">
        <v>20012</v>
      </c>
      <c r="B88" s="4">
        <v>1475</v>
      </c>
      <c r="C88" s="4">
        <v>87</v>
      </c>
    </row>
    <row r="89" spans="1:3" x14ac:dyDescent="0.2">
      <c r="A89" s="4">
        <v>20013</v>
      </c>
      <c r="B89" s="4">
        <v>1450</v>
      </c>
      <c r="C89" s="4">
        <v>88</v>
      </c>
    </row>
    <row r="90" spans="1:3" x14ac:dyDescent="0.2">
      <c r="A90" s="4">
        <v>20014</v>
      </c>
      <c r="B90" s="4">
        <v>1375</v>
      </c>
      <c r="C90" s="4">
        <v>89</v>
      </c>
    </row>
    <row r="91" spans="1:3" x14ac:dyDescent="0.2">
      <c r="A91" s="4">
        <v>20021</v>
      </c>
      <c r="B91" s="4">
        <v>1495</v>
      </c>
      <c r="C91" s="4">
        <v>90</v>
      </c>
    </row>
    <row r="92" spans="1:3" x14ac:dyDescent="0.2">
      <c r="A92" s="4">
        <v>20022</v>
      </c>
      <c r="B92" s="4">
        <v>1429</v>
      </c>
      <c r="C92" s="4">
        <v>91</v>
      </c>
    </row>
    <row r="93" spans="1:3" x14ac:dyDescent="0.2">
      <c r="A93" s="4">
        <v>20023</v>
      </c>
      <c r="B93" s="4">
        <v>1443</v>
      </c>
      <c r="C93" s="4">
        <v>92</v>
      </c>
    </row>
    <row r="94" spans="1:3" x14ac:dyDescent="0.2">
      <c r="A94" s="4">
        <v>20024</v>
      </c>
      <c r="B94" s="4">
        <v>1472</v>
      </c>
      <c r="C94" s="4">
        <v>93</v>
      </c>
    </row>
    <row r="95" spans="1:3" x14ac:dyDescent="0.2">
      <c r="A95" s="4">
        <v>20031</v>
      </c>
      <c r="B95" s="4">
        <v>1475</v>
      </c>
      <c r="C95" s="4">
        <v>94</v>
      </c>
    </row>
    <row r="96" spans="1:3" x14ac:dyDescent="0.2">
      <c r="A96" s="4">
        <v>20032</v>
      </c>
      <c r="B96" s="4">
        <v>1545</v>
      </c>
      <c r="C96" s="4">
        <v>95</v>
      </c>
    </row>
    <row r="97" spans="1:3" x14ac:dyDescent="0.2">
      <c r="A97" s="4">
        <v>20033</v>
      </c>
      <c r="B97" s="4">
        <v>1715</v>
      </c>
      <c r="C97" s="4">
        <v>96</v>
      </c>
    </row>
    <row r="98" spans="1:3" x14ac:dyDescent="0.2">
      <c r="A98" s="4">
        <v>20034</v>
      </c>
      <c r="B98" s="4">
        <v>2006</v>
      </c>
      <c r="C98" s="4">
        <v>97</v>
      </c>
    </row>
    <row r="99" spans="1:3" x14ac:dyDescent="0.2">
      <c r="A99" s="4">
        <v>20041</v>
      </c>
      <c r="B99" s="4">
        <v>1909</v>
      </c>
      <c r="C99" s="4">
        <v>98</v>
      </c>
    </row>
    <row r="100" spans="1:3" x14ac:dyDescent="0.2">
      <c r="A100" s="4">
        <v>20042</v>
      </c>
      <c r="B100" s="4">
        <v>2014</v>
      </c>
      <c r="C100" s="4">
        <v>99</v>
      </c>
    </row>
    <row r="101" spans="1:3" x14ac:dyDescent="0.2">
      <c r="A101" s="4">
        <v>20043</v>
      </c>
      <c r="B101" s="4">
        <v>2350</v>
      </c>
      <c r="C101" s="4">
        <v>100</v>
      </c>
    </row>
    <row r="102" spans="1:3" x14ac:dyDescent="0.2">
      <c r="A102" s="4">
        <v>20044</v>
      </c>
      <c r="B102" s="4">
        <v>3490</v>
      </c>
      <c r="C102" s="4">
        <v>101</v>
      </c>
    </row>
    <row r="103" spans="1:3" x14ac:dyDescent="0.2">
      <c r="A103" s="4">
        <v>20051</v>
      </c>
      <c r="B103" s="4">
        <v>3243</v>
      </c>
      <c r="C103" s="4">
        <v>102</v>
      </c>
    </row>
    <row r="104" spans="1:3" x14ac:dyDescent="0.2">
      <c r="A104" s="4">
        <v>20052</v>
      </c>
      <c r="B104" s="4">
        <v>3520</v>
      </c>
      <c r="C104" s="4">
        <v>103</v>
      </c>
    </row>
    <row r="105" spans="1:3" x14ac:dyDescent="0.2">
      <c r="A105" s="4">
        <v>20053</v>
      </c>
      <c r="B105" s="4">
        <v>3678</v>
      </c>
      <c r="C105" s="4">
        <v>104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A9DAE-C3D9-A748-A74B-457580F8ED0E}">
  <dimension ref="A1:H25"/>
  <sheetViews>
    <sheetView workbookViewId="0">
      <selection activeCell="C1" sqref="A1:C1"/>
    </sheetView>
  </sheetViews>
  <sheetFormatPr baseColWidth="10" defaultRowHeight="16" x14ac:dyDescent="0.2"/>
  <cols>
    <col min="1" max="1" width="10.83203125" customWidth="1"/>
    <col min="3" max="4" width="10.83203125" customWidth="1"/>
  </cols>
  <sheetData>
    <row r="1" spans="1:8" x14ac:dyDescent="0.2">
      <c r="A1" s="44" t="s">
        <v>2</v>
      </c>
      <c r="B1" s="45" t="s">
        <v>0</v>
      </c>
      <c r="C1" s="46" t="s">
        <v>1</v>
      </c>
      <c r="D1" s="1"/>
      <c r="E1" s="1"/>
    </row>
    <row r="2" spans="1:8" ht="17" thickBot="1" x14ac:dyDescent="0.25">
      <c r="A2" s="13">
        <v>25000000</v>
      </c>
      <c r="B2" s="9">
        <v>0.03</v>
      </c>
      <c r="C2" s="10">
        <v>0.4</v>
      </c>
      <c r="D2" s="1"/>
      <c r="E2" s="1"/>
    </row>
    <row r="3" spans="1:8" ht="17" thickBot="1" x14ac:dyDescent="0.25">
      <c r="A3" s="22"/>
      <c r="B3" s="22"/>
      <c r="C3" s="22"/>
      <c r="D3" s="22"/>
      <c r="E3" s="22"/>
      <c r="F3" s="22"/>
      <c r="G3" s="22"/>
      <c r="H3" s="22"/>
    </row>
    <row r="4" spans="1:8" ht="51" x14ac:dyDescent="0.2">
      <c r="A4" s="43" t="s">
        <v>5</v>
      </c>
      <c r="B4" s="41" t="s">
        <v>3</v>
      </c>
      <c r="C4" s="42" t="s">
        <v>4</v>
      </c>
      <c r="D4" s="43" t="s">
        <v>9</v>
      </c>
      <c r="E4" s="41" t="s">
        <v>10</v>
      </c>
      <c r="F4" s="42" t="s">
        <v>11</v>
      </c>
      <c r="G4" s="43" t="s">
        <v>12</v>
      </c>
      <c r="H4" s="42" t="s">
        <v>13</v>
      </c>
    </row>
    <row r="5" spans="1:8" x14ac:dyDescent="0.2">
      <c r="A5" s="5">
        <v>1</v>
      </c>
      <c r="B5" s="6">
        <f>A2*B2</f>
        <v>750000</v>
      </c>
      <c r="C5" s="7">
        <f>B5</f>
        <v>750000</v>
      </c>
      <c r="D5" s="5">
        <v>750000</v>
      </c>
      <c r="E5" s="6" t="s">
        <v>14</v>
      </c>
      <c r="F5" s="7">
        <v>750000</v>
      </c>
      <c r="G5" s="17">
        <v>1</v>
      </c>
      <c r="H5" s="16">
        <v>0</v>
      </c>
    </row>
    <row r="6" spans="1:8" x14ac:dyDescent="0.2">
      <c r="A6" s="5">
        <v>2</v>
      </c>
      <c r="B6" s="6">
        <f>$B$2*$A$2+($C$2-$B$2)*C5-($C$2/$A$2)*C5^2</f>
        <v>1018500</v>
      </c>
      <c r="C6" s="7">
        <f>C5+B6</f>
        <v>1768500</v>
      </c>
      <c r="D6" s="14">
        <f>$B$2*($A$2-C5)</f>
        <v>727500</v>
      </c>
      <c r="E6" s="6">
        <f>$C$2*(C5/$A$2)*($A$2-C5)</f>
        <v>291000</v>
      </c>
      <c r="F6" s="7">
        <f t="shared" ref="F6:F24" si="0">D6+E6</f>
        <v>1018500</v>
      </c>
      <c r="G6" s="18">
        <f>D6/F6</f>
        <v>0.7142857142857143</v>
      </c>
      <c r="H6" s="19">
        <f>E6/F6</f>
        <v>0.2857142857142857</v>
      </c>
    </row>
    <row r="7" spans="1:8" x14ac:dyDescent="0.2">
      <c r="A7" s="5">
        <v>3</v>
      </c>
      <c r="B7" s="6">
        <f t="shared" ref="B7:B24" si="1">$B$2*$A$2+($C$2-$B$2)*C6-($C$2/$A$2)*C6^2</f>
        <v>1354303.524</v>
      </c>
      <c r="C7" s="7">
        <f t="shared" ref="C7:C24" si="2">C6+B7</f>
        <v>3122803.5240000002</v>
      </c>
      <c r="D7" s="14">
        <f t="shared" ref="D7:D24" si="3">$B$2*($A$2-C6)</f>
        <v>696945</v>
      </c>
      <c r="E7" s="6">
        <f t="shared" ref="E7:E24" si="4">$C$2*(C6/$A$2)*($A$2-C6)</f>
        <v>657358.52400000009</v>
      </c>
      <c r="F7" s="7">
        <f t="shared" si="0"/>
        <v>1354303.5240000002</v>
      </c>
      <c r="G7" s="18">
        <f t="shared" ref="G7:G24" si="5">D7/F7</f>
        <v>0.51461506792918887</v>
      </c>
      <c r="H7" s="19">
        <f t="shared" ref="H7:H24" si="6">E7/F7</f>
        <v>0.48538493207081101</v>
      </c>
    </row>
    <row r="8" spans="1:8" x14ac:dyDescent="0.2">
      <c r="A8" s="5">
        <v>4</v>
      </c>
      <c r="B8" s="6">
        <f t="shared" si="1"/>
        <v>1749406.874287891</v>
      </c>
      <c r="C8" s="7">
        <f t="shared" si="2"/>
        <v>4872210.3982878914</v>
      </c>
      <c r="D8" s="14">
        <f t="shared" si="3"/>
        <v>656315.89428000001</v>
      </c>
      <c r="E8" s="6">
        <f t="shared" si="4"/>
        <v>1093090.9800078911</v>
      </c>
      <c r="F8" s="7">
        <f t="shared" si="0"/>
        <v>1749406.8742878912</v>
      </c>
      <c r="G8" s="18">
        <f t="shared" si="5"/>
        <v>0.37516480809940694</v>
      </c>
      <c r="H8" s="19">
        <f t="shared" si="6"/>
        <v>0.624835191900593</v>
      </c>
    </row>
    <row r="9" spans="1:8" x14ac:dyDescent="0.2">
      <c r="A9" s="5">
        <v>5</v>
      </c>
      <c r="B9" s="6">
        <f t="shared" si="1"/>
        <v>2172902.9007235654</v>
      </c>
      <c r="C9" s="7">
        <f t="shared" si="2"/>
        <v>7045113.2990114568</v>
      </c>
      <c r="D9" s="14">
        <f t="shared" si="3"/>
        <v>603833.68805136322</v>
      </c>
      <c r="E9" s="6">
        <f t="shared" si="4"/>
        <v>1569069.2126722021</v>
      </c>
      <c r="F9" s="7">
        <f t="shared" si="0"/>
        <v>2172902.9007235654</v>
      </c>
      <c r="G9" s="18">
        <f t="shared" si="5"/>
        <v>0.27789262366500123</v>
      </c>
      <c r="H9" s="19">
        <f t="shared" si="6"/>
        <v>0.72210737633499877</v>
      </c>
    </row>
    <row r="10" spans="1:8" x14ac:dyDescent="0.2">
      <c r="A10" s="5">
        <v>6</v>
      </c>
      <c r="B10" s="6">
        <f t="shared" si="1"/>
        <v>2562553.9782997095</v>
      </c>
      <c r="C10" s="7">
        <f t="shared" si="2"/>
        <v>9607667.2773111667</v>
      </c>
      <c r="D10" s="14">
        <f t="shared" si="3"/>
        <v>538646.60102965625</v>
      </c>
      <c r="E10" s="6">
        <f t="shared" si="4"/>
        <v>2023907.3772700534</v>
      </c>
      <c r="F10" s="7">
        <f t="shared" si="0"/>
        <v>2562553.9782997095</v>
      </c>
      <c r="G10" s="18">
        <f t="shared" si="5"/>
        <v>0.21019912383935649</v>
      </c>
      <c r="H10" s="19">
        <f t="shared" si="6"/>
        <v>0.78980087616064354</v>
      </c>
    </row>
    <row r="11" spans="1:8" x14ac:dyDescent="0.2">
      <c r="A11" s="5">
        <v>7</v>
      </c>
      <c r="B11" s="6">
        <f t="shared" si="1"/>
        <v>2827920.5644208789</v>
      </c>
      <c r="C11" s="7">
        <f t="shared" si="2"/>
        <v>12435587.841732046</v>
      </c>
      <c r="D11" s="14">
        <f t="shared" si="3"/>
        <v>461769.98168066499</v>
      </c>
      <c r="E11" s="6">
        <f t="shared" si="4"/>
        <v>2366150.5827402147</v>
      </c>
      <c r="F11" s="7">
        <f t="shared" si="0"/>
        <v>2827920.5644208798</v>
      </c>
      <c r="G11" s="18">
        <f t="shared" si="5"/>
        <v>0.16328958722899251</v>
      </c>
      <c r="H11" s="19">
        <f t="shared" si="6"/>
        <v>0.83671041277100744</v>
      </c>
    </row>
    <row r="12" spans="1:8" x14ac:dyDescent="0.2">
      <c r="A12" s="5">
        <v>8</v>
      </c>
      <c r="B12" s="6">
        <f t="shared" si="1"/>
        <v>2876865.9819299146</v>
      </c>
      <c r="C12" s="7">
        <f t="shared" si="2"/>
        <v>15312453.823661961</v>
      </c>
      <c r="D12" s="14">
        <f t="shared" si="3"/>
        <v>376932.36474803864</v>
      </c>
      <c r="E12" s="6">
        <f t="shared" si="4"/>
        <v>2499933.6171818762</v>
      </c>
      <c r="F12" s="7">
        <f t="shared" si="0"/>
        <v>2876865.981929915</v>
      </c>
      <c r="G12" s="18">
        <f t="shared" si="5"/>
        <v>0.13102187140993532</v>
      </c>
      <c r="H12" s="19">
        <f t="shared" si="6"/>
        <v>0.86897812859006462</v>
      </c>
    </row>
    <row r="13" spans="1:8" x14ac:dyDescent="0.2">
      <c r="A13" s="5">
        <v>9</v>
      </c>
      <c r="B13" s="6">
        <f t="shared" si="1"/>
        <v>2664068.0411264482</v>
      </c>
      <c r="C13" s="7">
        <f t="shared" si="2"/>
        <v>17976521.864788409</v>
      </c>
      <c r="D13" s="14">
        <f t="shared" si="3"/>
        <v>290626.38529014116</v>
      </c>
      <c r="E13" s="6">
        <f t="shared" si="4"/>
        <v>2373441.6558363074</v>
      </c>
      <c r="F13" s="7">
        <f t="shared" si="0"/>
        <v>2664068.0411264487</v>
      </c>
      <c r="G13" s="18">
        <f t="shared" si="5"/>
        <v>0.10909120217787513</v>
      </c>
      <c r="H13" s="19">
        <f t="shared" si="6"/>
        <v>0.89090879782212484</v>
      </c>
    </row>
    <row r="14" spans="1:8" x14ac:dyDescent="0.2">
      <c r="A14" s="5">
        <v>10</v>
      </c>
      <c r="B14" s="6">
        <f t="shared" si="1"/>
        <v>2230827.6762882583</v>
      </c>
      <c r="C14" s="7">
        <f t="shared" si="2"/>
        <v>20207349.541076668</v>
      </c>
      <c r="D14" s="14">
        <f t="shared" si="3"/>
        <v>210704.34405634771</v>
      </c>
      <c r="E14" s="6">
        <f t="shared" si="4"/>
        <v>2020123.3322319118</v>
      </c>
      <c r="F14" s="7">
        <f t="shared" si="0"/>
        <v>2230827.6762882597</v>
      </c>
      <c r="G14" s="18">
        <f t="shared" si="5"/>
        <v>9.4451196879055233E-2</v>
      </c>
      <c r="H14" s="19">
        <f t="shared" si="6"/>
        <v>0.90554880312094466</v>
      </c>
    </row>
    <row r="15" spans="1:8" x14ac:dyDescent="0.2">
      <c r="A15" s="5">
        <v>11</v>
      </c>
      <c r="B15" s="6">
        <f t="shared" si="1"/>
        <v>1693327.7225943441</v>
      </c>
      <c r="C15" s="7">
        <f t="shared" si="2"/>
        <v>21900677.263671011</v>
      </c>
      <c r="D15" s="14">
        <f t="shared" si="3"/>
        <v>143779.51376769997</v>
      </c>
      <c r="E15" s="6">
        <f t="shared" si="4"/>
        <v>1549548.2088266446</v>
      </c>
      <c r="F15" s="7">
        <f t="shared" si="0"/>
        <v>1693327.7225943445</v>
      </c>
      <c r="G15" s="18">
        <f t="shared" si="5"/>
        <v>8.4909443015210084E-2</v>
      </c>
      <c r="H15" s="19">
        <f t="shared" si="6"/>
        <v>0.91509055698478992</v>
      </c>
    </row>
    <row r="16" spans="1:8" x14ac:dyDescent="0.2">
      <c r="A16" s="5">
        <v>12</v>
      </c>
      <c r="B16" s="6">
        <f t="shared" si="1"/>
        <v>1179015.9538386511</v>
      </c>
      <c r="C16" s="7">
        <f t="shared" si="2"/>
        <v>23079693.217509661</v>
      </c>
      <c r="D16" s="14">
        <f t="shared" si="3"/>
        <v>92979.682089869675</v>
      </c>
      <c r="E16" s="6">
        <f t="shared" si="4"/>
        <v>1086036.2717487828</v>
      </c>
      <c r="F16" s="7">
        <f t="shared" si="0"/>
        <v>1179015.9538386525</v>
      </c>
      <c r="G16" s="18">
        <f t="shared" si="5"/>
        <v>7.8862106816405195E-2</v>
      </c>
      <c r="H16" s="19">
        <f t="shared" si="6"/>
        <v>0.92113789318359485</v>
      </c>
    </row>
    <row r="17" spans="1:8" x14ac:dyDescent="0.2">
      <c r="A17" s="5">
        <v>13</v>
      </c>
      <c r="B17" s="6">
        <f t="shared" si="1"/>
        <v>766730.66624879092</v>
      </c>
      <c r="C17" s="7">
        <f t="shared" si="2"/>
        <v>23846423.883758452</v>
      </c>
      <c r="D17" s="14">
        <f t="shared" si="3"/>
        <v>57609.203474710172</v>
      </c>
      <c r="E17" s="6">
        <f t="shared" si="4"/>
        <v>709121.46277408127</v>
      </c>
      <c r="F17" s="7">
        <f t="shared" si="0"/>
        <v>766730.66624879139</v>
      </c>
      <c r="G17" s="18">
        <f t="shared" si="5"/>
        <v>7.5136167119233155E-2</v>
      </c>
      <c r="H17" s="19">
        <f t="shared" si="6"/>
        <v>0.9248638328807669</v>
      </c>
    </row>
    <row r="18" spans="1:8" x14ac:dyDescent="0.2">
      <c r="A18" s="5">
        <v>14</v>
      </c>
      <c r="B18" s="6">
        <f t="shared" si="1"/>
        <v>474745.92428845726</v>
      </c>
      <c r="C18" s="7">
        <f t="shared" si="2"/>
        <v>24321169.808046907</v>
      </c>
      <c r="D18" s="14">
        <f t="shared" si="3"/>
        <v>34607.283487246445</v>
      </c>
      <c r="E18" s="6">
        <f t="shared" si="4"/>
        <v>440138.6408012124</v>
      </c>
      <c r="F18" s="7">
        <f t="shared" si="0"/>
        <v>474745.92428845883</v>
      </c>
      <c r="G18" s="18">
        <f t="shared" si="5"/>
        <v>7.2896430946964436E-2</v>
      </c>
      <c r="H18" s="19">
        <f t="shared" si="6"/>
        <v>0.92710356905303559</v>
      </c>
    </row>
    <row r="19" spans="1:8" x14ac:dyDescent="0.2">
      <c r="A19" s="5">
        <v>15</v>
      </c>
      <c r="B19" s="6">
        <f t="shared" si="1"/>
        <v>284524.0156677179</v>
      </c>
      <c r="C19" s="7">
        <f t="shared" si="2"/>
        <v>24605693.823714625</v>
      </c>
      <c r="D19" s="14">
        <f t="shared" si="3"/>
        <v>20364.905758592784</v>
      </c>
      <c r="E19" s="6">
        <f t="shared" si="4"/>
        <v>264159.10990912397</v>
      </c>
      <c r="F19" s="7">
        <f t="shared" si="0"/>
        <v>284524.01566771674</v>
      </c>
      <c r="G19" s="18">
        <f t="shared" si="5"/>
        <v>7.1575349134591418E-2</v>
      </c>
      <c r="H19" s="19">
        <f t="shared" si="6"/>
        <v>0.9284246508654086</v>
      </c>
    </row>
    <row r="20" spans="1:8" x14ac:dyDescent="0.2">
      <c r="A20" s="5">
        <v>16</v>
      </c>
      <c r="B20" s="6">
        <f t="shared" si="1"/>
        <v>167064.0180322025</v>
      </c>
      <c r="C20" s="7">
        <f t="shared" si="2"/>
        <v>24772757.841746829</v>
      </c>
      <c r="D20" s="14">
        <f t="shared" si="3"/>
        <v>11829.185288561246</v>
      </c>
      <c r="E20" s="6">
        <f t="shared" si="4"/>
        <v>155234.83274364128</v>
      </c>
      <c r="F20" s="7">
        <f t="shared" si="0"/>
        <v>167064.01803220253</v>
      </c>
      <c r="G20" s="18">
        <f t="shared" si="5"/>
        <v>7.0806301847002776E-2</v>
      </c>
      <c r="H20" s="19">
        <f t="shared" si="6"/>
        <v>0.92919369815299724</v>
      </c>
    </row>
    <row r="21" spans="1:8" x14ac:dyDescent="0.2">
      <c r="A21" s="5">
        <v>17</v>
      </c>
      <c r="B21" s="6">
        <f t="shared" si="1"/>
        <v>96887.904073063284</v>
      </c>
      <c r="C21" s="7">
        <f t="shared" si="2"/>
        <v>24869645.745819893</v>
      </c>
      <c r="D21" s="14">
        <f t="shared" si="3"/>
        <v>6817.2647475951162</v>
      </c>
      <c r="E21" s="6">
        <f t="shared" si="4"/>
        <v>90070.639325467288</v>
      </c>
      <c r="F21" s="7">
        <f t="shared" si="0"/>
        <v>96887.904073062411</v>
      </c>
      <c r="G21" s="18">
        <f t="shared" si="5"/>
        <v>7.0362392631120083E-2</v>
      </c>
      <c r="H21" s="19">
        <f t="shared" si="6"/>
        <v>0.92963760736887979</v>
      </c>
    </row>
    <row r="22" spans="1:8" x14ac:dyDescent="0.2">
      <c r="A22" s="5">
        <v>18</v>
      </c>
      <c r="B22" s="6">
        <f t="shared" si="1"/>
        <v>55780.453592119738</v>
      </c>
      <c r="C22" s="7">
        <f t="shared" si="2"/>
        <v>24925426.199412011</v>
      </c>
      <c r="D22" s="14">
        <f t="shared" si="3"/>
        <v>3910.6276254032177</v>
      </c>
      <c r="E22" s="6">
        <f t="shared" si="4"/>
        <v>51869.825966717275</v>
      </c>
      <c r="F22" s="7">
        <f t="shared" si="0"/>
        <v>55780.453592120495</v>
      </c>
      <c r="G22" s="18">
        <f t="shared" si="5"/>
        <v>7.0107490591572202E-2</v>
      </c>
      <c r="H22" s="19">
        <f t="shared" si="6"/>
        <v>0.92989250940842771</v>
      </c>
    </row>
    <row r="23" spans="1:8" x14ac:dyDescent="0.2">
      <c r="A23" s="5">
        <v>19</v>
      </c>
      <c r="B23" s="6">
        <f t="shared" si="1"/>
        <v>31977.754225088283</v>
      </c>
      <c r="C23" s="7">
        <f t="shared" si="2"/>
        <v>24957403.953637101</v>
      </c>
      <c r="D23" s="14">
        <f t="shared" si="3"/>
        <v>2237.2140176396815</v>
      </c>
      <c r="E23" s="6">
        <f t="shared" si="4"/>
        <v>29740.540207449561</v>
      </c>
      <c r="F23" s="7">
        <f t="shared" si="0"/>
        <v>31977.754225089244</v>
      </c>
      <c r="G23" s="18">
        <f t="shared" si="5"/>
        <v>6.9961573970832469E-2</v>
      </c>
      <c r="H23" s="19">
        <f t="shared" si="6"/>
        <v>0.93003842602916753</v>
      </c>
    </row>
    <row r="24" spans="1:8" ht="17" thickBot="1" x14ac:dyDescent="0.25">
      <c r="A24" s="8">
        <v>20</v>
      </c>
      <c r="B24" s="9">
        <f t="shared" si="1"/>
        <v>18287.269165394828</v>
      </c>
      <c r="C24" s="10">
        <f t="shared" si="2"/>
        <v>24975691.222802497</v>
      </c>
      <c r="D24" s="15">
        <f t="shared" si="3"/>
        <v>1277.8813908869772</v>
      </c>
      <c r="E24" s="9">
        <f t="shared" si="4"/>
        <v>17009.387774507693</v>
      </c>
      <c r="F24" s="10">
        <f t="shared" si="0"/>
        <v>18287.269165394671</v>
      </c>
      <c r="G24" s="20">
        <f t="shared" si="5"/>
        <v>6.9878196647596522E-2</v>
      </c>
      <c r="H24" s="21">
        <f t="shared" si="6"/>
        <v>0.93012180335240346</v>
      </c>
    </row>
    <row r="25" spans="1:8" x14ac:dyDescent="0.2">
      <c r="A25" s="1"/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1027" r:id="rId3">
          <objectPr defaultSize="0" autoPict="0" r:id="rId4">
            <anchor moveWithCells="1">
              <from>
                <xdr:col>8</xdr:col>
                <xdr:colOff>228600</xdr:colOff>
                <xdr:row>0</xdr:row>
                <xdr:rowOff>114300</xdr:rowOff>
              </from>
              <to>
                <xdr:col>13</xdr:col>
                <xdr:colOff>749300</xdr:colOff>
                <xdr:row>3</xdr:row>
                <xdr:rowOff>520700</xdr:rowOff>
              </to>
            </anchor>
          </objectPr>
        </oleObject>
      </mc:Choice>
      <mc:Fallback>
        <oleObject progId="Equation.DSMT4" shapeId="1027" r:id="rId3"/>
      </mc:Fallback>
    </mc:AlternateContent>
    <mc:AlternateContent xmlns:mc="http://schemas.openxmlformats.org/markup-compatibility/2006">
      <mc:Choice Requires="x14">
        <oleObject progId="Equation.DSMT4" shapeId="1028" r:id="rId5">
          <objectPr defaultSize="0" autoPict="0" r:id="rId6">
            <anchor moveWithCells="1" sizeWithCells="1">
              <from>
                <xdr:col>4</xdr:col>
                <xdr:colOff>393700</xdr:colOff>
                <xdr:row>0</xdr:row>
                <xdr:rowOff>101600</xdr:rowOff>
              </from>
              <to>
                <xdr:col>8</xdr:col>
                <xdr:colOff>38100</xdr:colOff>
                <xdr:row>2</xdr:row>
                <xdr:rowOff>101600</xdr:rowOff>
              </to>
            </anchor>
          </objectPr>
        </oleObject>
      </mc:Choice>
      <mc:Fallback>
        <oleObject progId="Equation.DSMT4" shapeId="1028" r:id="rId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848A5-67F7-494E-A1E4-6EFB34436A8A}">
  <dimension ref="A1:H25"/>
  <sheetViews>
    <sheetView workbookViewId="0">
      <selection sqref="A1:C1"/>
    </sheetView>
  </sheetViews>
  <sheetFormatPr baseColWidth="10" defaultRowHeight="16" x14ac:dyDescent="0.2"/>
  <cols>
    <col min="1" max="1" width="10.83203125" customWidth="1"/>
    <col min="3" max="4" width="10.83203125" customWidth="1"/>
  </cols>
  <sheetData>
    <row r="1" spans="1:8" x14ac:dyDescent="0.2">
      <c r="A1" s="44" t="s">
        <v>2</v>
      </c>
      <c r="B1" s="45" t="s">
        <v>0</v>
      </c>
      <c r="C1" s="46" t="s">
        <v>1</v>
      </c>
      <c r="D1" s="1"/>
      <c r="E1" s="1"/>
    </row>
    <row r="2" spans="1:8" ht="17" thickBot="1" x14ac:dyDescent="0.25">
      <c r="A2" s="13">
        <v>25000000</v>
      </c>
      <c r="B2" s="9">
        <v>0.4</v>
      </c>
      <c r="C2" s="10">
        <v>0.03</v>
      </c>
      <c r="D2" s="1"/>
      <c r="E2" s="1"/>
    </row>
    <row r="3" spans="1:8" ht="17" thickBot="1" x14ac:dyDescent="0.25"/>
    <row r="4" spans="1:8" ht="51" x14ac:dyDescent="0.2">
      <c r="A4" s="43" t="s">
        <v>5</v>
      </c>
      <c r="B4" s="41" t="s">
        <v>3</v>
      </c>
      <c r="C4" s="42" t="s">
        <v>4</v>
      </c>
      <c r="D4" s="43" t="s">
        <v>9</v>
      </c>
      <c r="E4" s="41" t="s">
        <v>10</v>
      </c>
      <c r="F4" s="42" t="s">
        <v>11</v>
      </c>
      <c r="G4" s="43" t="s">
        <v>12</v>
      </c>
      <c r="H4" s="42" t="s">
        <v>13</v>
      </c>
    </row>
    <row r="5" spans="1:8" x14ac:dyDescent="0.2">
      <c r="A5" s="5">
        <v>1</v>
      </c>
      <c r="B5" s="6">
        <f>A2*B2</f>
        <v>10000000</v>
      </c>
      <c r="C5" s="7">
        <f>B5</f>
        <v>10000000</v>
      </c>
      <c r="D5" s="5">
        <v>750000</v>
      </c>
      <c r="E5" s="6" t="s">
        <v>14</v>
      </c>
      <c r="F5" s="7">
        <v>750000</v>
      </c>
      <c r="G5" s="17">
        <v>1</v>
      </c>
      <c r="H5" s="16">
        <v>0</v>
      </c>
    </row>
    <row r="6" spans="1:8" x14ac:dyDescent="0.2">
      <c r="A6" s="5">
        <v>2</v>
      </c>
      <c r="B6" s="6">
        <f>$B$2*$A$2+($C$2-$B$2)*C5-($C$2/$A$2)*C5^2</f>
        <v>6180000</v>
      </c>
      <c r="C6" s="7">
        <f>C5+B6</f>
        <v>16180000</v>
      </c>
      <c r="D6" s="14">
        <f>$B$2*($A$2-C5)</f>
        <v>6000000</v>
      </c>
      <c r="E6" s="6">
        <f>$C$2*(C5/$A$2)*($A$2-C5)</f>
        <v>180000</v>
      </c>
      <c r="F6" s="7">
        <f t="shared" ref="F6:F24" si="0">D6+E6</f>
        <v>6180000</v>
      </c>
      <c r="G6" s="18">
        <f>D6/F6</f>
        <v>0.970873786407767</v>
      </c>
      <c r="H6" s="19">
        <f>E6/F6</f>
        <v>2.9126213592233011E-2</v>
      </c>
    </row>
    <row r="7" spans="1:8" x14ac:dyDescent="0.2">
      <c r="A7" s="5">
        <v>3</v>
      </c>
      <c r="B7" s="6">
        <f t="shared" ref="B7:B24" si="1">$B$2*$A$2+($C$2-$B$2)*C6-($C$2/$A$2)*C6^2</f>
        <v>3699249.12</v>
      </c>
      <c r="C7" s="7">
        <f t="shared" ref="C7:C24" si="2">C6+B7</f>
        <v>19879249.120000001</v>
      </c>
      <c r="D7" s="14">
        <f t="shared" ref="D7:D24" si="3">$B$2*($A$2-C6)</f>
        <v>3528000</v>
      </c>
      <c r="E7" s="6">
        <f t="shared" ref="E7:E24" si="4">$C$2*(C6/$A$2)*($A$2-C6)</f>
        <v>171249.12</v>
      </c>
      <c r="F7" s="7">
        <f t="shared" si="0"/>
        <v>3699249.12</v>
      </c>
      <c r="G7" s="18">
        <f t="shared" ref="G7:G24" si="5">D7/F7</f>
        <v>0.95370705933965316</v>
      </c>
      <c r="H7" s="19">
        <f t="shared" ref="H7:H24" si="6">E7/F7</f>
        <v>4.6292940660346768E-2</v>
      </c>
    </row>
    <row r="8" spans="1:8" x14ac:dyDescent="0.2">
      <c r="A8" s="5">
        <v>4</v>
      </c>
      <c r="B8" s="6">
        <f t="shared" si="1"/>
        <v>2170456.3709099749</v>
      </c>
      <c r="C8" s="7">
        <f t="shared" si="2"/>
        <v>22049705.490909975</v>
      </c>
      <c r="D8" s="14">
        <f t="shared" si="3"/>
        <v>2048300.3519999997</v>
      </c>
      <c r="E8" s="6">
        <f t="shared" si="4"/>
        <v>122156.01890997506</v>
      </c>
      <c r="F8" s="7">
        <f t="shared" si="0"/>
        <v>2170456.3709099749</v>
      </c>
      <c r="G8" s="18">
        <f t="shared" si="5"/>
        <v>0.9437187401934457</v>
      </c>
      <c r="H8" s="19">
        <f t="shared" si="6"/>
        <v>5.6281259806554199E-2</v>
      </c>
    </row>
    <row r="9" spans="1:8" x14ac:dyDescent="0.2">
      <c r="A9" s="5">
        <v>5</v>
      </c>
      <c r="B9" s="6">
        <f t="shared" si="1"/>
        <v>1258181.5536802707</v>
      </c>
      <c r="C9" s="7">
        <f t="shared" si="2"/>
        <v>23307887.044590246</v>
      </c>
      <c r="D9" s="14">
        <f t="shared" si="3"/>
        <v>1180117.80363601</v>
      </c>
      <c r="E9" s="6">
        <f t="shared" si="4"/>
        <v>78063.75004426064</v>
      </c>
      <c r="F9" s="7">
        <f t="shared" si="0"/>
        <v>1258181.5536802707</v>
      </c>
      <c r="G9" s="18">
        <f t="shared" si="5"/>
        <v>0.93795509891563855</v>
      </c>
      <c r="H9" s="19">
        <f t="shared" si="6"/>
        <v>6.2044901084361483E-2</v>
      </c>
    </row>
    <row r="10" spans="1:8" x14ac:dyDescent="0.2">
      <c r="A10" s="5">
        <v>6</v>
      </c>
      <c r="B10" s="6">
        <f t="shared" si="1"/>
        <v>724172.67532155651</v>
      </c>
      <c r="C10" s="7">
        <f t="shared" si="2"/>
        <v>24032059.719911803</v>
      </c>
      <c r="D10" s="14">
        <f t="shared" si="3"/>
        <v>676845.18216390163</v>
      </c>
      <c r="E10" s="6">
        <f t="shared" si="4"/>
        <v>47327.493157653982</v>
      </c>
      <c r="F10" s="7">
        <f t="shared" si="0"/>
        <v>724172.67532155558</v>
      </c>
      <c r="G10" s="18">
        <f t="shared" si="5"/>
        <v>0.93464612133198888</v>
      </c>
      <c r="H10" s="19">
        <f t="shared" si="6"/>
        <v>6.5353878668011164E-2</v>
      </c>
    </row>
    <row r="11" spans="1:8" x14ac:dyDescent="0.2">
      <c r="A11" s="5">
        <v>7</v>
      </c>
      <c r="B11" s="6">
        <f t="shared" si="1"/>
        <v>415090.03037494456</v>
      </c>
      <c r="C11" s="7">
        <f t="shared" si="2"/>
        <v>24447149.750286747</v>
      </c>
      <c r="D11" s="14">
        <f t="shared" si="3"/>
        <v>387176.11203527899</v>
      </c>
      <c r="E11" s="6">
        <f t="shared" si="4"/>
        <v>27913.918339665262</v>
      </c>
      <c r="F11" s="7">
        <f t="shared" si="0"/>
        <v>415090.03037494427</v>
      </c>
      <c r="G11" s="18">
        <f t="shared" si="5"/>
        <v>0.93275213496587461</v>
      </c>
      <c r="H11" s="19">
        <f t="shared" si="6"/>
        <v>6.7247865034125401E-2</v>
      </c>
    </row>
    <row r="12" spans="1:8" x14ac:dyDescent="0.2">
      <c r="A12" s="5">
        <v>8</v>
      </c>
      <c r="B12" s="6">
        <f t="shared" si="1"/>
        <v>237358.83529836859</v>
      </c>
      <c r="C12" s="7">
        <f t="shared" si="2"/>
        <v>24684508.585585114</v>
      </c>
      <c r="D12" s="14">
        <f t="shared" si="3"/>
        <v>221140.09988530132</v>
      </c>
      <c r="E12" s="6">
        <f t="shared" si="4"/>
        <v>16218.735413067989</v>
      </c>
      <c r="F12" s="7">
        <f t="shared" si="0"/>
        <v>237358.83529836929</v>
      </c>
      <c r="G12" s="18">
        <f t="shared" si="5"/>
        <v>0.93166997389130091</v>
      </c>
      <c r="H12" s="19">
        <f t="shared" si="6"/>
        <v>6.8330026108699121E-2</v>
      </c>
    </row>
    <row r="13" spans="1:8" x14ac:dyDescent="0.2">
      <c r="A13" s="5">
        <v>9</v>
      </c>
      <c r="B13" s="6">
        <f t="shared" si="1"/>
        <v>135541.86639931728</v>
      </c>
      <c r="C13" s="7">
        <f t="shared" si="2"/>
        <v>24820050.451984432</v>
      </c>
      <c r="D13" s="14">
        <f t="shared" si="3"/>
        <v>126196.56576595455</v>
      </c>
      <c r="E13" s="6">
        <f t="shared" si="4"/>
        <v>9345.3006333631838</v>
      </c>
      <c r="F13" s="7">
        <f t="shared" si="0"/>
        <v>135541.86639931775</v>
      </c>
      <c r="G13" s="18">
        <f t="shared" si="5"/>
        <v>0.93105229489882368</v>
      </c>
      <c r="H13" s="19">
        <f t="shared" si="6"/>
        <v>6.8947705101176204E-2</v>
      </c>
    </row>
    <row r="14" spans="1:8" x14ac:dyDescent="0.2">
      <c r="A14" s="5">
        <v>10</v>
      </c>
      <c r="B14" s="6">
        <f t="shared" si="1"/>
        <v>77339.44743889675</v>
      </c>
      <c r="C14" s="7">
        <f t="shared" si="2"/>
        <v>24897389.899423327</v>
      </c>
      <c r="D14" s="14">
        <f t="shared" si="3"/>
        <v>71979.819206227359</v>
      </c>
      <c r="E14" s="6">
        <f t="shared" si="4"/>
        <v>5359.6282326698438</v>
      </c>
      <c r="F14" s="7">
        <f t="shared" si="0"/>
        <v>77339.447438897201</v>
      </c>
      <c r="G14" s="18">
        <f t="shared" si="5"/>
        <v>0.93069994148970003</v>
      </c>
      <c r="H14" s="19">
        <f t="shared" si="6"/>
        <v>6.9300058510299953E-2</v>
      </c>
    </row>
    <row r="15" spans="1:8" x14ac:dyDescent="0.2">
      <c r="A15" s="5">
        <v>11</v>
      </c>
      <c r="B15" s="6">
        <f t="shared" si="1"/>
        <v>44109.708648681408</v>
      </c>
      <c r="C15" s="7">
        <f t="shared" si="2"/>
        <v>24941499.608072009</v>
      </c>
      <c r="D15" s="14">
        <f t="shared" si="3"/>
        <v>41044.040230669081</v>
      </c>
      <c r="E15" s="6">
        <f t="shared" si="4"/>
        <v>3065.668418011755</v>
      </c>
      <c r="F15" s="7">
        <f t="shared" si="0"/>
        <v>44109.708648680833</v>
      </c>
      <c r="G15" s="18">
        <f t="shared" si="5"/>
        <v>0.93049901003815783</v>
      </c>
      <c r="H15" s="19">
        <f t="shared" si="6"/>
        <v>6.9500989961842299E-2</v>
      </c>
    </row>
    <row r="16" spans="1:8" x14ac:dyDescent="0.2">
      <c r="A16" s="5">
        <v>12</v>
      </c>
      <c r="B16" s="6">
        <f t="shared" si="1"/>
        <v>25151.061774009257</v>
      </c>
      <c r="C16" s="7">
        <f t="shared" si="2"/>
        <v>24966650.669846017</v>
      </c>
      <c r="D16" s="14">
        <f t="shared" si="3"/>
        <v>23400.156771196427</v>
      </c>
      <c r="E16" s="6">
        <f t="shared" si="4"/>
        <v>1750.9050028128574</v>
      </c>
      <c r="F16" s="7">
        <f t="shared" si="0"/>
        <v>25151.061774009286</v>
      </c>
      <c r="G16" s="18">
        <f t="shared" si="5"/>
        <v>0.93038444982779156</v>
      </c>
      <c r="H16" s="19">
        <f t="shared" si="6"/>
        <v>6.9615550172208454E-2</v>
      </c>
    </row>
    <row r="17" spans="1:8" x14ac:dyDescent="0.2">
      <c r="A17" s="5">
        <v>13</v>
      </c>
      <c r="B17" s="6">
        <f t="shared" si="1"/>
        <v>14338.877352827578</v>
      </c>
      <c r="C17" s="7">
        <f t="shared" si="2"/>
        <v>24980989.547198843</v>
      </c>
      <c r="D17" s="14">
        <f t="shared" si="3"/>
        <v>13339.732061593235</v>
      </c>
      <c r="E17" s="6">
        <f t="shared" si="4"/>
        <v>999.14529123342936</v>
      </c>
      <c r="F17" s="7">
        <f t="shared" si="0"/>
        <v>14338.877352826665</v>
      </c>
      <c r="G17" s="18">
        <f t="shared" si="5"/>
        <v>0.93031914098655255</v>
      </c>
      <c r="H17" s="19">
        <f t="shared" si="6"/>
        <v>6.9680859013447449E-2</v>
      </c>
    </row>
    <row r="18" spans="1:8" x14ac:dyDescent="0.2">
      <c r="A18" s="5">
        <v>14</v>
      </c>
      <c r="B18" s="6">
        <f t="shared" si="1"/>
        <v>8174.0610277180094</v>
      </c>
      <c r="C18" s="7">
        <f t="shared" si="2"/>
        <v>24989163.60822656</v>
      </c>
      <c r="D18" s="14">
        <f t="shared" si="3"/>
        <v>7604.1811204627156</v>
      </c>
      <c r="E18" s="6">
        <f t="shared" si="4"/>
        <v>569.87990725585769</v>
      </c>
      <c r="F18" s="7">
        <f t="shared" si="0"/>
        <v>8174.0610277185733</v>
      </c>
      <c r="G18" s="18">
        <f t="shared" si="5"/>
        <v>0.93028191185221498</v>
      </c>
      <c r="H18" s="19">
        <f t="shared" si="6"/>
        <v>6.9718088147785018E-2</v>
      </c>
    </row>
    <row r="19" spans="1:8" x14ac:dyDescent="0.2">
      <c r="A19" s="5">
        <v>15</v>
      </c>
      <c r="B19" s="6">
        <f t="shared" si="1"/>
        <v>4659.5075497161597</v>
      </c>
      <c r="C19" s="7">
        <f t="shared" si="2"/>
        <v>24993823.115776278</v>
      </c>
      <c r="D19" s="14">
        <f t="shared" si="3"/>
        <v>4334.5567093759773</v>
      </c>
      <c r="E19" s="6">
        <f t="shared" si="4"/>
        <v>324.95084033919733</v>
      </c>
      <c r="F19" s="7">
        <f t="shared" si="0"/>
        <v>4659.5075497151747</v>
      </c>
      <c r="G19" s="18">
        <f t="shared" si="5"/>
        <v>0.93026069023988145</v>
      </c>
      <c r="H19" s="19">
        <f t="shared" si="6"/>
        <v>6.9739309760118495E-2</v>
      </c>
    </row>
    <row r="20" spans="1:8" x14ac:dyDescent="0.2">
      <c r="A20" s="5">
        <v>16</v>
      </c>
      <c r="B20" s="6">
        <f t="shared" si="1"/>
        <v>2656.014431521995</v>
      </c>
      <c r="C20" s="7">
        <f t="shared" si="2"/>
        <v>24996479.130207799</v>
      </c>
      <c r="D20" s="14">
        <f t="shared" si="3"/>
        <v>2470.7536894887689</v>
      </c>
      <c r="E20" s="6">
        <f t="shared" si="4"/>
        <v>185.26074203320172</v>
      </c>
      <c r="F20" s="7">
        <f t="shared" si="0"/>
        <v>2656.0144315219704</v>
      </c>
      <c r="G20" s="18">
        <f t="shared" si="5"/>
        <v>0.93024859359403334</v>
      </c>
      <c r="H20" s="19">
        <f t="shared" si="6"/>
        <v>6.9751406405966762E-2</v>
      </c>
    </row>
    <row r="21" spans="1:8" x14ac:dyDescent="0.2">
      <c r="A21" s="5">
        <v>17</v>
      </c>
      <c r="B21" s="6">
        <f t="shared" si="1"/>
        <v>1513.9591348180547</v>
      </c>
      <c r="C21" s="7">
        <f t="shared" si="2"/>
        <v>24997993.089342616</v>
      </c>
      <c r="D21" s="14">
        <f t="shared" si="3"/>
        <v>1408.3479168802501</v>
      </c>
      <c r="E21" s="6">
        <f t="shared" si="4"/>
        <v>105.61121793710639</v>
      </c>
      <c r="F21" s="7">
        <f t="shared" si="0"/>
        <v>1513.9591348173565</v>
      </c>
      <c r="G21" s="18">
        <f t="shared" si="5"/>
        <v>0.93024169839970794</v>
      </c>
      <c r="H21" s="19">
        <f t="shared" si="6"/>
        <v>6.9758301600292061E-2</v>
      </c>
    </row>
    <row r="22" spans="1:8" x14ac:dyDescent="0.2">
      <c r="A22" s="5">
        <v>18</v>
      </c>
      <c r="B22" s="6">
        <f t="shared" si="1"/>
        <v>862.9667494466994</v>
      </c>
      <c r="C22" s="7">
        <f t="shared" si="2"/>
        <v>24998856.056092065</v>
      </c>
      <c r="D22" s="14">
        <f t="shared" si="3"/>
        <v>802.7642629534007</v>
      </c>
      <c r="E22" s="6">
        <f t="shared" si="4"/>
        <v>60.202486493040979</v>
      </c>
      <c r="F22" s="7">
        <f t="shared" si="0"/>
        <v>862.96674944644167</v>
      </c>
      <c r="G22" s="18">
        <f t="shared" si="5"/>
        <v>0.93023776810443926</v>
      </c>
      <c r="H22" s="19">
        <f t="shared" si="6"/>
        <v>6.97622318955608E-2</v>
      </c>
    </row>
    <row r="23" spans="1:8" x14ac:dyDescent="0.2">
      <c r="A23" s="5">
        <v>19</v>
      </c>
      <c r="B23" s="6">
        <f t="shared" si="1"/>
        <v>491.89431008277461</v>
      </c>
      <c r="C23" s="7">
        <f t="shared" si="2"/>
        <v>24999347.950402148</v>
      </c>
      <c r="D23" s="14">
        <f t="shared" si="3"/>
        <v>457.57756317406893</v>
      </c>
      <c r="E23" s="6">
        <f t="shared" si="4"/>
        <v>34.316746908857766</v>
      </c>
      <c r="F23" s="7">
        <f t="shared" si="0"/>
        <v>491.89431008292672</v>
      </c>
      <c r="G23" s="18">
        <f t="shared" si="5"/>
        <v>0.93023552782492558</v>
      </c>
      <c r="H23" s="19">
        <f t="shared" si="6"/>
        <v>6.9764472175074407E-2</v>
      </c>
    </row>
    <row r="24" spans="1:8" ht="17" thickBot="1" x14ac:dyDescent="0.25">
      <c r="A24" s="8">
        <v>20</v>
      </c>
      <c r="B24" s="9">
        <f t="shared" si="1"/>
        <v>280.38081687362865</v>
      </c>
      <c r="C24" s="10">
        <f t="shared" si="2"/>
        <v>24999628.331219021</v>
      </c>
      <c r="D24" s="15">
        <f t="shared" si="3"/>
        <v>260.81983914077284</v>
      </c>
      <c r="E24" s="9">
        <f t="shared" si="4"/>
        <v>19.560977733144291</v>
      </c>
      <c r="F24" s="10">
        <f t="shared" si="0"/>
        <v>280.38081687391713</v>
      </c>
      <c r="G24" s="20">
        <f t="shared" si="5"/>
        <v>0.93023425086196054</v>
      </c>
      <c r="H24" s="21">
        <f t="shared" si="6"/>
        <v>6.9765749138039485E-2</v>
      </c>
    </row>
    <row r="25" spans="1:8" x14ac:dyDescent="0.2">
      <c r="A25" s="1"/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7169" r:id="rId3">
          <objectPr defaultSize="0" autoPict="0" r:id="rId4">
            <anchor moveWithCells="1">
              <from>
                <xdr:col>8</xdr:col>
                <xdr:colOff>228600</xdr:colOff>
                <xdr:row>0</xdr:row>
                <xdr:rowOff>114300</xdr:rowOff>
              </from>
              <to>
                <xdr:col>13</xdr:col>
                <xdr:colOff>749300</xdr:colOff>
                <xdr:row>3</xdr:row>
                <xdr:rowOff>520700</xdr:rowOff>
              </to>
            </anchor>
          </objectPr>
        </oleObject>
      </mc:Choice>
      <mc:Fallback>
        <oleObject progId="Equation.DSMT4" shapeId="7169" r:id="rId3"/>
      </mc:Fallback>
    </mc:AlternateContent>
    <mc:AlternateContent xmlns:mc="http://schemas.openxmlformats.org/markup-compatibility/2006">
      <mc:Choice Requires="x14">
        <oleObject progId="Equation.DSMT4" shapeId="7170" r:id="rId5">
          <objectPr defaultSize="0" autoPict="0" r:id="rId6">
            <anchor moveWithCells="1" sizeWithCells="1">
              <from>
                <xdr:col>4</xdr:col>
                <xdr:colOff>393700</xdr:colOff>
                <xdr:row>0</xdr:row>
                <xdr:rowOff>101600</xdr:rowOff>
              </from>
              <to>
                <xdr:col>8</xdr:col>
                <xdr:colOff>38100</xdr:colOff>
                <xdr:row>2</xdr:row>
                <xdr:rowOff>101600</xdr:rowOff>
              </to>
            </anchor>
          </objectPr>
        </oleObject>
      </mc:Choice>
      <mc:Fallback>
        <oleObject progId="Equation.DSMT4" shapeId="7170" r:id="rId5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81643-F24A-8048-844E-62502353E93A}">
  <dimension ref="A1:M105"/>
  <sheetViews>
    <sheetView workbookViewId="0">
      <selection activeCell="B4" sqref="B4"/>
    </sheetView>
  </sheetViews>
  <sheetFormatPr baseColWidth="10" defaultRowHeight="16" x14ac:dyDescent="0.2"/>
  <cols>
    <col min="1" max="10" width="10.83203125" style="1"/>
  </cols>
  <sheetData>
    <row r="1" spans="1:13" ht="68" x14ac:dyDescent="0.2">
      <c r="A1" s="34" t="s">
        <v>15</v>
      </c>
      <c r="B1" s="33"/>
      <c r="C1" s="28" t="s">
        <v>6</v>
      </c>
      <c r="D1" s="28" t="s">
        <v>7</v>
      </c>
      <c r="E1" s="26" t="s">
        <v>8</v>
      </c>
      <c r="F1" s="29" t="s">
        <v>20</v>
      </c>
      <c r="G1" s="29" t="s">
        <v>21</v>
      </c>
      <c r="H1" s="29" t="s">
        <v>17</v>
      </c>
      <c r="I1" s="29" t="s">
        <v>18</v>
      </c>
      <c r="J1" s="29" t="s">
        <v>19</v>
      </c>
      <c r="K1" s="23"/>
      <c r="L1" s="23"/>
      <c r="M1" s="23"/>
    </row>
    <row r="2" spans="1:13" ht="17" thickBot="1" x14ac:dyDescent="0.25">
      <c r="A2" s="35">
        <v>0.81240525769570682</v>
      </c>
      <c r="B2" s="6"/>
      <c r="C2" s="27">
        <v>19794</v>
      </c>
      <c r="D2" s="27">
        <v>19.54</v>
      </c>
      <c r="E2" s="27">
        <v>1</v>
      </c>
    </row>
    <row r="3" spans="1:13" x14ac:dyDescent="0.2">
      <c r="A3" s="6"/>
      <c r="B3" s="6"/>
      <c r="C3" s="27">
        <v>19801</v>
      </c>
      <c r="D3" s="27">
        <v>23.55</v>
      </c>
      <c r="E3" s="27">
        <v>2</v>
      </c>
      <c r="F3" s="1">
        <f>(D2+D3)/2</f>
        <v>21.545000000000002</v>
      </c>
    </row>
    <row r="4" spans="1:13" x14ac:dyDescent="0.2">
      <c r="A4" s="6"/>
      <c r="B4" s="6"/>
      <c r="C4" s="27">
        <v>19802</v>
      </c>
      <c r="D4" s="27">
        <v>32.569000000000003</v>
      </c>
      <c r="E4" s="27">
        <v>3</v>
      </c>
      <c r="F4" s="1">
        <f t="shared" ref="F4:F67" si="0">(D3+D4)/2</f>
        <v>28.0595</v>
      </c>
      <c r="G4" s="1">
        <f>F3</f>
        <v>21.545000000000002</v>
      </c>
      <c r="H4" s="1">
        <f>G4</f>
        <v>21.545000000000002</v>
      </c>
      <c r="I4" s="1">
        <f>D4-H4</f>
        <v>11.024000000000001</v>
      </c>
      <c r="J4" s="1">
        <f>I4^2</f>
        <v>121.52857600000002</v>
      </c>
    </row>
    <row r="5" spans="1:13" x14ac:dyDescent="0.2">
      <c r="A5" s="6"/>
      <c r="B5" s="6"/>
      <c r="C5" s="27">
        <v>19803</v>
      </c>
      <c r="D5" s="27">
        <v>41.466999999999999</v>
      </c>
      <c r="E5" s="27">
        <v>4</v>
      </c>
      <c r="F5" s="1">
        <f t="shared" si="0"/>
        <v>37.018000000000001</v>
      </c>
      <c r="G5" s="1">
        <f t="shared" ref="G5:G68" si="1">F4</f>
        <v>28.0595</v>
      </c>
      <c r="H5" s="1">
        <f>$A$2*D4+(1-$A$2)*H4</f>
        <v>30.500955560837475</v>
      </c>
      <c r="I5" s="1">
        <f t="shared" ref="I5:I68" si="2">D5-H5</f>
        <v>10.966044439162523</v>
      </c>
      <c r="J5" s="1">
        <f t="shared" ref="J5:J68" si="3">I5^2</f>
        <v>120.2541306416873</v>
      </c>
    </row>
    <row r="6" spans="1:13" x14ac:dyDescent="0.2">
      <c r="A6" s="6"/>
      <c r="B6" s="6"/>
      <c r="C6" s="27">
        <v>19804</v>
      </c>
      <c r="D6" s="27">
        <v>67.620999999999995</v>
      </c>
      <c r="E6" s="27">
        <v>5</v>
      </c>
      <c r="F6" s="1">
        <f t="shared" si="0"/>
        <v>54.543999999999997</v>
      </c>
      <c r="G6" s="1">
        <f t="shared" si="1"/>
        <v>37.018000000000001</v>
      </c>
      <c r="H6" s="1">
        <f t="shared" ref="H6:H69" si="4">$A$2*D5+(1-$A$2)*H5</f>
        <v>39.409827719337876</v>
      </c>
      <c r="I6" s="1">
        <f t="shared" si="2"/>
        <v>28.211172280662119</v>
      </c>
      <c r="J6" s="1">
        <f t="shared" si="3"/>
        <v>795.87024144919872</v>
      </c>
    </row>
    <row r="7" spans="1:13" x14ac:dyDescent="0.2">
      <c r="C7" s="27">
        <v>19811</v>
      </c>
      <c r="D7" s="27">
        <v>78.765000000000001</v>
      </c>
      <c r="E7" s="27">
        <v>6</v>
      </c>
      <c r="F7" s="1">
        <f t="shared" si="0"/>
        <v>73.192999999999998</v>
      </c>
      <c r="G7" s="1">
        <f t="shared" si="1"/>
        <v>54.543999999999997</v>
      </c>
      <c r="H7" s="1">
        <f t="shared" si="4"/>
        <v>62.328732405907168</v>
      </c>
      <c r="I7" s="1">
        <f t="shared" si="2"/>
        <v>16.436267594092833</v>
      </c>
      <c r="J7" s="1">
        <f t="shared" si="3"/>
        <v>270.15089242462619</v>
      </c>
    </row>
    <row r="8" spans="1:13" x14ac:dyDescent="0.2">
      <c r="C8" s="27">
        <v>19812</v>
      </c>
      <c r="D8" s="27">
        <v>90.718999999999994</v>
      </c>
      <c r="E8" s="27">
        <v>7</v>
      </c>
      <c r="F8" s="1">
        <f t="shared" si="0"/>
        <v>84.74199999999999</v>
      </c>
      <c r="G8" s="1">
        <f t="shared" si="1"/>
        <v>73.192999999999998</v>
      </c>
      <c r="H8" s="1">
        <f t="shared" si="4"/>
        <v>75.681642616241746</v>
      </c>
      <c r="I8" s="1">
        <f t="shared" si="2"/>
        <v>15.037357383758248</v>
      </c>
      <c r="J8" s="1">
        <f t="shared" si="3"/>
        <v>226.12211708686871</v>
      </c>
    </row>
    <row r="9" spans="1:13" x14ac:dyDescent="0.2">
      <c r="C9" s="27">
        <v>19813</v>
      </c>
      <c r="D9" s="27">
        <v>97.677999999999997</v>
      </c>
      <c r="E9" s="27">
        <v>8</v>
      </c>
      <c r="F9" s="1">
        <f t="shared" si="0"/>
        <v>94.198499999999996</v>
      </c>
      <c r="G9" s="1">
        <f t="shared" si="1"/>
        <v>84.74199999999999</v>
      </c>
      <c r="H9" s="1">
        <f t="shared" si="4"/>
        <v>87.898070816656315</v>
      </c>
      <c r="I9" s="1">
        <f t="shared" si="2"/>
        <v>9.7799291833436826</v>
      </c>
      <c r="J9" s="1">
        <f t="shared" si="3"/>
        <v>95.647014831217433</v>
      </c>
    </row>
    <row r="10" spans="1:13" x14ac:dyDescent="0.2">
      <c r="C10" s="27">
        <v>19814</v>
      </c>
      <c r="D10" s="27">
        <v>133.553</v>
      </c>
      <c r="E10" s="27">
        <v>9</v>
      </c>
      <c r="F10" s="1">
        <f t="shared" si="0"/>
        <v>115.6155</v>
      </c>
      <c r="G10" s="1">
        <f t="shared" si="1"/>
        <v>94.198499999999996</v>
      </c>
      <c r="H10" s="1">
        <f t="shared" si="4"/>
        <v>95.843336705096391</v>
      </c>
      <c r="I10" s="1">
        <f t="shared" si="2"/>
        <v>37.709663294903606</v>
      </c>
      <c r="J10" s="1">
        <f t="shared" si="3"/>
        <v>1422.0187058150002</v>
      </c>
    </row>
    <row r="11" spans="1:13" x14ac:dyDescent="0.2">
      <c r="C11" s="27">
        <v>19821</v>
      </c>
      <c r="D11" s="27">
        <v>131.01900000000001</v>
      </c>
      <c r="E11" s="27">
        <v>10</v>
      </c>
      <c r="F11" s="1">
        <f t="shared" si="0"/>
        <v>132.286</v>
      </c>
      <c r="G11" s="1">
        <f t="shared" si="1"/>
        <v>115.6155</v>
      </c>
      <c r="H11" s="1">
        <f t="shared" si="4"/>
        <v>126.47886543181089</v>
      </c>
      <c r="I11" s="1">
        <f t="shared" si="2"/>
        <v>4.5401345681891172</v>
      </c>
      <c r="J11" s="1">
        <f t="shared" si="3"/>
        <v>20.612821897265782</v>
      </c>
    </row>
    <row r="12" spans="1:13" x14ac:dyDescent="0.2">
      <c r="C12" s="27">
        <v>19822</v>
      </c>
      <c r="D12" s="27">
        <v>142.68100000000001</v>
      </c>
      <c r="E12" s="27">
        <v>11</v>
      </c>
      <c r="F12" s="1">
        <f t="shared" si="0"/>
        <v>136.85000000000002</v>
      </c>
      <c r="G12" s="1">
        <f t="shared" si="1"/>
        <v>132.286</v>
      </c>
      <c r="H12" s="1">
        <f t="shared" si="4"/>
        <v>130.16729462565377</v>
      </c>
      <c r="I12" s="1">
        <f t="shared" si="2"/>
        <v>12.513705374346245</v>
      </c>
      <c r="J12" s="1">
        <f t="shared" si="3"/>
        <v>156.59282219594209</v>
      </c>
    </row>
    <row r="13" spans="1:13" x14ac:dyDescent="0.2">
      <c r="C13" s="27">
        <v>19823</v>
      </c>
      <c r="D13" s="27">
        <v>175.80799999999999</v>
      </c>
      <c r="E13" s="27">
        <v>12</v>
      </c>
      <c r="F13" s="1">
        <f t="shared" si="0"/>
        <v>159.24450000000002</v>
      </c>
      <c r="G13" s="1">
        <f t="shared" si="1"/>
        <v>136.85000000000002</v>
      </c>
      <c r="H13" s="1">
        <f t="shared" si="4"/>
        <v>140.33349466502767</v>
      </c>
      <c r="I13" s="1">
        <f t="shared" si="2"/>
        <v>35.474505334972321</v>
      </c>
      <c r="J13" s="1">
        <f t="shared" si="3"/>
        <v>1258.4405287609795</v>
      </c>
    </row>
    <row r="14" spans="1:13" x14ac:dyDescent="0.2">
      <c r="C14" s="27">
        <v>19824</v>
      </c>
      <c r="D14" s="27">
        <v>214.29300000000001</v>
      </c>
      <c r="E14" s="27">
        <v>13</v>
      </c>
      <c r="F14" s="1">
        <f t="shared" si="0"/>
        <v>195.0505</v>
      </c>
      <c r="G14" s="1">
        <f t="shared" si="1"/>
        <v>159.24450000000002</v>
      </c>
      <c r="H14" s="1">
        <f t="shared" si="4"/>
        <v>169.15316931331358</v>
      </c>
      <c r="I14" s="1">
        <f t="shared" si="2"/>
        <v>45.139830686686423</v>
      </c>
      <c r="J14" s="1">
        <f t="shared" si="3"/>
        <v>2037.6043144227174</v>
      </c>
    </row>
    <row r="15" spans="1:13" x14ac:dyDescent="0.2">
      <c r="C15" s="27">
        <v>19831</v>
      </c>
      <c r="D15" s="27">
        <v>227.982</v>
      </c>
      <c r="E15" s="27">
        <v>14</v>
      </c>
      <c r="F15" s="1">
        <f t="shared" si="0"/>
        <v>221.13749999999999</v>
      </c>
      <c r="G15" s="1">
        <f t="shared" si="1"/>
        <v>195.0505</v>
      </c>
      <c r="H15" s="1">
        <f t="shared" si="4"/>
        <v>205.82500509467164</v>
      </c>
      <c r="I15" s="1">
        <f t="shared" si="2"/>
        <v>22.156994905328361</v>
      </c>
      <c r="J15" s="1">
        <f t="shared" si="3"/>
        <v>490.93242323474692</v>
      </c>
    </row>
    <row r="16" spans="1:13" x14ac:dyDescent="0.2">
      <c r="C16" s="27">
        <v>19832</v>
      </c>
      <c r="D16" s="27">
        <v>267.28399999999999</v>
      </c>
      <c r="E16" s="27">
        <v>15</v>
      </c>
      <c r="F16" s="1">
        <f t="shared" si="0"/>
        <v>247.63299999999998</v>
      </c>
      <c r="G16" s="1">
        <f t="shared" si="1"/>
        <v>221.13749999999999</v>
      </c>
      <c r="H16" s="1">
        <f t="shared" si="4"/>
        <v>223.82546425049739</v>
      </c>
      <c r="I16" s="1">
        <f t="shared" si="2"/>
        <v>43.458535749502602</v>
      </c>
      <c r="J16" s="1">
        <f t="shared" si="3"/>
        <v>1888.6443294907956</v>
      </c>
    </row>
    <row r="17" spans="3:10" x14ac:dyDescent="0.2">
      <c r="C17" s="27">
        <v>19833</v>
      </c>
      <c r="D17" s="27">
        <v>273.20999999999998</v>
      </c>
      <c r="E17" s="27">
        <v>16</v>
      </c>
      <c r="F17" s="1">
        <f t="shared" si="0"/>
        <v>270.24699999999996</v>
      </c>
      <c r="G17" s="1">
        <f t="shared" si="1"/>
        <v>247.63299999999998</v>
      </c>
      <c r="H17" s="1">
        <f t="shared" si="4"/>
        <v>259.13140718515012</v>
      </c>
      <c r="I17" s="1">
        <f t="shared" si="2"/>
        <v>14.078592814849856</v>
      </c>
      <c r="J17" s="1">
        <f t="shared" si="3"/>
        <v>198.20677564634198</v>
      </c>
    </row>
    <row r="18" spans="3:10" x14ac:dyDescent="0.2">
      <c r="C18" s="27">
        <v>19834</v>
      </c>
      <c r="D18" s="27">
        <v>316.22800000000001</v>
      </c>
      <c r="E18" s="27">
        <v>17</v>
      </c>
      <c r="F18" s="1">
        <f t="shared" si="0"/>
        <v>294.71899999999999</v>
      </c>
      <c r="G18" s="1">
        <f t="shared" si="1"/>
        <v>270.24699999999996</v>
      </c>
      <c r="H18" s="1">
        <f t="shared" si="4"/>
        <v>270.56893000889113</v>
      </c>
      <c r="I18" s="1">
        <f t="shared" si="2"/>
        <v>45.659069991108879</v>
      </c>
      <c r="J18" s="1">
        <f t="shared" si="3"/>
        <v>2084.7506724529794</v>
      </c>
    </row>
    <row r="19" spans="3:10" x14ac:dyDescent="0.2">
      <c r="C19" s="27">
        <v>19841</v>
      </c>
      <c r="D19" s="27">
        <v>300.10199999999998</v>
      </c>
      <c r="E19" s="27">
        <v>18</v>
      </c>
      <c r="F19" s="1">
        <f t="shared" si="0"/>
        <v>308.16499999999996</v>
      </c>
      <c r="G19" s="1">
        <f t="shared" si="1"/>
        <v>294.71899999999999</v>
      </c>
      <c r="H19" s="1">
        <f t="shared" si="4"/>
        <v>307.66259853116429</v>
      </c>
      <c r="I19" s="1">
        <f t="shared" si="2"/>
        <v>-7.5605985311643167</v>
      </c>
      <c r="J19" s="1">
        <f t="shared" si="3"/>
        <v>57.162650149444026</v>
      </c>
    </row>
    <row r="20" spans="3:10" x14ac:dyDescent="0.2">
      <c r="C20" s="27">
        <v>19842</v>
      </c>
      <c r="D20" s="27">
        <v>422.14299999999997</v>
      </c>
      <c r="E20" s="27">
        <v>19</v>
      </c>
      <c r="F20" s="1">
        <f t="shared" si="0"/>
        <v>361.12249999999995</v>
      </c>
      <c r="G20" s="1">
        <f t="shared" si="1"/>
        <v>308.16499999999996</v>
      </c>
      <c r="H20" s="1">
        <f t="shared" si="4"/>
        <v>301.52032853311994</v>
      </c>
      <c r="I20" s="1">
        <f t="shared" si="2"/>
        <v>120.62267146688004</v>
      </c>
      <c r="J20" s="1">
        <f t="shared" si="3"/>
        <v>14549.828871806874</v>
      </c>
    </row>
    <row r="21" spans="3:10" x14ac:dyDescent="0.2">
      <c r="C21" s="27">
        <v>19843</v>
      </c>
      <c r="D21" s="27">
        <v>477.399</v>
      </c>
      <c r="E21" s="27">
        <v>20</v>
      </c>
      <c r="F21" s="1">
        <f t="shared" si="0"/>
        <v>449.77099999999996</v>
      </c>
      <c r="G21" s="1">
        <f t="shared" si="1"/>
        <v>361.12249999999995</v>
      </c>
      <c r="H21" s="1">
        <f t="shared" si="4"/>
        <v>399.51482103011523</v>
      </c>
      <c r="I21" s="1">
        <f t="shared" si="2"/>
        <v>77.884178969884772</v>
      </c>
      <c r="J21" s="1">
        <f t="shared" si="3"/>
        <v>6065.9453338130415</v>
      </c>
    </row>
    <row r="22" spans="3:10" x14ac:dyDescent="0.2">
      <c r="C22" s="27">
        <v>19844</v>
      </c>
      <c r="D22" s="27">
        <v>698.29600000000005</v>
      </c>
      <c r="E22" s="27">
        <v>21</v>
      </c>
      <c r="F22" s="1">
        <f t="shared" si="0"/>
        <v>587.84750000000008</v>
      </c>
      <c r="G22" s="1">
        <f t="shared" si="1"/>
        <v>449.77099999999996</v>
      </c>
      <c r="H22" s="1">
        <f t="shared" si="4"/>
        <v>462.78833751656305</v>
      </c>
      <c r="I22" s="1">
        <f t="shared" si="2"/>
        <v>235.507662483437</v>
      </c>
      <c r="J22" s="1">
        <f t="shared" si="3"/>
        <v>55463.859088412479</v>
      </c>
    </row>
    <row r="23" spans="3:10" x14ac:dyDescent="0.2">
      <c r="C23" s="27">
        <v>19851</v>
      </c>
      <c r="D23" s="27">
        <v>435.34399999999999</v>
      </c>
      <c r="E23" s="27">
        <v>22</v>
      </c>
      <c r="F23" s="1">
        <f t="shared" si="0"/>
        <v>566.82000000000005</v>
      </c>
      <c r="G23" s="1">
        <f t="shared" si="1"/>
        <v>587.84750000000008</v>
      </c>
      <c r="H23" s="1">
        <f t="shared" si="4"/>
        <v>654.11600074573323</v>
      </c>
      <c r="I23" s="1">
        <f t="shared" si="2"/>
        <v>-218.77200074573324</v>
      </c>
      <c r="J23" s="1">
        <f t="shared" si="3"/>
        <v>47861.188310291102</v>
      </c>
    </row>
    <row r="24" spans="3:10" x14ac:dyDescent="0.2">
      <c r="C24" s="27">
        <v>19852</v>
      </c>
      <c r="D24" s="27">
        <v>374.92899999999997</v>
      </c>
      <c r="E24" s="27">
        <v>23</v>
      </c>
      <c r="F24" s="1">
        <f t="shared" si="0"/>
        <v>405.13649999999996</v>
      </c>
      <c r="G24" s="1">
        <f t="shared" si="1"/>
        <v>566.82000000000005</v>
      </c>
      <c r="H24" s="1">
        <f t="shared" si="4"/>
        <v>476.38447710329046</v>
      </c>
      <c r="I24" s="1">
        <f t="shared" si="2"/>
        <v>-101.45547710329049</v>
      </c>
      <c r="J24" s="1">
        <f t="shared" si="3"/>
        <v>10293.213834256301</v>
      </c>
    </row>
    <row r="25" spans="3:10" x14ac:dyDescent="0.2">
      <c r="C25" s="27">
        <v>19853</v>
      </c>
      <c r="D25" s="27">
        <v>409.709</v>
      </c>
      <c r="E25" s="27">
        <v>24</v>
      </c>
      <c r="F25" s="1">
        <f t="shared" si="0"/>
        <v>392.31899999999996</v>
      </c>
      <c r="G25" s="1">
        <f t="shared" si="1"/>
        <v>405.13649999999996</v>
      </c>
      <c r="H25" s="1">
        <f t="shared" si="4"/>
        <v>393.96151408255088</v>
      </c>
      <c r="I25" s="1">
        <f t="shared" si="2"/>
        <v>15.747485917449126</v>
      </c>
      <c r="J25" s="1">
        <f t="shared" si="3"/>
        <v>247.98331272025854</v>
      </c>
    </row>
    <row r="26" spans="3:10" x14ac:dyDescent="0.2">
      <c r="C26" s="27">
        <v>19854</v>
      </c>
      <c r="D26" s="27">
        <v>533.89</v>
      </c>
      <c r="E26" s="27">
        <v>25</v>
      </c>
      <c r="F26" s="1">
        <f t="shared" si="0"/>
        <v>471.79949999999997</v>
      </c>
      <c r="G26" s="1">
        <f t="shared" si="1"/>
        <v>392.31899999999996</v>
      </c>
      <c r="H26" s="1">
        <f t="shared" si="4"/>
        <v>406.75485443737563</v>
      </c>
      <c r="I26" s="1">
        <f t="shared" si="2"/>
        <v>127.13514556262436</v>
      </c>
      <c r="J26" s="1">
        <f t="shared" si="3"/>
        <v>16163.345237229685</v>
      </c>
    </row>
    <row r="27" spans="3:10" x14ac:dyDescent="0.2">
      <c r="C27" s="27">
        <v>19861</v>
      </c>
      <c r="D27" s="27">
        <v>408.94299999999998</v>
      </c>
      <c r="E27" s="27">
        <v>26</v>
      </c>
      <c r="F27" s="1">
        <f t="shared" si="0"/>
        <v>471.41649999999998</v>
      </c>
      <c r="G27" s="1">
        <f t="shared" si="1"/>
        <v>471.79949999999997</v>
      </c>
      <c r="H27" s="1">
        <f t="shared" si="4"/>
        <v>510.04011513036068</v>
      </c>
      <c r="I27" s="1">
        <f t="shared" si="2"/>
        <v>-101.09711513036069</v>
      </c>
      <c r="J27" s="1">
        <f t="shared" si="3"/>
        <v>10220.626687681404</v>
      </c>
    </row>
    <row r="28" spans="3:10" x14ac:dyDescent="0.2">
      <c r="C28" s="27">
        <v>19862</v>
      </c>
      <c r="D28" s="27">
        <v>448.279</v>
      </c>
      <c r="E28" s="27">
        <v>27</v>
      </c>
      <c r="F28" s="1">
        <f t="shared" si="0"/>
        <v>428.61099999999999</v>
      </c>
      <c r="G28" s="1">
        <f t="shared" si="1"/>
        <v>471.41649999999998</v>
      </c>
      <c r="H28" s="1">
        <f t="shared" si="4"/>
        <v>427.90828726058749</v>
      </c>
      <c r="I28" s="1">
        <f t="shared" si="2"/>
        <v>20.370712739412511</v>
      </c>
      <c r="J28" s="1">
        <f t="shared" si="3"/>
        <v>414.96593751166318</v>
      </c>
    </row>
    <row r="29" spans="3:10" x14ac:dyDescent="0.2">
      <c r="C29" s="27">
        <v>19863</v>
      </c>
      <c r="D29" s="27">
        <v>510.786</v>
      </c>
      <c r="E29" s="27">
        <v>28</v>
      </c>
      <c r="F29" s="1">
        <f t="shared" si="0"/>
        <v>479.53250000000003</v>
      </c>
      <c r="G29" s="1">
        <f t="shared" si="1"/>
        <v>428.61099999999999</v>
      </c>
      <c r="H29" s="1">
        <f t="shared" si="4"/>
        <v>444.45756139309509</v>
      </c>
      <c r="I29" s="1">
        <f t="shared" si="2"/>
        <v>66.328438606904911</v>
      </c>
      <c r="J29" s="1">
        <f t="shared" si="3"/>
        <v>4399.4617680299534</v>
      </c>
    </row>
    <row r="30" spans="3:10" x14ac:dyDescent="0.2">
      <c r="C30" s="27">
        <v>19864</v>
      </c>
      <c r="D30" s="27">
        <v>662.25300000000004</v>
      </c>
      <c r="E30" s="27">
        <v>29</v>
      </c>
      <c r="F30" s="1">
        <f t="shared" si="0"/>
        <v>586.51949999999999</v>
      </c>
      <c r="G30" s="1">
        <f t="shared" si="1"/>
        <v>479.53250000000003</v>
      </c>
      <c r="H30" s="1">
        <f t="shared" si="4"/>
        <v>498.34313365209158</v>
      </c>
      <c r="I30" s="1">
        <f t="shared" si="2"/>
        <v>163.90986634790846</v>
      </c>
      <c r="J30" s="1">
        <f t="shared" si="3"/>
        <v>26866.444286189217</v>
      </c>
    </row>
    <row r="31" spans="3:10" x14ac:dyDescent="0.2">
      <c r="C31" s="27">
        <v>19871</v>
      </c>
      <c r="D31" s="27">
        <v>575.327</v>
      </c>
      <c r="E31" s="27">
        <v>30</v>
      </c>
      <c r="F31" s="1">
        <f t="shared" si="0"/>
        <v>618.79</v>
      </c>
      <c r="G31" s="1">
        <f t="shared" si="1"/>
        <v>586.51949999999999</v>
      </c>
      <c r="H31" s="1">
        <f t="shared" si="4"/>
        <v>631.50437086133297</v>
      </c>
      <c r="I31" s="1">
        <f t="shared" si="2"/>
        <v>-56.177370861332975</v>
      </c>
      <c r="J31" s="1">
        <f t="shared" si="3"/>
        <v>3155.8969968917431</v>
      </c>
    </row>
    <row r="32" spans="3:10" x14ac:dyDescent="0.2">
      <c r="C32" s="27">
        <v>19872</v>
      </c>
      <c r="D32" s="27">
        <v>637.06399999999996</v>
      </c>
      <c r="E32" s="27">
        <v>31</v>
      </c>
      <c r="F32" s="1">
        <f t="shared" si="0"/>
        <v>606.19550000000004</v>
      </c>
      <c r="G32" s="1">
        <f t="shared" si="1"/>
        <v>618.79</v>
      </c>
      <c r="H32" s="1">
        <f t="shared" si="4"/>
        <v>585.86557941006447</v>
      </c>
      <c r="I32" s="1">
        <f t="shared" si="2"/>
        <v>51.198420589935495</v>
      </c>
      <c r="J32" s="1">
        <f t="shared" si="3"/>
        <v>2621.2782709039307</v>
      </c>
    </row>
    <row r="33" spans="3:10" x14ac:dyDescent="0.2">
      <c r="C33" s="27">
        <v>19873</v>
      </c>
      <c r="D33" s="27">
        <v>786.42399999999998</v>
      </c>
      <c r="E33" s="27">
        <v>32</v>
      </c>
      <c r="F33" s="1">
        <f t="shared" si="0"/>
        <v>711.74399999999991</v>
      </c>
      <c r="G33" s="1">
        <f t="shared" si="1"/>
        <v>606.19550000000004</v>
      </c>
      <c r="H33" s="1">
        <f t="shared" si="4"/>
        <v>627.45944548304419</v>
      </c>
      <c r="I33" s="1">
        <f t="shared" si="2"/>
        <v>158.96455451695579</v>
      </c>
      <c r="J33" s="1">
        <f t="shared" si="3"/>
        <v>25269.729592774209</v>
      </c>
    </row>
    <row r="34" spans="3:10" x14ac:dyDescent="0.2">
      <c r="C34" s="27">
        <v>19874</v>
      </c>
      <c r="D34" s="27">
        <v>1042.442</v>
      </c>
      <c r="E34" s="27">
        <v>33</v>
      </c>
      <c r="F34" s="1">
        <f t="shared" si="0"/>
        <v>914.43299999999999</v>
      </c>
      <c r="G34" s="1">
        <f t="shared" si="1"/>
        <v>711.74399999999991</v>
      </c>
      <c r="H34" s="1">
        <f t="shared" si="4"/>
        <v>756.60308535987497</v>
      </c>
      <c r="I34" s="1">
        <f t="shared" si="2"/>
        <v>285.83891464012504</v>
      </c>
      <c r="J34" s="1">
        <f t="shared" si="3"/>
        <v>81703.885122644686</v>
      </c>
    </row>
    <row r="35" spans="3:10" x14ac:dyDescent="0.2">
      <c r="C35" s="27">
        <v>19881</v>
      </c>
      <c r="D35" s="27">
        <v>867.16099999999994</v>
      </c>
      <c r="E35" s="27">
        <v>34</v>
      </c>
      <c r="F35" s="1">
        <f t="shared" si="0"/>
        <v>954.80150000000003</v>
      </c>
      <c r="G35" s="1">
        <f t="shared" si="1"/>
        <v>914.43299999999999</v>
      </c>
      <c r="H35" s="1">
        <f t="shared" si="4"/>
        <v>988.82012246754687</v>
      </c>
      <c r="I35" s="1">
        <f t="shared" si="2"/>
        <v>-121.65912246754692</v>
      </c>
      <c r="J35" s="1">
        <f t="shared" si="3"/>
        <v>14800.94207957358</v>
      </c>
    </row>
    <row r="36" spans="3:10" x14ac:dyDescent="0.2">
      <c r="C36" s="27">
        <v>19882</v>
      </c>
      <c r="D36" s="27">
        <v>993.05100000000004</v>
      </c>
      <c r="E36" s="27">
        <v>35</v>
      </c>
      <c r="F36" s="1">
        <f t="shared" si="0"/>
        <v>930.10599999999999</v>
      </c>
      <c r="G36" s="1">
        <f t="shared" si="1"/>
        <v>954.80150000000003</v>
      </c>
      <c r="H36" s="1">
        <f t="shared" si="4"/>
        <v>889.98361172826594</v>
      </c>
      <c r="I36" s="1">
        <f t="shared" si="2"/>
        <v>103.0673882717341</v>
      </c>
      <c r="J36" s="1">
        <f t="shared" si="3"/>
        <v>10622.886525156393</v>
      </c>
    </row>
    <row r="37" spans="3:10" x14ac:dyDescent="0.2">
      <c r="C37" s="27">
        <v>19883</v>
      </c>
      <c r="D37" s="27">
        <v>1168.7190000000001</v>
      </c>
      <c r="E37" s="27">
        <v>36</v>
      </c>
      <c r="F37" s="1">
        <f t="shared" si="0"/>
        <v>1080.885</v>
      </c>
      <c r="G37" s="1">
        <f t="shared" si="1"/>
        <v>930.10599999999999</v>
      </c>
      <c r="H37" s="1">
        <f t="shared" si="4"/>
        <v>973.7160998571876</v>
      </c>
      <c r="I37" s="1">
        <f t="shared" si="2"/>
        <v>195.00290014281245</v>
      </c>
      <c r="J37" s="1">
        <f t="shared" si="3"/>
        <v>38026.131064107685</v>
      </c>
    </row>
    <row r="38" spans="3:10" x14ac:dyDescent="0.2">
      <c r="C38" s="27">
        <v>19884</v>
      </c>
      <c r="D38" s="27">
        <v>1405.1369999999999</v>
      </c>
      <c r="E38" s="27">
        <v>37</v>
      </c>
      <c r="F38" s="1">
        <f t="shared" si="0"/>
        <v>1286.9279999999999</v>
      </c>
      <c r="G38" s="1">
        <f t="shared" si="1"/>
        <v>1080.885</v>
      </c>
      <c r="H38" s="1">
        <f t="shared" si="4"/>
        <v>1132.1374811991193</v>
      </c>
      <c r="I38" s="1">
        <f t="shared" si="2"/>
        <v>272.99951880088065</v>
      </c>
      <c r="J38" s="1">
        <f t="shared" si="3"/>
        <v>74528.737265512391</v>
      </c>
    </row>
    <row r="39" spans="3:10" x14ac:dyDescent="0.2">
      <c r="C39" s="27">
        <v>19891</v>
      </c>
      <c r="D39" s="27">
        <v>1246.9169999999999</v>
      </c>
      <c r="E39" s="27">
        <v>38</v>
      </c>
      <c r="F39" s="1">
        <f t="shared" si="0"/>
        <v>1326.027</v>
      </c>
      <c r="G39" s="1">
        <f t="shared" si="1"/>
        <v>1286.9279999999999</v>
      </c>
      <c r="H39" s="1">
        <f t="shared" si="4"/>
        <v>1353.9237256213528</v>
      </c>
      <c r="I39" s="1">
        <f t="shared" si="2"/>
        <v>-107.00672562135287</v>
      </c>
      <c r="J39" s="1">
        <f t="shared" si="3"/>
        <v>11450.439328203496</v>
      </c>
    </row>
    <row r="40" spans="3:10" x14ac:dyDescent="0.2">
      <c r="C40" s="27">
        <v>19892</v>
      </c>
      <c r="D40" s="27">
        <v>1248.212</v>
      </c>
      <c r="E40" s="27">
        <v>39</v>
      </c>
      <c r="F40" s="1">
        <f t="shared" si="0"/>
        <v>1247.5645</v>
      </c>
      <c r="G40" s="1">
        <f t="shared" si="1"/>
        <v>1326.027</v>
      </c>
      <c r="H40" s="1">
        <f t="shared" si="4"/>
        <v>1266.9908991177638</v>
      </c>
      <c r="I40" s="1">
        <f t="shared" si="2"/>
        <v>-18.778899117763785</v>
      </c>
      <c r="J40" s="1">
        <f t="shared" si="3"/>
        <v>352.64705207514947</v>
      </c>
    </row>
    <row r="41" spans="3:10" x14ac:dyDescent="0.2">
      <c r="C41" s="27">
        <v>19893</v>
      </c>
      <c r="D41" s="27">
        <v>1383.7470000000001</v>
      </c>
      <c r="E41" s="27">
        <v>40</v>
      </c>
      <c r="F41" s="1">
        <f t="shared" si="0"/>
        <v>1315.9794999999999</v>
      </c>
      <c r="G41" s="1">
        <f t="shared" si="1"/>
        <v>1247.5645</v>
      </c>
      <c r="H41" s="1">
        <f t="shared" si="4"/>
        <v>1251.7348227407551</v>
      </c>
      <c r="I41" s="1">
        <f t="shared" si="2"/>
        <v>132.01217725924494</v>
      </c>
      <c r="J41" s="1">
        <f t="shared" si="3"/>
        <v>17427.214944726307</v>
      </c>
    </row>
    <row r="42" spans="3:10" x14ac:dyDescent="0.2">
      <c r="C42" s="27">
        <v>19894</v>
      </c>
      <c r="D42" s="27">
        <v>1493.383</v>
      </c>
      <c r="E42" s="27">
        <v>41</v>
      </c>
      <c r="F42" s="1">
        <f t="shared" si="0"/>
        <v>1438.5650000000001</v>
      </c>
      <c r="G42" s="1">
        <f t="shared" si="1"/>
        <v>1315.9794999999999</v>
      </c>
      <c r="H42" s="1">
        <f t="shared" si="4"/>
        <v>1358.9822096260234</v>
      </c>
      <c r="I42" s="1">
        <f t="shared" si="2"/>
        <v>134.40079037397663</v>
      </c>
      <c r="J42" s="1">
        <f t="shared" si="3"/>
        <v>18063.572453149609</v>
      </c>
    </row>
    <row r="43" spans="3:10" x14ac:dyDescent="0.2">
      <c r="C43" s="27">
        <v>19901</v>
      </c>
      <c r="D43" s="27">
        <v>1346.202</v>
      </c>
      <c r="E43" s="27">
        <v>42</v>
      </c>
      <c r="F43" s="1">
        <f t="shared" si="0"/>
        <v>1419.7925</v>
      </c>
      <c r="G43" s="1">
        <f t="shared" si="1"/>
        <v>1438.5650000000001</v>
      </c>
      <c r="H43" s="1">
        <f t="shared" si="4"/>
        <v>1468.1701183643006</v>
      </c>
      <c r="I43" s="1">
        <f t="shared" si="2"/>
        <v>-121.96811836430061</v>
      </c>
      <c r="J43" s="1">
        <f t="shared" si="3"/>
        <v>14876.221897328043</v>
      </c>
    </row>
    <row r="44" spans="3:10" x14ac:dyDescent="0.2">
      <c r="C44" s="27">
        <v>19902</v>
      </c>
      <c r="D44" s="27">
        <v>1364.76</v>
      </c>
      <c r="E44" s="27">
        <v>43</v>
      </c>
      <c r="F44" s="1">
        <f t="shared" si="0"/>
        <v>1355.481</v>
      </c>
      <c r="G44" s="1">
        <f t="shared" si="1"/>
        <v>1419.7925</v>
      </c>
      <c r="H44" s="1">
        <f t="shared" si="4"/>
        <v>1369.0825777338905</v>
      </c>
      <c r="I44" s="1">
        <f t="shared" si="2"/>
        <v>-4.3225777338905118</v>
      </c>
      <c r="J44" s="1">
        <f t="shared" si="3"/>
        <v>18.684678265526031</v>
      </c>
    </row>
    <row r="45" spans="3:10" x14ac:dyDescent="0.2">
      <c r="C45" s="27">
        <v>19903</v>
      </c>
      <c r="D45" s="27">
        <v>1354.09</v>
      </c>
      <c r="E45" s="27">
        <v>44</v>
      </c>
      <c r="F45" s="1">
        <f t="shared" si="0"/>
        <v>1359.425</v>
      </c>
      <c r="G45" s="1">
        <f t="shared" si="1"/>
        <v>1355.481</v>
      </c>
      <c r="H45" s="1">
        <f t="shared" si="4"/>
        <v>1365.5708928560794</v>
      </c>
      <c r="I45" s="1">
        <f t="shared" si="2"/>
        <v>-11.480892856079436</v>
      </c>
      <c r="J45" s="1">
        <f t="shared" si="3"/>
        <v>131.81090077277582</v>
      </c>
    </row>
    <row r="46" spans="3:10" x14ac:dyDescent="0.2">
      <c r="C46" s="27">
        <v>19904</v>
      </c>
      <c r="D46" s="27">
        <v>1675.5060000000001</v>
      </c>
      <c r="E46" s="27">
        <v>45</v>
      </c>
      <c r="F46" s="1">
        <f t="shared" si="0"/>
        <v>1514.798</v>
      </c>
      <c r="G46" s="1">
        <f t="shared" si="1"/>
        <v>1359.425</v>
      </c>
      <c r="H46" s="1">
        <f t="shared" si="4"/>
        <v>1356.2437551367593</v>
      </c>
      <c r="I46" s="1">
        <f t="shared" si="2"/>
        <v>319.26224486324077</v>
      </c>
      <c r="J46" s="1">
        <f t="shared" si="3"/>
        <v>101928.38099511591</v>
      </c>
    </row>
    <row r="47" spans="3:10" x14ac:dyDescent="0.2">
      <c r="C47" s="27">
        <v>19911</v>
      </c>
      <c r="D47" s="27">
        <v>1597.6780000000001</v>
      </c>
      <c r="E47" s="27">
        <v>46</v>
      </c>
      <c r="F47" s="1">
        <f t="shared" si="0"/>
        <v>1636.5920000000001</v>
      </c>
      <c r="G47" s="1">
        <f t="shared" si="1"/>
        <v>1514.798</v>
      </c>
      <c r="H47" s="1">
        <f t="shared" si="4"/>
        <v>1615.6140814473902</v>
      </c>
      <c r="I47" s="1">
        <f t="shared" si="2"/>
        <v>-17.936081447390052</v>
      </c>
      <c r="J47" s="1">
        <f t="shared" si="3"/>
        <v>321.70301768740961</v>
      </c>
    </row>
    <row r="48" spans="3:10" x14ac:dyDescent="0.2">
      <c r="C48" s="27">
        <v>19912</v>
      </c>
      <c r="D48" s="27">
        <v>1528.604</v>
      </c>
      <c r="E48" s="27">
        <v>47</v>
      </c>
      <c r="F48" s="1">
        <f t="shared" si="0"/>
        <v>1563.1410000000001</v>
      </c>
      <c r="G48" s="1">
        <f t="shared" si="1"/>
        <v>1636.5920000000001</v>
      </c>
      <c r="H48" s="1">
        <f t="shared" si="4"/>
        <v>1601.042714577072</v>
      </c>
      <c r="I48" s="1">
        <f t="shared" si="2"/>
        <v>-72.438714577072005</v>
      </c>
      <c r="J48" s="1">
        <f t="shared" si="3"/>
        <v>5247.3673695785046</v>
      </c>
    </row>
    <row r="49" spans="3:10" x14ac:dyDescent="0.2">
      <c r="C49" s="27">
        <v>19913</v>
      </c>
      <c r="D49" s="27">
        <v>1507.0609999999999</v>
      </c>
      <c r="E49" s="27">
        <v>48</v>
      </c>
      <c r="F49" s="1">
        <f t="shared" si="0"/>
        <v>1517.8325</v>
      </c>
      <c r="G49" s="1">
        <f t="shared" si="1"/>
        <v>1563.1410000000001</v>
      </c>
      <c r="H49" s="1">
        <f t="shared" si="4"/>
        <v>1542.1931219939402</v>
      </c>
      <c r="I49" s="1">
        <f t="shared" si="2"/>
        <v>-35.132121993940245</v>
      </c>
      <c r="J49" s="1">
        <f t="shared" si="3"/>
        <v>1234.2659957971</v>
      </c>
    </row>
    <row r="50" spans="3:10" x14ac:dyDescent="0.2">
      <c r="C50" s="27">
        <v>19914</v>
      </c>
      <c r="D50" s="27">
        <v>1862.6120000000001</v>
      </c>
      <c r="E50" s="27">
        <v>49</v>
      </c>
      <c r="F50" s="1">
        <f t="shared" si="0"/>
        <v>1684.8364999999999</v>
      </c>
      <c r="G50" s="1">
        <f t="shared" si="1"/>
        <v>1517.8325</v>
      </c>
      <c r="H50" s="1">
        <f t="shared" si="4"/>
        <v>1513.6516013720561</v>
      </c>
      <c r="I50" s="1">
        <f t="shared" si="2"/>
        <v>348.96039862794396</v>
      </c>
      <c r="J50" s="1">
        <f t="shared" si="3"/>
        <v>121773.35981057356</v>
      </c>
    </row>
    <row r="51" spans="3:10" x14ac:dyDescent="0.2">
      <c r="C51" s="27">
        <v>19921</v>
      </c>
      <c r="D51" s="27">
        <v>1716.0250000000001</v>
      </c>
      <c r="E51" s="27">
        <v>50</v>
      </c>
      <c r="F51" s="1">
        <f t="shared" si="0"/>
        <v>1789.3185000000001</v>
      </c>
      <c r="G51" s="1">
        <f t="shared" si="1"/>
        <v>1684.8364999999999</v>
      </c>
      <c r="H51" s="1">
        <f t="shared" si="4"/>
        <v>1797.1488639449876</v>
      </c>
      <c r="I51" s="1">
        <f t="shared" si="2"/>
        <v>-81.123863944987534</v>
      </c>
      <c r="J51" s="1">
        <f t="shared" si="3"/>
        <v>6581.0813013648485</v>
      </c>
    </row>
    <row r="52" spans="3:10" x14ac:dyDescent="0.2">
      <c r="C52" s="27">
        <v>19922</v>
      </c>
      <c r="D52" s="27">
        <v>1740.171</v>
      </c>
      <c r="E52" s="27">
        <v>51</v>
      </c>
      <c r="F52" s="1">
        <f t="shared" si="0"/>
        <v>1728.098</v>
      </c>
      <c r="G52" s="1">
        <f t="shared" si="1"/>
        <v>1789.3185000000001</v>
      </c>
      <c r="H52" s="1">
        <f t="shared" si="4"/>
        <v>1731.2434103514886</v>
      </c>
      <c r="I52" s="1">
        <f t="shared" si="2"/>
        <v>8.9275896485114572</v>
      </c>
      <c r="J52" s="1">
        <f t="shared" si="3"/>
        <v>79.701856932208926</v>
      </c>
    </row>
    <row r="53" spans="3:10" x14ac:dyDescent="0.2">
      <c r="C53" s="27">
        <v>19923</v>
      </c>
      <c r="D53" s="27">
        <v>1767.7339999999999</v>
      </c>
      <c r="E53" s="27">
        <v>52</v>
      </c>
      <c r="F53" s="1">
        <f t="shared" si="0"/>
        <v>1753.9524999999999</v>
      </c>
      <c r="G53" s="1">
        <f t="shared" si="1"/>
        <v>1728.098</v>
      </c>
      <c r="H53" s="1">
        <f t="shared" si="4"/>
        <v>1738.496231120489</v>
      </c>
      <c r="I53" s="1">
        <f t="shared" si="2"/>
        <v>29.237768879510895</v>
      </c>
      <c r="J53" s="1">
        <f t="shared" si="3"/>
        <v>854.84712905169579</v>
      </c>
    </row>
    <row r="54" spans="3:10" x14ac:dyDescent="0.2">
      <c r="C54" s="27">
        <v>19924</v>
      </c>
      <c r="D54" s="27">
        <v>2000.2919999999999</v>
      </c>
      <c r="E54" s="27">
        <v>53</v>
      </c>
      <c r="F54" s="1">
        <f t="shared" si="0"/>
        <v>1884.0129999999999</v>
      </c>
      <c r="G54" s="1">
        <f t="shared" si="1"/>
        <v>1753.9524999999999</v>
      </c>
      <c r="H54" s="1">
        <f t="shared" si="4"/>
        <v>1762.2491482814958</v>
      </c>
      <c r="I54" s="1">
        <f t="shared" si="2"/>
        <v>238.04285171850415</v>
      </c>
      <c r="J54" s="1">
        <f t="shared" si="3"/>
        <v>56664.399254277756</v>
      </c>
    </row>
    <row r="55" spans="3:10" x14ac:dyDescent="0.2">
      <c r="C55" s="27">
        <v>19931</v>
      </c>
      <c r="D55" s="27">
        <v>1973.894</v>
      </c>
      <c r="E55" s="27">
        <v>54</v>
      </c>
      <c r="F55" s="1">
        <f t="shared" si="0"/>
        <v>1987.0929999999998</v>
      </c>
      <c r="G55" s="1">
        <f t="shared" si="1"/>
        <v>1884.0129999999999</v>
      </c>
      <c r="H55" s="1">
        <f t="shared" si="4"/>
        <v>1955.6364125744881</v>
      </c>
      <c r="I55" s="1">
        <f t="shared" si="2"/>
        <v>18.257587425511929</v>
      </c>
      <c r="J55" s="1">
        <f t="shared" si="3"/>
        <v>333.3394986002113</v>
      </c>
    </row>
    <row r="56" spans="3:10" x14ac:dyDescent="0.2">
      <c r="C56" s="27">
        <v>19932</v>
      </c>
      <c r="D56" s="27">
        <v>1861.979</v>
      </c>
      <c r="E56" s="27">
        <v>55</v>
      </c>
      <c r="F56" s="1">
        <f t="shared" si="0"/>
        <v>1917.9365</v>
      </c>
      <c r="G56" s="1">
        <f t="shared" si="1"/>
        <v>1987.0929999999998</v>
      </c>
      <c r="H56" s="1">
        <f t="shared" si="4"/>
        <v>1970.4689725918131</v>
      </c>
      <c r="I56" s="1">
        <f t="shared" si="2"/>
        <v>-108.48997259181306</v>
      </c>
      <c r="J56" s="1">
        <f t="shared" si="3"/>
        <v>11770.074152972349</v>
      </c>
    </row>
    <row r="57" spans="3:10" x14ac:dyDescent="0.2">
      <c r="C57" s="27">
        <v>19933</v>
      </c>
      <c r="D57" s="27">
        <v>2140.7890000000002</v>
      </c>
      <c r="E57" s="27">
        <v>56</v>
      </c>
      <c r="F57" s="1">
        <f t="shared" si="0"/>
        <v>2001.384</v>
      </c>
      <c r="G57" s="1">
        <f t="shared" si="1"/>
        <v>1917.9365</v>
      </c>
      <c r="H57" s="1">
        <f t="shared" si="4"/>
        <v>1882.3311484509611</v>
      </c>
      <c r="I57" s="1">
        <f t="shared" si="2"/>
        <v>258.45785154903911</v>
      </c>
      <c r="J57" s="1">
        <f t="shared" si="3"/>
        <v>66800.46102734514</v>
      </c>
    </row>
    <row r="58" spans="3:10" x14ac:dyDescent="0.2">
      <c r="C58" s="27">
        <v>19934</v>
      </c>
      <c r="D58" s="27">
        <v>2468.8539999999998</v>
      </c>
      <c r="E58" s="27">
        <v>57</v>
      </c>
      <c r="F58" s="1">
        <f t="shared" si="0"/>
        <v>2304.8215</v>
      </c>
      <c r="G58" s="1">
        <f t="shared" si="1"/>
        <v>2001.384</v>
      </c>
      <c r="H58" s="1">
        <f t="shared" si="4"/>
        <v>2092.3036659421368</v>
      </c>
      <c r="I58" s="1">
        <f t="shared" si="2"/>
        <v>376.55033405786298</v>
      </c>
      <c r="J58" s="1">
        <f t="shared" si="3"/>
        <v>141790.15407908821</v>
      </c>
    </row>
    <row r="59" spans="3:10" x14ac:dyDescent="0.2">
      <c r="C59" s="27">
        <v>19941</v>
      </c>
      <c r="D59" s="27">
        <v>2076.6999999999998</v>
      </c>
      <c r="E59" s="27">
        <v>58</v>
      </c>
      <c r="F59" s="1">
        <f t="shared" si="0"/>
        <v>2272.777</v>
      </c>
      <c r="G59" s="1">
        <f t="shared" si="1"/>
        <v>2304.8215</v>
      </c>
      <c r="H59" s="1">
        <f t="shared" si="4"/>
        <v>2398.2151371178193</v>
      </c>
      <c r="I59" s="1">
        <f t="shared" si="2"/>
        <v>-321.51513711781945</v>
      </c>
      <c r="J59" s="1">
        <f t="shared" si="3"/>
        <v>103371.98339589025</v>
      </c>
    </row>
    <row r="60" spans="3:10" x14ac:dyDescent="0.2">
      <c r="C60" s="27">
        <v>19942</v>
      </c>
      <c r="D60" s="27">
        <v>2149.9079999999999</v>
      </c>
      <c r="E60" s="27">
        <v>59</v>
      </c>
      <c r="F60" s="1">
        <f t="shared" si="0"/>
        <v>2113.3040000000001</v>
      </c>
      <c r="G60" s="1">
        <f t="shared" si="1"/>
        <v>2272.777</v>
      </c>
      <c r="H60" s="1">
        <f t="shared" si="4"/>
        <v>2137.0145492945467</v>
      </c>
      <c r="I60" s="1">
        <f t="shared" si="2"/>
        <v>12.893450705453233</v>
      </c>
      <c r="J60" s="1">
        <f t="shared" si="3"/>
        <v>166.24107109395248</v>
      </c>
    </row>
    <row r="61" spans="3:10" x14ac:dyDescent="0.2">
      <c r="C61" s="27">
        <v>19943</v>
      </c>
      <c r="D61" s="27">
        <v>2493.2860000000001</v>
      </c>
      <c r="E61" s="27">
        <v>60</v>
      </c>
      <c r="F61" s="1">
        <f t="shared" si="0"/>
        <v>2321.5969999999998</v>
      </c>
      <c r="G61" s="1">
        <f t="shared" si="1"/>
        <v>2113.3040000000001</v>
      </c>
      <c r="H61" s="1">
        <f t="shared" si="4"/>
        <v>2147.4892564374973</v>
      </c>
      <c r="I61" s="1">
        <f t="shared" si="2"/>
        <v>345.7967435625028</v>
      </c>
      <c r="J61" s="1">
        <f t="shared" si="3"/>
        <v>119575.38785843132</v>
      </c>
    </row>
    <row r="62" spans="3:10" x14ac:dyDescent="0.2">
      <c r="C62" s="27">
        <v>19944</v>
      </c>
      <c r="D62" s="27">
        <v>2832</v>
      </c>
      <c r="E62" s="27">
        <v>61</v>
      </c>
      <c r="F62" s="1">
        <f t="shared" si="0"/>
        <v>2662.643</v>
      </c>
      <c r="G62" s="1">
        <f t="shared" si="1"/>
        <v>2321.5969999999998</v>
      </c>
      <c r="H62" s="1">
        <f t="shared" si="4"/>
        <v>2428.4163490017286</v>
      </c>
      <c r="I62" s="1">
        <f t="shared" si="2"/>
        <v>403.58365099827142</v>
      </c>
      <c r="J62" s="1">
        <f t="shared" si="3"/>
        <v>162879.76335309455</v>
      </c>
    </row>
    <row r="63" spans="3:10" x14ac:dyDescent="0.2">
      <c r="C63" s="27">
        <v>19951</v>
      </c>
      <c r="D63" s="27">
        <v>2652</v>
      </c>
      <c r="E63" s="27">
        <v>62</v>
      </c>
      <c r="F63" s="1">
        <f t="shared" si="0"/>
        <v>2742</v>
      </c>
      <c r="G63" s="1">
        <f t="shared" si="1"/>
        <v>2662.643</v>
      </c>
      <c r="H63" s="1">
        <f t="shared" si="4"/>
        <v>2756.2898289927534</v>
      </c>
      <c r="I63" s="1">
        <f t="shared" si="2"/>
        <v>-104.28982899275343</v>
      </c>
      <c r="J63" s="1">
        <f t="shared" si="3"/>
        <v>10876.368431337754</v>
      </c>
    </row>
    <row r="64" spans="3:10" x14ac:dyDescent="0.2">
      <c r="C64" s="27">
        <v>19952</v>
      </c>
      <c r="D64" s="27">
        <v>2575</v>
      </c>
      <c r="E64" s="27">
        <v>63</v>
      </c>
      <c r="F64" s="1">
        <f t="shared" si="0"/>
        <v>2613.5</v>
      </c>
      <c r="G64" s="1">
        <f t="shared" si="1"/>
        <v>2742</v>
      </c>
      <c r="H64" s="1">
        <f t="shared" si="4"/>
        <v>2671.5642235948544</v>
      </c>
      <c r="I64" s="1">
        <f t="shared" si="2"/>
        <v>-96.564223594854411</v>
      </c>
      <c r="J64" s="1">
        <f t="shared" si="3"/>
        <v>9324.649278477038</v>
      </c>
    </row>
    <row r="65" spans="3:10" x14ac:dyDescent="0.2">
      <c r="C65" s="27">
        <v>19953</v>
      </c>
      <c r="D65" s="27">
        <v>3003</v>
      </c>
      <c r="E65" s="27">
        <v>64</v>
      </c>
      <c r="F65" s="1">
        <f t="shared" si="0"/>
        <v>2789</v>
      </c>
      <c r="G65" s="1">
        <f t="shared" si="1"/>
        <v>2613.5</v>
      </c>
      <c r="H65" s="1">
        <f t="shared" si="4"/>
        <v>2593.1149406410909</v>
      </c>
      <c r="I65" s="1">
        <f t="shared" si="2"/>
        <v>409.88505935890907</v>
      </c>
      <c r="J65" s="1">
        <f t="shared" si="3"/>
        <v>168005.76188565642</v>
      </c>
    </row>
    <row r="66" spans="3:10" x14ac:dyDescent="0.2">
      <c r="C66" s="27">
        <v>19954</v>
      </c>
      <c r="D66" s="27">
        <v>3148</v>
      </c>
      <c r="E66" s="27">
        <v>65</v>
      </c>
      <c r="F66" s="1">
        <f t="shared" si="0"/>
        <v>3075.5</v>
      </c>
      <c r="G66" s="1">
        <f t="shared" si="1"/>
        <v>2789</v>
      </c>
      <c r="H66" s="1">
        <f t="shared" si="4"/>
        <v>2926.1077179151857</v>
      </c>
      <c r="I66" s="1">
        <f t="shared" si="2"/>
        <v>221.89228208481427</v>
      </c>
      <c r="J66" s="1">
        <f t="shared" si="3"/>
        <v>49236.184848806784</v>
      </c>
    </row>
    <row r="67" spans="3:10" x14ac:dyDescent="0.2">
      <c r="C67" s="27">
        <v>19961</v>
      </c>
      <c r="D67" s="27">
        <v>2185</v>
      </c>
      <c r="E67" s="27">
        <v>66</v>
      </c>
      <c r="F67" s="1">
        <f t="shared" si="0"/>
        <v>2666.5</v>
      </c>
      <c r="G67" s="1">
        <f t="shared" si="1"/>
        <v>3075.5</v>
      </c>
      <c r="H67" s="1">
        <f t="shared" si="4"/>
        <v>3106.3741745229877</v>
      </c>
      <c r="I67" s="1">
        <f t="shared" si="2"/>
        <v>-921.37417452298769</v>
      </c>
      <c r="J67" s="1">
        <f t="shared" si="3"/>
        <v>848930.36947791697</v>
      </c>
    </row>
    <row r="68" spans="3:10" x14ac:dyDescent="0.2">
      <c r="C68" s="27">
        <v>19962</v>
      </c>
      <c r="D68" s="27">
        <v>2179</v>
      </c>
      <c r="E68" s="27">
        <v>67</v>
      </c>
      <c r="F68" s="1">
        <f t="shared" ref="F68:F105" si="5">(D67+D68)/2</f>
        <v>2182</v>
      </c>
      <c r="G68" s="1">
        <f t="shared" si="1"/>
        <v>2666.5</v>
      </c>
      <c r="H68" s="1">
        <f t="shared" si="4"/>
        <v>2357.8449508354706</v>
      </c>
      <c r="I68" s="1">
        <f t="shared" si="2"/>
        <v>-178.84495083547063</v>
      </c>
      <c r="J68" s="1">
        <f t="shared" si="3"/>
        <v>31985.516439341907</v>
      </c>
    </row>
    <row r="69" spans="3:10" x14ac:dyDescent="0.2">
      <c r="C69" s="27">
        <v>19963</v>
      </c>
      <c r="D69" s="27">
        <v>2321</v>
      </c>
      <c r="E69" s="27">
        <v>68</v>
      </c>
      <c r="F69" s="1">
        <f t="shared" si="5"/>
        <v>2250</v>
      </c>
      <c r="G69" s="1">
        <f t="shared" ref="G69:G105" si="6">F68</f>
        <v>2182</v>
      </c>
      <c r="H69" s="1">
        <f t="shared" si="4"/>
        <v>2212.5503724644041</v>
      </c>
      <c r="I69" s="1">
        <f t="shared" ref="I69:I105" si="7">D69-H69</f>
        <v>108.44962753559594</v>
      </c>
      <c r="J69" s="1">
        <f t="shared" ref="J69:J105" si="8">I69^2</f>
        <v>11761.321712609488</v>
      </c>
    </row>
    <row r="70" spans="3:10" x14ac:dyDescent="0.2">
      <c r="C70" s="27">
        <v>19964</v>
      </c>
      <c r="D70" s="27">
        <v>2129</v>
      </c>
      <c r="E70" s="27">
        <v>69</v>
      </c>
      <c r="F70" s="1">
        <f t="shared" si="5"/>
        <v>2225</v>
      </c>
      <c r="G70" s="1">
        <f t="shared" si="6"/>
        <v>2250</v>
      </c>
      <c r="H70" s="1">
        <f t="shared" ref="H70:H105" si="9">$A$2*D69+(1-$A$2)*H69</f>
        <v>2300.6554200694632</v>
      </c>
      <c r="I70" s="1">
        <f t="shared" si="7"/>
        <v>-171.65542006946316</v>
      </c>
      <c r="J70" s="1">
        <f t="shared" si="8"/>
        <v>29465.583239223855</v>
      </c>
    </row>
    <row r="71" spans="3:10" x14ac:dyDescent="0.2">
      <c r="C71" s="27">
        <v>19971</v>
      </c>
      <c r="D71" s="27">
        <v>1601</v>
      </c>
      <c r="E71" s="27">
        <v>70</v>
      </c>
      <c r="F71" s="1">
        <f t="shared" si="5"/>
        <v>1865</v>
      </c>
      <c r="G71" s="1">
        <f t="shared" si="6"/>
        <v>2225</v>
      </c>
      <c r="H71" s="1">
        <f t="shared" si="9"/>
        <v>2161.201654293066</v>
      </c>
      <c r="I71" s="1">
        <f t="shared" si="7"/>
        <v>-560.20165429306599</v>
      </c>
      <c r="J71" s="1">
        <f t="shared" si="8"/>
        <v>313825.89347268781</v>
      </c>
    </row>
    <row r="72" spans="3:10" x14ac:dyDescent="0.2">
      <c r="C72" s="27">
        <v>19972</v>
      </c>
      <c r="D72" s="27">
        <v>1737</v>
      </c>
      <c r="E72" s="27">
        <v>71</v>
      </c>
      <c r="F72" s="1">
        <f t="shared" si="5"/>
        <v>1669</v>
      </c>
      <c r="G72" s="1">
        <f t="shared" si="6"/>
        <v>1865</v>
      </c>
      <c r="H72" s="1">
        <f t="shared" si="9"/>
        <v>1706.0908849755465</v>
      </c>
      <c r="I72" s="1">
        <f t="shared" si="7"/>
        <v>30.909115024453513</v>
      </c>
      <c r="J72" s="1">
        <f t="shared" si="8"/>
        <v>955.37339159489784</v>
      </c>
    </row>
    <row r="73" spans="3:10" x14ac:dyDescent="0.2">
      <c r="C73" s="27">
        <v>19973</v>
      </c>
      <c r="D73" s="27">
        <v>1614</v>
      </c>
      <c r="E73" s="27">
        <v>72</v>
      </c>
      <c r="F73" s="1">
        <f t="shared" si="5"/>
        <v>1675.5</v>
      </c>
      <c r="G73" s="1">
        <f t="shared" si="6"/>
        <v>1669</v>
      </c>
      <c r="H73" s="1">
        <f t="shared" si="9"/>
        <v>1731.201612532134</v>
      </c>
      <c r="I73" s="1">
        <f t="shared" si="7"/>
        <v>-117.20161253213405</v>
      </c>
      <c r="J73" s="1">
        <f t="shared" si="8"/>
        <v>13736.217980132482</v>
      </c>
    </row>
    <row r="74" spans="3:10" x14ac:dyDescent="0.2">
      <c r="C74" s="27">
        <v>19974</v>
      </c>
      <c r="D74" s="27">
        <v>1578</v>
      </c>
      <c r="E74" s="27">
        <v>73</v>
      </c>
      <c r="F74" s="1">
        <f t="shared" si="5"/>
        <v>1596</v>
      </c>
      <c r="G74" s="1">
        <f t="shared" si="6"/>
        <v>1675.5</v>
      </c>
      <c r="H74" s="1">
        <f t="shared" si="9"/>
        <v>1635.9864063006132</v>
      </c>
      <c r="I74" s="1">
        <f t="shared" si="7"/>
        <v>-57.986406300613226</v>
      </c>
      <c r="J74" s="1">
        <f t="shared" si="8"/>
        <v>3362.423315659797</v>
      </c>
    </row>
    <row r="75" spans="3:10" x14ac:dyDescent="0.2">
      <c r="C75" s="27">
        <v>19981</v>
      </c>
      <c r="D75" s="27">
        <v>1405</v>
      </c>
      <c r="E75" s="27">
        <v>74</v>
      </c>
      <c r="F75" s="1">
        <f t="shared" si="5"/>
        <v>1491.5</v>
      </c>
      <c r="G75" s="1">
        <f t="shared" si="6"/>
        <v>1596</v>
      </c>
      <c r="H75" s="1">
        <f t="shared" si="9"/>
        <v>1588.8779449471156</v>
      </c>
      <c r="I75" s="1">
        <f t="shared" si="7"/>
        <v>-183.87794494711557</v>
      </c>
      <c r="J75" s="1">
        <f t="shared" si="8"/>
        <v>33811.098637974465</v>
      </c>
    </row>
    <row r="76" spans="3:10" x14ac:dyDescent="0.2">
      <c r="C76" s="27">
        <v>19982</v>
      </c>
      <c r="D76" s="27">
        <v>1402</v>
      </c>
      <c r="E76" s="27">
        <v>75</v>
      </c>
      <c r="F76" s="1">
        <f t="shared" si="5"/>
        <v>1403.5</v>
      </c>
      <c r="G76" s="1">
        <f t="shared" si="6"/>
        <v>1491.5</v>
      </c>
      <c r="H76" s="1">
        <f t="shared" si="9"/>
        <v>1439.4945356977971</v>
      </c>
      <c r="I76" s="1">
        <f t="shared" si="7"/>
        <v>-37.494535697797119</v>
      </c>
      <c r="J76" s="1">
        <f t="shared" si="8"/>
        <v>1405.8402071933824</v>
      </c>
    </row>
    <row r="77" spans="3:10" x14ac:dyDescent="0.2">
      <c r="C77" s="27">
        <v>19983</v>
      </c>
      <c r="D77" s="27">
        <v>1556</v>
      </c>
      <c r="E77" s="27">
        <v>76</v>
      </c>
      <c r="F77" s="1">
        <f t="shared" si="5"/>
        <v>1479</v>
      </c>
      <c r="G77" s="1">
        <f t="shared" si="6"/>
        <v>1403.5</v>
      </c>
      <c r="H77" s="1">
        <f t="shared" si="9"/>
        <v>1409.0337777620473</v>
      </c>
      <c r="I77" s="1">
        <f t="shared" si="7"/>
        <v>146.96622223795271</v>
      </c>
      <c r="J77" s="1">
        <f t="shared" si="8"/>
        <v>21599.070478895304</v>
      </c>
    </row>
    <row r="78" spans="3:10" x14ac:dyDescent="0.2">
      <c r="C78" s="27">
        <v>19984</v>
      </c>
      <c r="D78" s="27">
        <v>1710</v>
      </c>
      <c r="E78" s="27">
        <v>77</v>
      </c>
      <c r="F78" s="1">
        <f t="shared" si="5"/>
        <v>1633</v>
      </c>
      <c r="G78" s="1">
        <f t="shared" si="6"/>
        <v>1479</v>
      </c>
      <c r="H78" s="1">
        <f t="shared" si="9"/>
        <v>1528.4299094118358</v>
      </c>
      <c r="I78" s="1">
        <f t="shared" si="7"/>
        <v>181.57009058816425</v>
      </c>
      <c r="J78" s="1">
        <f t="shared" si="8"/>
        <v>32967.697796194174</v>
      </c>
    </row>
    <row r="79" spans="3:10" x14ac:dyDescent="0.2">
      <c r="C79" s="27">
        <v>19991</v>
      </c>
      <c r="D79" s="27">
        <v>1530</v>
      </c>
      <c r="E79" s="27">
        <v>78</v>
      </c>
      <c r="F79" s="1">
        <f t="shared" si="5"/>
        <v>1620</v>
      </c>
      <c r="G79" s="1">
        <f t="shared" si="6"/>
        <v>1633</v>
      </c>
      <c r="H79" s="1">
        <f t="shared" si="9"/>
        <v>1675.938405645946</v>
      </c>
      <c r="I79" s="1">
        <f t="shared" si="7"/>
        <v>-145.93840564594598</v>
      </c>
      <c r="J79" s="1">
        <f t="shared" si="8"/>
        <v>21298.018242480677</v>
      </c>
    </row>
    <row r="80" spans="3:10" x14ac:dyDescent="0.2">
      <c r="C80" s="27">
        <v>19992</v>
      </c>
      <c r="D80" s="27">
        <v>1558</v>
      </c>
      <c r="E80" s="27">
        <v>79</v>
      </c>
      <c r="F80" s="1">
        <f t="shared" si="5"/>
        <v>1544</v>
      </c>
      <c r="G80" s="1">
        <f t="shared" si="6"/>
        <v>1620</v>
      </c>
      <c r="H80" s="1">
        <f t="shared" si="9"/>
        <v>1557.3772775994507</v>
      </c>
      <c r="I80" s="1">
        <f t="shared" si="7"/>
        <v>0.62272240054926442</v>
      </c>
      <c r="J80" s="1">
        <f t="shared" si="8"/>
        <v>0.38778318814583851</v>
      </c>
    </row>
    <row r="81" spans="3:10" x14ac:dyDescent="0.2">
      <c r="C81" s="27">
        <v>19993</v>
      </c>
      <c r="D81" s="27">
        <v>1336</v>
      </c>
      <c r="E81" s="27">
        <v>80</v>
      </c>
      <c r="F81" s="1">
        <f t="shared" si="5"/>
        <v>1447</v>
      </c>
      <c r="G81" s="1">
        <f t="shared" si="6"/>
        <v>1544</v>
      </c>
      <c r="H81" s="1">
        <f t="shared" si="9"/>
        <v>1557.8831805517418</v>
      </c>
      <c r="I81" s="1">
        <f t="shared" si="7"/>
        <v>-221.88318055174182</v>
      </c>
      <c r="J81" s="1">
        <f t="shared" si="8"/>
        <v>49232.145811756855</v>
      </c>
    </row>
    <row r="82" spans="3:10" x14ac:dyDescent="0.2">
      <c r="C82" s="27">
        <v>19994</v>
      </c>
      <c r="D82" s="27">
        <v>2343</v>
      </c>
      <c r="E82" s="27">
        <v>81</v>
      </c>
      <c r="F82" s="1">
        <f t="shared" si="5"/>
        <v>1839.5</v>
      </c>
      <c r="G82" s="1">
        <f t="shared" si="6"/>
        <v>1447</v>
      </c>
      <c r="H82" s="1">
        <f t="shared" si="9"/>
        <v>1377.6241180772611</v>
      </c>
      <c r="I82" s="1">
        <f t="shared" si="7"/>
        <v>965.37588192273893</v>
      </c>
      <c r="J82" s="1">
        <f t="shared" si="8"/>
        <v>931950.59339810594</v>
      </c>
    </row>
    <row r="83" spans="3:10" x14ac:dyDescent="0.2">
      <c r="C83" s="27">
        <v>20001</v>
      </c>
      <c r="D83" s="27">
        <v>1945</v>
      </c>
      <c r="E83" s="27">
        <v>82</v>
      </c>
      <c r="F83" s="1">
        <f t="shared" si="5"/>
        <v>2144</v>
      </c>
      <c r="G83" s="1">
        <f t="shared" si="6"/>
        <v>1839.5</v>
      </c>
      <c r="H83" s="1">
        <f t="shared" si="9"/>
        <v>2161.9005602039242</v>
      </c>
      <c r="I83" s="1">
        <f t="shared" si="7"/>
        <v>-216.90056020392421</v>
      </c>
      <c r="J83" s="1">
        <f t="shared" si="8"/>
        <v>47045.853016776156</v>
      </c>
    </row>
    <row r="84" spans="3:10" x14ac:dyDescent="0.2">
      <c r="C84" s="27">
        <v>20002</v>
      </c>
      <c r="D84" s="27">
        <v>1825</v>
      </c>
      <c r="E84" s="27">
        <v>83</v>
      </c>
      <c r="F84" s="1">
        <f t="shared" si="5"/>
        <v>1885</v>
      </c>
      <c r="G84" s="1">
        <f t="shared" si="6"/>
        <v>2144</v>
      </c>
      <c r="H84" s="1">
        <f t="shared" si="9"/>
        <v>1985.689404697112</v>
      </c>
      <c r="I84" s="1">
        <f t="shared" si="7"/>
        <v>-160.68940469711197</v>
      </c>
      <c r="J84" s="1">
        <f t="shared" si="8"/>
        <v>25821.084781912228</v>
      </c>
    </row>
    <row r="85" spans="3:10" x14ac:dyDescent="0.2">
      <c r="C85" s="27">
        <v>20003</v>
      </c>
      <c r="D85" s="27">
        <v>1870</v>
      </c>
      <c r="E85" s="27">
        <v>84</v>
      </c>
      <c r="F85" s="1">
        <f t="shared" si="5"/>
        <v>1847.5</v>
      </c>
      <c r="G85" s="1">
        <f t="shared" si="6"/>
        <v>1885</v>
      </c>
      <c r="H85" s="1">
        <f t="shared" si="9"/>
        <v>1855.1444874651852</v>
      </c>
      <c r="I85" s="1">
        <f t="shared" si="7"/>
        <v>14.855512534814807</v>
      </c>
      <c r="J85" s="1">
        <f t="shared" si="8"/>
        <v>220.68625267203984</v>
      </c>
    </row>
    <row r="86" spans="3:10" x14ac:dyDescent="0.2">
      <c r="C86" s="27">
        <v>20004</v>
      </c>
      <c r="D86" s="27">
        <v>1007</v>
      </c>
      <c r="E86" s="27">
        <v>85</v>
      </c>
      <c r="F86" s="1">
        <f t="shared" si="5"/>
        <v>1438.5</v>
      </c>
      <c r="G86" s="1">
        <f t="shared" si="6"/>
        <v>1847.5</v>
      </c>
      <c r="H86" s="1">
        <f t="shared" si="9"/>
        <v>1867.213183954233</v>
      </c>
      <c r="I86" s="1">
        <f t="shared" si="7"/>
        <v>-860.21318395423305</v>
      </c>
      <c r="J86" s="1">
        <f t="shared" si="8"/>
        <v>739966.72184867912</v>
      </c>
    </row>
    <row r="87" spans="3:10" x14ac:dyDescent="0.2">
      <c r="C87" s="27">
        <v>20011</v>
      </c>
      <c r="D87" s="27">
        <v>1431</v>
      </c>
      <c r="E87" s="27">
        <v>86</v>
      </c>
      <c r="F87" s="1">
        <f t="shared" si="5"/>
        <v>1219</v>
      </c>
      <c r="G87" s="1">
        <f t="shared" si="6"/>
        <v>1438.5</v>
      </c>
      <c r="H87" s="1">
        <f t="shared" si="9"/>
        <v>1168.37147057065</v>
      </c>
      <c r="I87" s="1">
        <f t="shared" si="7"/>
        <v>262.62852942935001</v>
      </c>
      <c r="J87" s="1">
        <f t="shared" si="8"/>
        <v>68973.74447022297</v>
      </c>
    </row>
    <row r="88" spans="3:10" x14ac:dyDescent="0.2">
      <c r="C88" s="27">
        <v>20012</v>
      </c>
      <c r="D88" s="27">
        <v>1475</v>
      </c>
      <c r="E88" s="27">
        <v>87</v>
      </c>
      <c r="F88" s="1">
        <f t="shared" si="5"/>
        <v>1453</v>
      </c>
      <c r="G88" s="1">
        <f t="shared" si="6"/>
        <v>1219</v>
      </c>
      <c r="H88" s="1">
        <f t="shared" si="9"/>
        <v>1381.7322686999457</v>
      </c>
      <c r="I88" s="1">
        <f t="shared" si="7"/>
        <v>93.267731300054265</v>
      </c>
      <c r="J88" s="1">
        <f t="shared" si="8"/>
        <v>8698.8697018591229</v>
      </c>
    </row>
    <row r="89" spans="3:10" x14ac:dyDescent="0.2">
      <c r="C89" s="27">
        <v>20013</v>
      </c>
      <c r="D89" s="27">
        <v>1450</v>
      </c>
      <c r="E89" s="27">
        <v>88</v>
      </c>
      <c r="F89" s="1">
        <f t="shared" si="5"/>
        <v>1462.5</v>
      </c>
      <c r="G89" s="1">
        <f t="shared" si="6"/>
        <v>1453</v>
      </c>
      <c r="H89" s="1">
        <f t="shared" si="9"/>
        <v>1457.5034639814603</v>
      </c>
      <c r="I89" s="1">
        <f t="shared" si="7"/>
        <v>-7.5034639814602997</v>
      </c>
      <c r="J89" s="1">
        <f t="shared" si="8"/>
        <v>56.30197172107205</v>
      </c>
    </row>
    <row r="90" spans="3:10" x14ac:dyDescent="0.2">
      <c r="C90" s="27">
        <v>20014</v>
      </c>
      <c r="D90" s="27">
        <v>1375</v>
      </c>
      <c r="E90" s="27">
        <v>89</v>
      </c>
      <c r="F90" s="1">
        <f t="shared" si="5"/>
        <v>1412.5</v>
      </c>
      <c r="G90" s="1">
        <f t="shared" si="6"/>
        <v>1462.5</v>
      </c>
      <c r="H90" s="1">
        <f t="shared" si="9"/>
        <v>1451.4076103919917</v>
      </c>
      <c r="I90" s="1">
        <f t="shared" si="7"/>
        <v>-76.407610391991739</v>
      </c>
      <c r="J90" s="1">
        <f t="shared" si="8"/>
        <v>5838.122925814404</v>
      </c>
    </row>
    <row r="91" spans="3:10" x14ac:dyDescent="0.2">
      <c r="C91" s="27">
        <v>20021</v>
      </c>
      <c r="D91" s="27">
        <v>1495</v>
      </c>
      <c r="E91" s="27">
        <v>90</v>
      </c>
      <c r="F91" s="1">
        <f t="shared" si="5"/>
        <v>1435</v>
      </c>
      <c r="G91" s="1">
        <f t="shared" si="6"/>
        <v>1412.5</v>
      </c>
      <c r="H91" s="1">
        <f t="shared" si="9"/>
        <v>1389.3336659815725</v>
      </c>
      <c r="I91" s="1">
        <f t="shared" si="7"/>
        <v>105.66633401842751</v>
      </c>
      <c r="J91" s="1">
        <f t="shared" si="8"/>
        <v>11165.374144893891</v>
      </c>
    </row>
    <row r="92" spans="3:10" x14ac:dyDescent="0.2">
      <c r="C92" s="27">
        <v>20022</v>
      </c>
      <c r="D92" s="27">
        <v>1429</v>
      </c>
      <c r="E92" s="27">
        <v>91</v>
      </c>
      <c r="F92" s="1">
        <f t="shared" si="5"/>
        <v>1462</v>
      </c>
      <c r="G92" s="1">
        <f t="shared" si="6"/>
        <v>1435</v>
      </c>
      <c r="H92" s="1">
        <f t="shared" si="9"/>
        <v>1475.1775512995737</v>
      </c>
      <c r="I92" s="1">
        <f t="shared" si="7"/>
        <v>-46.177551299573679</v>
      </c>
      <c r="J92" s="1">
        <f t="shared" si="8"/>
        <v>2132.3662440247585</v>
      </c>
    </row>
    <row r="93" spans="3:10" x14ac:dyDescent="0.2">
      <c r="C93" s="27">
        <v>20023</v>
      </c>
      <c r="D93" s="27">
        <v>1443</v>
      </c>
      <c r="E93" s="27">
        <v>92</v>
      </c>
      <c r="F93" s="1">
        <f t="shared" si="5"/>
        <v>1436</v>
      </c>
      <c r="G93" s="1">
        <f t="shared" si="6"/>
        <v>1462</v>
      </c>
      <c r="H93" s="1">
        <f t="shared" si="9"/>
        <v>1437.662665836287</v>
      </c>
      <c r="I93" s="1">
        <f t="shared" si="7"/>
        <v>5.337334163712967</v>
      </c>
      <c r="J93" s="1">
        <f t="shared" si="8"/>
        <v>28.487135975137598</v>
      </c>
    </row>
    <row r="94" spans="3:10" x14ac:dyDescent="0.2">
      <c r="C94" s="27">
        <v>20024</v>
      </c>
      <c r="D94" s="27">
        <v>1472</v>
      </c>
      <c r="E94" s="27">
        <v>93</v>
      </c>
      <c r="F94" s="1">
        <f t="shared" si="5"/>
        <v>1457.5</v>
      </c>
      <c r="G94" s="1">
        <f t="shared" si="6"/>
        <v>1436</v>
      </c>
      <c r="H94" s="1">
        <f t="shared" si="9"/>
        <v>1441.9987441729663</v>
      </c>
      <c r="I94" s="1">
        <f t="shared" si="7"/>
        <v>30.001255827033674</v>
      </c>
      <c r="J94" s="1">
        <f t="shared" si="8"/>
        <v>900.075351199122</v>
      </c>
    </row>
    <row r="95" spans="3:10" x14ac:dyDescent="0.2">
      <c r="C95" s="27">
        <v>20031</v>
      </c>
      <c r="D95" s="27">
        <v>1475</v>
      </c>
      <c r="E95" s="27">
        <v>94</v>
      </c>
      <c r="F95" s="1">
        <f t="shared" si="5"/>
        <v>1473.5</v>
      </c>
      <c r="G95" s="1">
        <f t="shared" si="6"/>
        <v>1457.5</v>
      </c>
      <c r="H95" s="1">
        <f t="shared" si="9"/>
        <v>1466.3719221443225</v>
      </c>
      <c r="I95" s="1">
        <f t="shared" si="7"/>
        <v>8.6280778556774749</v>
      </c>
      <c r="J95" s="1">
        <f t="shared" si="8"/>
        <v>74.443727483632017</v>
      </c>
    </row>
    <row r="96" spans="3:10" x14ac:dyDescent="0.2">
      <c r="C96" s="27">
        <v>20032</v>
      </c>
      <c r="D96" s="27">
        <v>1545</v>
      </c>
      <c r="E96" s="27">
        <v>95</v>
      </c>
      <c r="F96" s="1">
        <f t="shared" si="5"/>
        <v>1510</v>
      </c>
      <c r="G96" s="1">
        <f t="shared" si="6"/>
        <v>1473.5</v>
      </c>
      <c r="H96" s="1">
        <f t="shared" si="9"/>
        <v>1473.3814179580827</v>
      </c>
      <c r="I96" s="1">
        <f t="shared" si="7"/>
        <v>71.618582041917307</v>
      </c>
      <c r="J96" s="1">
        <f t="shared" si="8"/>
        <v>5129.2212936948399</v>
      </c>
    </row>
    <row r="97" spans="3:10" x14ac:dyDescent="0.2">
      <c r="C97" s="27">
        <v>20033</v>
      </c>
      <c r="D97" s="27">
        <v>1715</v>
      </c>
      <c r="E97" s="27">
        <v>96</v>
      </c>
      <c r="F97" s="1">
        <f t="shared" si="5"/>
        <v>1630</v>
      </c>
      <c r="G97" s="1">
        <f t="shared" si="6"/>
        <v>1510</v>
      </c>
      <c r="H97" s="1">
        <f t="shared" si="9"/>
        <v>1531.5647305576476</v>
      </c>
      <c r="I97" s="1">
        <f t="shared" si="7"/>
        <v>183.43526944235236</v>
      </c>
      <c r="J97" s="1">
        <f t="shared" si="8"/>
        <v>33648.498075388408</v>
      </c>
    </row>
    <row r="98" spans="3:10" x14ac:dyDescent="0.2">
      <c r="C98" s="27">
        <v>20034</v>
      </c>
      <c r="D98" s="27">
        <v>2006</v>
      </c>
      <c r="E98" s="27">
        <v>97</v>
      </c>
      <c r="F98" s="1">
        <f t="shared" si="5"/>
        <v>1860.5</v>
      </c>
      <c r="G98" s="1">
        <f t="shared" si="6"/>
        <v>1630</v>
      </c>
      <c r="H98" s="1">
        <f t="shared" si="9"/>
        <v>1680.5885078994434</v>
      </c>
      <c r="I98" s="1">
        <f t="shared" si="7"/>
        <v>325.41149210055664</v>
      </c>
      <c r="J98" s="1">
        <f t="shared" si="8"/>
        <v>105892.63919111063</v>
      </c>
    </row>
    <row r="99" spans="3:10" x14ac:dyDescent="0.2">
      <c r="C99" s="27">
        <v>20041</v>
      </c>
      <c r="D99" s="27">
        <v>1909</v>
      </c>
      <c r="E99" s="27">
        <v>98</v>
      </c>
      <c r="F99" s="1">
        <f t="shared" si="5"/>
        <v>1957.5</v>
      </c>
      <c r="G99" s="1">
        <f t="shared" si="6"/>
        <v>1860.5</v>
      </c>
      <c r="H99" s="1">
        <f t="shared" si="9"/>
        <v>1944.9545149965406</v>
      </c>
      <c r="I99" s="1">
        <f t="shared" si="7"/>
        <v>-35.954514996540638</v>
      </c>
      <c r="J99" s="1">
        <f t="shared" si="8"/>
        <v>1292.7271486364657</v>
      </c>
    </row>
    <row r="100" spans="3:10" x14ac:dyDescent="0.2">
      <c r="C100" s="27">
        <v>20042</v>
      </c>
      <c r="D100" s="27">
        <v>2014</v>
      </c>
      <c r="E100" s="27">
        <v>99</v>
      </c>
      <c r="F100" s="1">
        <f t="shared" si="5"/>
        <v>1961.5</v>
      </c>
      <c r="G100" s="1">
        <f t="shared" si="6"/>
        <v>1957.5</v>
      </c>
      <c r="H100" s="1">
        <f t="shared" si="9"/>
        <v>1915.7448779754518</v>
      </c>
      <c r="I100" s="1">
        <f t="shared" si="7"/>
        <v>98.2551220245482</v>
      </c>
      <c r="J100" s="1">
        <f t="shared" si="8"/>
        <v>9654.0690040588561</v>
      </c>
    </row>
    <row r="101" spans="3:10" x14ac:dyDescent="0.2">
      <c r="C101" s="27">
        <v>20043</v>
      </c>
      <c r="D101" s="27">
        <v>2350</v>
      </c>
      <c r="E101" s="27">
        <v>100</v>
      </c>
      <c r="F101" s="1">
        <f t="shared" si="5"/>
        <v>2182</v>
      </c>
      <c r="G101" s="1">
        <f t="shared" si="6"/>
        <v>1961.5</v>
      </c>
      <c r="H101" s="1">
        <f t="shared" si="9"/>
        <v>1995.5678557037281</v>
      </c>
      <c r="I101" s="1">
        <f t="shared" si="7"/>
        <v>354.43214429627187</v>
      </c>
      <c r="J101" s="1">
        <f t="shared" si="8"/>
        <v>125622.14491045328</v>
      </c>
    </row>
    <row r="102" spans="3:10" x14ac:dyDescent="0.2">
      <c r="C102" s="27">
        <v>20044</v>
      </c>
      <c r="D102" s="27">
        <v>3490</v>
      </c>
      <c r="E102" s="27">
        <v>101</v>
      </c>
      <c r="F102" s="1">
        <f t="shared" si="5"/>
        <v>2920</v>
      </c>
      <c r="G102" s="1">
        <f t="shared" si="6"/>
        <v>2182</v>
      </c>
      <c r="H102" s="1">
        <f t="shared" si="9"/>
        <v>2283.5103932263828</v>
      </c>
      <c r="I102" s="1">
        <f t="shared" si="7"/>
        <v>1206.4896067736172</v>
      </c>
      <c r="J102" s="1">
        <f t="shared" si="8"/>
        <v>1455617.1712527575</v>
      </c>
    </row>
    <row r="103" spans="3:10" x14ac:dyDescent="0.2">
      <c r="C103" s="27">
        <v>20051</v>
      </c>
      <c r="D103" s="27">
        <v>3243</v>
      </c>
      <c r="E103" s="27">
        <v>102</v>
      </c>
      <c r="F103" s="1">
        <f t="shared" si="5"/>
        <v>3366.5</v>
      </c>
      <c r="G103" s="1">
        <f t="shared" si="6"/>
        <v>2920</v>
      </c>
      <c r="H103" s="1">
        <f t="shared" si="9"/>
        <v>3263.6688931244953</v>
      </c>
      <c r="I103" s="1">
        <f t="shared" si="7"/>
        <v>-20.668893124495298</v>
      </c>
      <c r="J103" s="1">
        <f t="shared" si="8"/>
        <v>427.20314299180899</v>
      </c>
    </row>
    <row r="104" spans="3:10" x14ac:dyDescent="0.2">
      <c r="C104" s="27">
        <v>20052</v>
      </c>
      <c r="D104" s="27">
        <v>3520</v>
      </c>
      <c r="E104" s="27">
        <v>103</v>
      </c>
      <c r="F104" s="1">
        <f t="shared" si="5"/>
        <v>3381.5</v>
      </c>
      <c r="G104" s="1">
        <f t="shared" si="6"/>
        <v>3366.5</v>
      </c>
      <c r="H104" s="1">
        <f t="shared" si="9"/>
        <v>3246.8773756794048</v>
      </c>
      <c r="I104" s="1">
        <f t="shared" si="7"/>
        <v>273.12262432059515</v>
      </c>
      <c r="J104" s="1">
        <f t="shared" si="8"/>
        <v>74595.967915768953</v>
      </c>
    </row>
    <row r="105" spans="3:10" x14ac:dyDescent="0.2">
      <c r="C105" s="27">
        <v>20053</v>
      </c>
      <c r="D105" s="27">
        <v>3678</v>
      </c>
      <c r="E105" s="27">
        <v>104</v>
      </c>
      <c r="F105" s="1">
        <f t="shared" si="5"/>
        <v>3599</v>
      </c>
      <c r="G105" s="1">
        <f t="shared" si="6"/>
        <v>3381.5</v>
      </c>
      <c r="H105" s="1">
        <f t="shared" si="9"/>
        <v>3468.7636316731059</v>
      </c>
      <c r="I105" s="1">
        <f t="shared" si="7"/>
        <v>209.23636832689408</v>
      </c>
      <c r="J105" s="1">
        <f t="shared" si="8"/>
        <v>43779.857830627683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CB975-021B-3042-A2D4-59B0CCE104AA}">
  <dimension ref="A2:L14"/>
  <sheetViews>
    <sheetView workbookViewId="0">
      <selection activeCell="K13" sqref="A1:K13"/>
    </sheetView>
  </sheetViews>
  <sheetFormatPr baseColWidth="10" defaultRowHeight="16" x14ac:dyDescent="0.2"/>
  <cols>
    <col min="1" max="7" width="10.83203125" style="1"/>
  </cols>
  <sheetData>
    <row r="2" spans="1:12" x14ac:dyDescent="0.2">
      <c r="B2" s="36" t="s">
        <v>27</v>
      </c>
      <c r="C2" s="36" t="s">
        <v>8</v>
      </c>
      <c r="D2" s="36" t="s">
        <v>22</v>
      </c>
      <c r="E2" s="36" t="s">
        <v>23</v>
      </c>
      <c r="F2" s="36" t="s">
        <v>24</v>
      </c>
      <c r="G2" s="36" t="s">
        <v>25</v>
      </c>
      <c r="H2" s="36" t="s">
        <v>28</v>
      </c>
    </row>
    <row r="3" spans="1:12" x14ac:dyDescent="0.2">
      <c r="B3" s="48">
        <v>-4.7272101232534327</v>
      </c>
      <c r="C3" s="48">
        <v>13.603524692183546</v>
      </c>
      <c r="D3" s="48">
        <v>1.4705367541313485</v>
      </c>
      <c r="E3" s="48">
        <v>-1.6463275890045161</v>
      </c>
      <c r="F3" s="48">
        <v>-7.3213752323105776</v>
      </c>
      <c r="G3" s="48">
        <v>7.497166065493718</v>
      </c>
      <c r="H3" s="47">
        <v>0</v>
      </c>
    </row>
    <row r="4" spans="1:12" x14ac:dyDescent="0.2">
      <c r="A4" s="6"/>
      <c r="B4" s="6"/>
      <c r="C4" s="6"/>
      <c r="D4" s="6"/>
      <c r="E4" s="6"/>
      <c r="F4" s="6"/>
      <c r="G4" s="6"/>
      <c r="H4" s="12"/>
      <c r="I4" s="12"/>
      <c r="J4" s="12"/>
      <c r="K4" s="12"/>
      <c r="L4" s="12"/>
    </row>
    <row r="5" spans="1:12" x14ac:dyDescent="0.2">
      <c r="A5" s="30" t="s">
        <v>6</v>
      </c>
      <c r="B5" s="30" t="s">
        <v>7</v>
      </c>
      <c r="C5" s="31" t="s">
        <v>8</v>
      </c>
      <c r="D5" s="25" t="s">
        <v>22</v>
      </c>
      <c r="E5" s="25" t="s">
        <v>23</v>
      </c>
      <c r="F5" s="25" t="s">
        <v>24</v>
      </c>
      <c r="G5" s="25" t="s">
        <v>25</v>
      </c>
      <c r="H5" s="36" t="s">
        <v>26</v>
      </c>
      <c r="I5" s="39" t="s">
        <v>18</v>
      </c>
      <c r="J5" s="36" t="s">
        <v>19</v>
      </c>
      <c r="K5" s="36" t="s">
        <v>16</v>
      </c>
      <c r="L5" s="12"/>
    </row>
    <row r="6" spans="1:12" x14ac:dyDescent="0.2">
      <c r="A6" s="32">
        <v>19794</v>
      </c>
      <c r="B6" s="32">
        <v>19.54</v>
      </c>
      <c r="C6" s="32">
        <v>1</v>
      </c>
      <c r="D6" s="24">
        <v>0</v>
      </c>
      <c r="E6" s="24">
        <v>0</v>
      </c>
      <c r="F6" s="24">
        <v>0</v>
      </c>
      <c r="G6" s="24">
        <v>1</v>
      </c>
      <c r="H6" s="37">
        <f>$B$3+$C$3*C6+SUMPRODUCT($D$3:$G$3,D6:G6)</f>
        <v>16.373480634423832</v>
      </c>
      <c r="I6" s="38">
        <f>B6-H6</f>
        <v>3.1665193655761676</v>
      </c>
      <c r="J6" s="38">
        <f>I6^2</f>
        <v>10.026844892568896</v>
      </c>
      <c r="K6" s="38">
        <f>SUM(J6:J13)</f>
        <v>28.96769745626715</v>
      </c>
      <c r="L6" s="12"/>
    </row>
    <row r="7" spans="1:12" x14ac:dyDescent="0.2">
      <c r="A7" s="32">
        <v>19801</v>
      </c>
      <c r="B7" s="32">
        <v>23.55</v>
      </c>
      <c r="C7" s="32">
        <v>2</v>
      </c>
      <c r="D7" s="24">
        <v>1</v>
      </c>
      <c r="E7" s="24">
        <v>0</v>
      </c>
      <c r="F7" s="24">
        <v>0</v>
      </c>
      <c r="G7" s="24">
        <v>0</v>
      </c>
      <c r="H7" s="37">
        <f>$B$3+$C$3*C7+SUMPRODUCT($D$3:$G$3,D7:G7)</f>
        <v>23.950376015245009</v>
      </c>
      <c r="I7" s="38">
        <f t="shared" ref="I7:I13" si="0">B7-H7</f>
        <v>-0.40037601524500843</v>
      </c>
      <c r="J7" s="38">
        <f t="shared" ref="J7:J13" si="1">I7^2</f>
        <v>0.16030095358347121</v>
      </c>
      <c r="K7" s="37"/>
      <c r="L7" s="12"/>
    </row>
    <row r="8" spans="1:12" x14ac:dyDescent="0.2">
      <c r="A8" s="32">
        <v>19802</v>
      </c>
      <c r="B8" s="32">
        <v>32.569000000000003</v>
      </c>
      <c r="C8" s="32">
        <v>3</v>
      </c>
      <c r="D8" s="24">
        <v>0</v>
      </c>
      <c r="E8" s="24">
        <v>1</v>
      </c>
      <c r="F8" s="24">
        <v>0</v>
      </c>
      <c r="G8" s="24">
        <v>0</v>
      </c>
      <c r="H8" s="37">
        <f>$B$3+$C$3*C8+SUMPRODUCT($D$3:$G$3,D8:G8)</f>
        <v>34.437036364292688</v>
      </c>
      <c r="I8" s="38">
        <f t="shared" si="0"/>
        <v>-1.8680363642926849</v>
      </c>
      <c r="J8" s="38">
        <f t="shared" si="1"/>
        <v>3.4895598583198328</v>
      </c>
      <c r="K8" s="37"/>
      <c r="L8" s="12"/>
    </row>
    <row r="9" spans="1:12" x14ac:dyDescent="0.2">
      <c r="A9" s="32">
        <v>19803</v>
      </c>
      <c r="B9" s="32">
        <v>41.466999999999999</v>
      </c>
      <c r="C9" s="32">
        <v>4</v>
      </c>
      <c r="D9" s="24">
        <v>0</v>
      </c>
      <c r="E9" s="24">
        <v>0</v>
      </c>
      <c r="F9" s="24">
        <v>1</v>
      </c>
      <c r="G9" s="24">
        <v>0</v>
      </c>
      <c r="H9" s="37">
        <f t="shared" ref="H7:H13" si="2">$B$3+$C$3*C9+SUMPRODUCT($D$3:$G$3,D9:G9)</f>
        <v>42.36551341317017</v>
      </c>
      <c r="I9" s="38">
        <f t="shared" si="0"/>
        <v>-0.8985134131701713</v>
      </c>
      <c r="J9" s="38">
        <f t="shared" si="1"/>
        <v>0.80732635364671101</v>
      </c>
      <c r="K9" s="37"/>
      <c r="L9" s="12"/>
    </row>
    <row r="10" spans="1:12" x14ac:dyDescent="0.2">
      <c r="A10" s="32">
        <v>19804</v>
      </c>
      <c r="B10" s="32">
        <v>67.620999999999995</v>
      </c>
      <c r="C10" s="32">
        <v>5</v>
      </c>
      <c r="D10" s="24">
        <v>0</v>
      </c>
      <c r="E10" s="24">
        <v>0</v>
      </c>
      <c r="F10" s="24">
        <v>0</v>
      </c>
      <c r="G10" s="24">
        <v>1</v>
      </c>
      <c r="H10" s="37">
        <f t="shared" si="2"/>
        <v>70.78757940315802</v>
      </c>
      <c r="I10" s="38">
        <f t="shared" si="0"/>
        <v>-3.1665794031580248</v>
      </c>
      <c r="J10" s="38">
        <f t="shared" si="1"/>
        <v>10.027225116504633</v>
      </c>
      <c r="K10" s="37"/>
      <c r="L10" s="12"/>
    </row>
    <row r="11" spans="1:12" x14ac:dyDescent="0.2">
      <c r="A11" s="32">
        <v>19811</v>
      </c>
      <c r="B11" s="32">
        <v>78.765000000000001</v>
      </c>
      <c r="C11" s="32">
        <v>6</v>
      </c>
      <c r="D11" s="24">
        <v>1</v>
      </c>
      <c r="E11" s="24">
        <v>0</v>
      </c>
      <c r="F11" s="24">
        <v>0</v>
      </c>
      <c r="G11" s="24">
        <v>0</v>
      </c>
      <c r="H11" s="37">
        <f t="shared" si="2"/>
        <v>78.36447478397919</v>
      </c>
      <c r="I11" s="38">
        <f t="shared" si="0"/>
        <v>0.40052521602081015</v>
      </c>
      <c r="J11" s="38">
        <f t="shared" si="1"/>
        <v>0.16042044866851662</v>
      </c>
      <c r="K11" s="37"/>
      <c r="L11" s="12"/>
    </row>
    <row r="12" spans="1:12" x14ac:dyDescent="0.2">
      <c r="A12" s="32">
        <v>19812</v>
      </c>
      <c r="B12" s="32">
        <v>90.718999999999994</v>
      </c>
      <c r="C12" s="32">
        <v>7</v>
      </c>
      <c r="D12" s="24">
        <v>0</v>
      </c>
      <c r="E12" s="24">
        <v>1</v>
      </c>
      <c r="F12" s="24">
        <v>0</v>
      </c>
      <c r="G12" s="24">
        <v>0</v>
      </c>
      <c r="H12" s="37">
        <f t="shared" si="2"/>
        <v>88.851135133026887</v>
      </c>
      <c r="I12" s="38">
        <f t="shared" si="0"/>
        <v>1.8678648669731075</v>
      </c>
      <c r="J12" s="38">
        <f t="shared" si="1"/>
        <v>3.4889191612724644</v>
      </c>
      <c r="K12" s="37"/>
      <c r="L12" s="12"/>
    </row>
    <row r="13" spans="1:12" x14ac:dyDescent="0.2">
      <c r="A13" s="32">
        <v>19813</v>
      </c>
      <c r="B13" s="32">
        <v>97.677999999999997</v>
      </c>
      <c r="C13" s="32">
        <v>8</v>
      </c>
      <c r="D13" s="24">
        <v>0</v>
      </c>
      <c r="E13" s="24">
        <v>0</v>
      </c>
      <c r="F13" s="24">
        <v>1</v>
      </c>
      <c r="G13" s="24">
        <v>0</v>
      </c>
      <c r="H13" s="37">
        <f t="shared" si="2"/>
        <v>96.779612181904369</v>
      </c>
      <c r="I13" s="38">
        <f t="shared" si="0"/>
        <v>0.89838781809562818</v>
      </c>
      <c r="J13" s="38">
        <f t="shared" si="1"/>
        <v>0.80710067170262345</v>
      </c>
      <c r="K13" s="37"/>
      <c r="L13" s="12"/>
    </row>
    <row r="14" spans="1:12" x14ac:dyDescent="0.2">
      <c r="A14" s="6"/>
      <c r="B14" s="6"/>
      <c r="C14" s="6"/>
      <c r="D14" s="6"/>
      <c r="E14" s="6"/>
      <c r="F14" s="6"/>
      <c r="G14" s="6"/>
      <c r="H14" s="12"/>
      <c r="I14" s="12"/>
      <c r="J14" s="12"/>
      <c r="K14" s="12"/>
      <c r="L14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D6F9C-A0DC-814C-B8CA-989EC15D61EA}">
  <dimension ref="A1:Z112"/>
  <sheetViews>
    <sheetView tabSelected="1" topLeftCell="A14" workbookViewId="0">
      <selection activeCell="L21" sqref="L21"/>
    </sheetView>
  </sheetViews>
  <sheetFormatPr baseColWidth="10" defaultRowHeight="16" x14ac:dyDescent="0.2"/>
  <cols>
    <col min="25" max="25" width="10.83203125" customWidth="1"/>
    <col min="26" max="26" width="13.6640625" bestFit="1" customWidth="1"/>
  </cols>
  <sheetData>
    <row r="1" spans="1:26" x14ac:dyDescent="0.2">
      <c r="A1" s="1"/>
      <c r="B1" s="1"/>
      <c r="C1" s="1"/>
      <c r="D1" s="1"/>
      <c r="E1" s="1"/>
      <c r="F1" s="1"/>
      <c r="G1" s="1"/>
      <c r="Z1" s="1"/>
    </row>
    <row r="2" spans="1:26" x14ac:dyDescent="0.2">
      <c r="A2" s="1"/>
      <c r="B2" s="36" t="s">
        <v>27</v>
      </c>
      <c r="C2" s="36" t="s">
        <v>8</v>
      </c>
      <c r="D2" s="36" t="s">
        <v>22</v>
      </c>
      <c r="E2" s="36" t="s">
        <v>23</v>
      </c>
      <c r="F2" s="36" t="s">
        <v>24</v>
      </c>
      <c r="G2" s="36" t="s">
        <v>25</v>
      </c>
      <c r="H2" s="36" t="s">
        <v>28</v>
      </c>
      <c r="M2" s="40" t="s">
        <v>15</v>
      </c>
      <c r="N2" s="40" t="s">
        <v>29</v>
      </c>
      <c r="O2" s="40" t="s">
        <v>30</v>
      </c>
      <c r="Z2" s="1"/>
    </row>
    <row r="3" spans="1:26" x14ac:dyDescent="0.2">
      <c r="A3" s="1"/>
      <c r="B3" s="48">
        <v>-4.7272101232534327</v>
      </c>
      <c r="C3" s="48">
        <v>13.603524692183546</v>
      </c>
      <c r="D3" s="48">
        <v>1.4705367541313485</v>
      </c>
      <c r="E3" s="48">
        <v>-1.6463275890045161</v>
      </c>
      <c r="F3" s="48">
        <v>-7.3213752323105776</v>
      </c>
      <c r="G3" s="48">
        <v>7.497166065493718</v>
      </c>
      <c r="H3" s="47">
        <v>0</v>
      </c>
      <c r="M3" s="48">
        <v>0.68343819585587495</v>
      </c>
      <c r="N3" s="48">
        <v>0.15808852028581039</v>
      </c>
      <c r="O3" s="48">
        <v>0.27743782984316678</v>
      </c>
      <c r="Z3" s="1"/>
    </row>
    <row r="4" spans="1:26" x14ac:dyDescent="0.2">
      <c r="A4" s="6"/>
      <c r="B4" s="6"/>
      <c r="C4" s="6"/>
      <c r="D4" s="6"/>
      <c r="E4" s="6"/>
      <c r="F4" s="6"/>
      <c r="G4" s="6"/>
      <c r="H4" s="12"/>
      <c r="I4" s="12"/>
      <c r="J4" s="12"/>
      <c r="K4" s="12"/>
      <c r="Z4" s="6"/>
    </row>
    <row r="5" spans="1:26" x14ac:dyDescent="0.2">
      <c r="A5" s="30" t="s">
        <v>6</v>
      </c>
      <c r="B5" s="30" t="s">
        <v>7</v>
      </c>
      <c r="C5" s="31" t="s">
        <v>8</v>
      </c>
      <c r="D5" s="25" t="s">
        <v>22</v>
      </c>
      <c r="E5" s="25" t="s">
        <v>23</v>
      </c>
      <c r="F5" s="25" t="s">
        <v>24</v>
      </c>
      <c r="G5" s="25" t="s">
        <v>25</v>
      </c>
      <c r="H5" s="36" t="s">
        <v>26</v>
      </c>
      <c r="I5" s="39" t="s">
        <v>18</v>
      </c>
      <c r="J5" s="36" t="s">
        <v>19</v>
      </c>
      <c r="K5" s="36" t="s">
        <v>16</v>
      </c>
      <c r="M5" s="30" t="s">
        <v>6</v>
      </c>
      <c r="N5" s="30" t="s">
        <v>7</v>
      </c>
      <c r="O5" s="31" t="s">
        <v>8</v>
      </c>
      <c r="P5" s="25" t="s">
        <v>22</v>
      </c>
      <c r="Q5" s="25" t="s">
        <v>23</v>
      </c>
      <c r="R5" s="25" t="s">
        <v>24</v>
      </c>
      <c r="S5" s="25" t="s">
        <v>25</v>
      </c>
      <c r="T5" s="25" t="s">
        <v>31</v>
      </c>
      <c r="U5" s="25" t="s">
        <v>32</v>
      </c>
      <c r="V5" s="25" t="s">
        <v>33</v>
      </c>
      <c r="W5" s="25" t="s">
        <v>34</v>
      </c>
      <c r="X5" s="25" t="s">
        <v>35</v>
      </c>
      <c r="Y5" s="25" t="s">
        <v>36</v>
      </c>
      <c r="Z5" s="30" t="s">
        <v>16</v>
      </c>
    </row>
    <row r="6" spans="1:26" x14ac:dyDescent="0.2">
      <c r="A6" s="32">
        <v>19794</v>
      </c>
      <c r="B6" s="32">
        <v>19.54</v>
      </c>
      <c r="C6" s="32">
        <v>1</v>
      </c>
      <c r="D6" s="24">
        <v>0</v>
      </c>
      <c r="E6" s="24">
        <v>0</v>
      </c>
      <c r="F6" s="24">
        <v>0</v>
      </c>
      <c r="G6" s="24">
        <v>1</v>
      </c>
      <c r="H6" s="37">
        <f>$B$3+$C$3*C6+SUMPRODUCT($D$3:$G$3,D6:G6)</f>
        <v>16.373480634423832</v>
      </c>
      <c r="I6" s="38">
        <f>B6-H6</f>
        <v>3.1665193655761676</v>
      </c>
      <c r="J6" s="38">
        <f>I6^2</f>
        <v>10.026844892568896</v>
      </c>
      <c r="K6" s="38">
        <f>SUM(J6:J13)</f>
        <v>28.96769745626715</v>
      </c>
      <c r="M6" s="32">
        <v>19794</v>
      </c>
      <c r="N6" s="32">
        <v>19.54</v>
      </c>
      <c r="O6" s="32">
        <v>1</v>
      </c>
      <c r="P6" s="24">
        <v>0</v>
      </c>
      <c r="Q6" s="24">
        <v>0</v>
      </c>
      <c r="R6" s="24">
        <v>0</v>
      </c>
      <c r="S6" s="24">
        <v>1</v>
      </c>
      <c r="Z6" s="32"/>
    </row>
    <row r="7" spans="1:26" x14ac:dyDescent="0.2">
      <c r="A7" s="32">
        <v>19801</v>
      </c>
      <c r="B7" s="32">
        <v>23.55</v>
      </c>
      <c r="C7" s="32">
        <v>2</v>
      </c>
      <c r="D7" s="24">
        <v>1</v>
      </c>
      <c r="E7" s="24">
        <v>0</v>
      </c>
      <c r="F7" s="24">
        <v>0</v>
      </c>
      <c r="G7" s="24">
        <v>0</v>
      </c>
      <c r="H7" s="37">
        <f>$B$3+$C$3*C7+SUMPRODUCT($D$3:$G$3,D7:G7)</f>
        <v>23.950376015245009</v>
      </c>
      <c r="I7" s="38">
        <f t="shared" ref="I7:I13" si="0">B7-H7</f>
        <v>-0.40037601524500843</v>
      </c>
      <c r="J7" s="38">
        <f t="shared" ref="J7:J13" si="1">I7^2</f>
        <v>0.16030095358347121</v>
      </c>
      <c r="K7" s="37"/>
      <c r="M7" s="32">
        <v>19801</v>
      </c>
      <c r="N7" s="32">
        <v>23.55</v>
      </c>
      <c r="O7" s="32">
        <v>2</v>
      </c>
      <c r="P7" s="24">
        <v>1</v>
      </c>
      <c r="Q7" s="24">
        <v>0</v>
      </c>
      <c r="R7" s="24">
        <v>0</v>
      </c>
      <c r="S7" s="24">
        <v>0</v>
      </c>
      <c r="Z7" s="32"/>
    </row>
    <row r="8" spans="1:26" x14ac:dyDescent="0.2">
      <c r="A8" s="32">
        <v>19802</v>
      </c>
      <c r="B8" s="32">
        <v>32.569000000000003</v>
      </c>
      <c r="C8" s="32">
        <v>3</v>
      </c>
      <c r="D8" s="24">
        <v>0</v>
      </c>
      <c r="E8" s="24">
        <v>1</v>
      </c>
      <c r="F8" s="24">
        <v>0</v>
      </c>
      <c r="G8" s="24">
        <v>0</v>
      </c>
      <c r="H8" s="37">
        <f>$B$3+$C$3*C8+SUMPRODUCT($D$3:$G$3,D8:G8)</f>
        <v>34.437036364292688</v>
      </c>
      <c r="I8" s="38">
        <f t="shared" si="0"/>
        <v>-1.8680363642926849</v>
      </c>
      <c r="J8" s="38">
        <f t="shared" si="1"/>
        <v>3.4895598583198328</v>
      </c>
      <c r="K8" s="37"/>
      <c r="M8" s="32">
        <v>19802</v>
      </c>
      <c r="N8" s="32">
        <v>32.569000000000003</v>
      </c>
      <c r="O8" s="32">
        <v>3</v>
      </c>
      <c r="P8" s="24">
        <v>0</v>
      </c>
      <c r="Q8" s="24">
        <v>1</v>
      </c>
      <c r="R8" s="24">
        <v>0</v>
      </c>
      <c r="S8" s="24">
        <v>0</v>
      </c>
      <c r="Z8" s="32"/>
    </row>
    <row r="9" spans="1:26" x14ac:dyDescent="0.2">
      <c r="A9" s="32">
        <v>19803</v>
      </c>
      <c r="B9" s="32">
        <v>41.466999999999999</v>
      </c>
      <c r="C9" s="32">
        <v>4</v>
      </c>
      <c r="D9" s="24">
        <v>0</v>
      </c>
      <c r="E9" s="24">
        <v>0</v>
      </c>
      <c r="F9" s="24">
        <v>1</v>
      </c>
      <c r="G9" s="24">
        <v>0</v>
      </c>
      <c r="H9" s="37">
        <f t="shared" ref="H9:H13" si="2">$B$3+$C$3*C9+SUMPRODUCT($D$3:$G$3,D9:G9)</f>
        <v>42.36551341317017</v>
      </c>
      <c r="I9" s="38">
        <f t="shared" si="0"/>
        <v>-0.8985134131701713</v>
      </c>
      <c r="J9" s="38">
        <f t="shared" si="1"/>
        <v>0.80732635364671101</v>
      </c>
      <c r="K9" s="37"/>
      <c r="M9" s="32">
        <v>19803</v>
      </c>
      <c r="N9" s="32">
        <v>41.466999999999999</v>
      </c>
      <c r="O9" s="32">
        <v>4</v>
      </c>
      <c r="P9" s="24">
        <v>0</v>
      </c>
      <c r="Q9" s="24">
        <v>0</v>
      </c>
      <c r="R9" s="24">
        <v>1</v>
      </c>
      <c r="S9" s="24">
        <v>0</v>
      </c>
      <c r="V9" s="49">
        <v>-7.3213999999999997</v>
      </c>
      <c r="Z9" s="32"/>
    </row>
    <row r="10" spans="1:26" x14ac:dyDescent="0.2">
      <c r="A10" s="32">
        <v>19804</v>
      </c>
      <c r="B10" s="32">
        <v>67.620999999999995</v>
      </c>
      <c r="C10" s="32">
        <v>5</v>
      </c>
      <c r="D10" s="24">
        <v>0</v>
      </c>
      <c r="E10" s="24">
        <v>0</v>
      </c>
      <c r="F10" s="24">
        <v>0</v>
      </c>
      <c r="G10" s="24">
        <v>1</v>
      </c>
      <c r="H10" s="37">
        <f t="shared" si="2"/>
        <v>70.78757940315802</v>
      </c>
      <c r="I10" s="38">
        <f t="shared" si="0"/>
        <v>-3.1665794031580248</v>
      </c>
      <c r="J10" s="38">
        <f t="shared" si="1"/>
        <v>10.027225116504633</v>
      </c>
      <c r="K10" s="37"/>
      <c r="M10" s="32">
        <v>19804</v>
      </c>
      <c r="N10" s="32">
        <v>67.620999999999995</v>
      </c>
      <c r="O10" s="32">
        <v>5</v>
      </c>
      <c r="P10" s="24">
        <v>0</v>
      </c>
      <c r="Q10" s="24">
        <v>0</v>
      </c>
      <c r="R10" s="24">
        <v>0</v>
      </c>
      <c r="S10" s="24">
        <v>1</v>
      </c>
      <c r="T10" s="12"/>
      <c r="V10" s="49">
        <v>7.4972000000000003</v>
      </c>
      <c r="Z10" s="32"/>
    </row>
    <row r="11" spans="1:26" x14ac:dyDescent="0.2">
      <c r="A11" s="32">
        <v>19811</v>
      </c>
      <c r="B11" s="32">
        <v>78.765000000000001</v>
      </c>
      <c r="C11" s="32">
        <v>6</v>
      </c>
      <c r="D11" s="24">
        <v>1</v>
      </c>
      <c r="E11" s="24">
        <v>0</v>
      </c>
      <c r="F11" s="24">
        <v>0</v>
      </c>
      <c r="G11" s="24">
        <v>0</v>
      </c>
      <c r="H11" s="37">
        <f t="shared" si="2"/>
        <v>78.36447478397919</v>
      </c>
      <c r="I11" s="38">
        <f t="shared" si="0"/>
        <v>0.40052521602081015</v>
      </c>
      <c r="J11" s="38">
        <f t="shared" si="1"/>
        <v>0.16042044866851662</v>
      </c>
      <c r="K11" s="37"/>
      <c r="M11" s="32">
        <v>19811</v>
      </c>
      <c r="N11" s="32">
        <v>78.765000000000001</v>
      </c>
      <c r="O11" s="32">
        <v>6</v>
      </c>
      <c r="P11" s="24">
        <v>1</v>
      </c>
      <c r="Q11" s="24">
        <v>0</v>
      </c>
      <c r="R11" s="24">
        <v>0</v>
      </c>
      <c r="S11" s="24">
        <v>0</v>
      </c>
      <c r="T11" s="12"/>
      <c r="V11" s="49">
        <v>1.4704999999999999</v>
      </c>
      <c r="Z11" s="32"/>
    </row>
    <row r="12" spans="1:26" x14ac:dyDescent="0.2">
      <c r="A12" s="32">
        <v>19812</v>
      </c>
      <c r="B12" s="32">
        <v>90.718999999999994</v>
      </c>
      <c r="C12" s="32">
        <v>7</v>
      </c>
      <c r="D12" s="24">
        <v>0</v>
      </c>
      <c r="E12" s="24">
        <v>1</v>
      </c>
      <c r="F12" s="24">
        <v>0</v>
      </c>
      <c r="G12" s="24">
        <v>0</v>
      </c>
      <c r="H12" s="37">
        <f t="shared" si="2"/>
        <v>88.851135133026887</v>
      </c>
      <c r="I12" s="38">
        <f t="shared" si="0"/>
        <v>1.8678648669731075</v>
      </c>
      <c r="J12" s="38">
        <f t="shared" si="1"/>
        <v>3.4889191612724644</v>
      </c>
      <c r="K12" s="37"/>
      <c r="M12" s="32">
        <v>19812</v>
      </c>
      <c r="N12" s="32">
        <v>90.718999999999994</v>
      </c>
      <c r="O12" s="32">
        <v>7</v>
      </c>
      <c r="P12" s="24">
        <v>0</v>
      </c>
      <c r="Q12" s="24">
        <v>1</v>
      </c>
      <c r="R12" s="24">
        <v>0</v>
      </c>
      <c r="S12" s="24">
        <v>0</v>
      </c>
      <c r="T12" s="12"/>
      <c r="V12" s="49">
        <v>-1.6463000000000001</v>
      </c>
      <c r="Z12" s="32"/>
    </row>
    <row r="13" spans="1:26" x14ac:dyDescent="0.2">
      <c r="A13" s="32">
        <v>19813</v>
      </c>
      <c r="B13" s="32">
        <v>97.677999999999997</v>
      </c>
      <c r="C13" s="32">
        <v>8</v>
      </c>
      <c r="D13" s="24">
        <v>0</v>
      </c>
      <c r="E13" s="24">
        <v>0</v>
      </c>
      <c r="F13" s="24">
        <v>1</v>
      </c>
      <c r="G13" s="24">
        <v>0</v>
      </c>
      <c r="H13" s="37">
        <f t="shared" si="2"/>
        <v>96.779612181904369</v>
      </c>
      <c r="I13" s="38">
        <f t="shared" si="0"/>
        <v>0.89838781809562818</v>
      </c>
      <c r="J13" s="38">
        <f t="shared" si="1"/>
        <v>0.80710067170262345</v>
      </c>
      <c r="K13" s="37"/>
      <c r="M13" s="32">
        <v>19813</v>
      </c>
      <c r="N13" s="32">
        <v>97.677999999999997</v>
      </c>
      <c r="O13" s="32">
        <v>8</v>
      </c>
      <c r="P13" s="24">
        <v>0</v>
      </c>
      <c r="Q13" s="24">
        <v>0</v>
      </c>
      <c r="R13" s="24">
        <v>1</v>
      </c>
      <c r="S13" s="24">
        <v>0</v>
      </c>
      <c r="T13" s="51">
        <f>N13-V9</f>
        <v>104.99939999999999</v>
      </c>
      <c r="U13" s="48">
        <v>13.603524692183546</v>
      </c>
      <c r="V13" s="49">
        <v>-7.3213999999999997</v>
      </c>
      <c r="Z13" s="32"/>
    </row>
    <row r="14" spans="1:26" x14ac:dyDescent="0.2">
      <c r="M14" s="27">
        <v>19814</v>
      </c>
      <c r="N14" s="27">
        <v>133.553</v>
      </c>
      <c r="O14" s="27">
        <v>9</v>
      </c>
      <c r="P14" s="24">
        <v>0</v>
      </c>
      <c r="Q14" s="24">
        <v>0</v>
      </c>
      <c r="R14" s="24">
        <v>0</v>
      </c>
      <c r="S14" s="24">
        <v>1</v>
      </c>
      <c r="T14" s="12">
        <f>$M$3*(N14-V10) + (1-$M$3)*(T13+U13)</f>
        <v>123.69650434649643</v>
      </c>
      <c r="U14">
        <f>$N$3*(T14-T13)+(1-$N$3)*U13</f>
        <v>14.408761162691778</v>
      </c>
      <c r="V14">
        <f>$O$3*(N14-T14)+(1-$O$3)*V10</f>
        <v>8.1517578660664469</v>
      </c>
      <c r="W14" s="50">
        <f>T13+U13+V10</f>
        <v>126.10012469218354</v>
      </c>
      <c r="X14" s="50">
        <f>N14-W14</f>
        <v>7.4528753078164556</v>
      </c>
      <c r="Y14" s="52">
        <f>X14^2</f>
        <v>55.545350353860229</v>
      </c>
      <c r="Z14" s="52">
        <f>SUM(Y14:Y109)</f>
        <v>5740486.2703039441</v>
      </c>
    </row>
    <row r="15" spans="1:26" x14ac:dyDescent="0.2">
      <c r="M15" s="27">
        <v>19821</v>
      </c>
      <c r="N15" s="27">
        <v>131.01900000000001</v>
      </c>
      <c r="O15" s="27">
        <v>10</v>
      </c>
      <c r="P15" s="24">
        <v>1</v>
      </c>
      <c r="Q15" s="24">
        <v>0</v>
      </c>
      <c r="R15" s="24">
        <v>0</v>
      </c>
      <c r="S15" s="24">
        <v>0</v>
      </c>
      <c r="T15" s="12">
        <f>$M$3*(N15-V11) + (1-$M$3)*(T14+U14)</f>
        <v>132.25724512722684</v>
      </c>
      <c r="U15">
        <f t="shared" ref="U15:U78" si="3">$N$3*(T15-T14)+(1-$N$3)*U14</f>
        <v>13.484256273906245</v>
      </c>
      <c r="V15">
        <f>$O$3*(N15-T15)+(1-$O$3)*V11</f>
        <v>0.71899163030393476</v>
      </c>
      <c r="W15" s="50">
        <f t="shared" ref="W15:W78" si="4">T14+U14+V11</f>
        <v>139.57576550918819</v>
      </c>
      <c r="X15" s="50">
        <f>N15-W15</f>
        <v>-8.5567655091881818</v>
      </c>
      <c r="Y15" s="52">
        <f t="shared" ref="Y15:Y78" si="5">X15^2</f>
        <v>73.218235979232489</v>
      </c>
    </row>
    <row r="16" spans="1:26" x14ac:dyDescent="0.2">
      <c r="M16" s="27">
        <v>19822</v>
      </c>
      <c r="N16" s="27">
        <v>142.68100000000001</v>
      </c>
      <c r="O16" s="27">
        <v>11</v>
      </c>
      <c r="P16" s="24">
        <v>0</v>
      </c>
      <c r="Q16" s="24">
        <v>1</v>
      </c>
      <c r="R16" s="24">
        <v>0</v>
      </c>
      <c r="S16" s="24">
        <v>0</v>
      </c>
      <c r="T16" s="12">
        <f>$M$3*(N16-V12) + (1-$M$3)*(T15+U15)</f>
        <v>144.77498214696584</v>
      </c>
      <c r="U16">
        <f t="shared" si="3"/>
        <v>13.3314606751872</v>
      </c>
      <c r="V16">
        <f>$O$3*(N16-T16)+(1-$O$3)*V12</f>
        <v>-1.7705039633137289</v>
      </c>
      <c r="W16" s="50">
        <f t="shared" si="4"/>
        <v>144.0952014011331</v>
      </c>
      <c r="X16" s="50">
        <f>N16-W16</f>
        <v>-1.4142014011330843</v>
      </c>
      <c r="Y16" s="52">
        <f t="shared" si="5"/>
        <v>1.9999656029667789</v>
      </c>
    </row>
    <row r="17" spans="13:25" x14ac:dyDescent="0.2">
      <c r="M17" s="27">
        <v>19823</v>
      </c>
      <c r="N17" s="27">
        <v>175.80799999999999</v>
      </c>
      <c r="O17" s="27">
        <v>12</v>
      </c>
      <c r="P17" s="24">
        <v>0</v>
      </c>
      <c r="Q17" s="24">
        <v>0</v>
      </c>
      <c r="R17" s="24">
        <v>1</v>
      </c>
      <c r="S17" s="24">
        <v>0</v>
      </c>
      <c r="T17" s="12">
        <f>$M$3*(N17-V13) + (1-$M$3)*(T16+U16)</f>
        <v>175.2080875307596</v>
      </c>
      <c r="U17">
        <f t="shared" si="3"/>
        <v>16.03503438162447</v>
      </c>
      <c r="V17">
        <f>$O$3*(N17-T17)+(1-$O$3)*V13</f>
        <v>-5.123728259024328</v>
      </c>
      <c r="W17" s="50">
        <f t="shared" si="4"/>
        <v>150.78504282215303</v>
      </c>
      <c r="X17" s="50">
        <f>N17-W17</f>
        <v>25.022957177846962</v>
      </c>
      <c r="Y17" s="52">
        <f t="shared" si="5"/>
        <v>626.14838592436274</v>
      </c>
    </row>
    <row r="18" spans="13:25" x14ac:dyDescent="0.2">
      <c r="M18" s="27">
        <v>19824</v>
      </c>
      <c r="N18" s="27">
        <v>214.29300000000001</v>
      </c>
      <c r="O18" s="27">
        <v>13</v>
      </c>
      <c r="P18" s="24">
        <v>0</v>
      </c>
      <c r="Q18" s="24">
        <v>0</v>
      </c>
      <c r="R18" s="24">
        <v>0</v>
      </c>
      <c r="S18" s="24">
        <v>1</v>
      </c>
      <c r="T18" s="12">
        <f>$M$3*(N18-V14) + (1-$M$3)*(T17+U17)</f>
        <v>201.42506631824378</v>
      </c>
      <c r="U18">
        <f t="shared" si="3"/>
        <v>17.644682906379217</v>
      </c>
      <c r="V18">
        <f>$O$3*(N18-T18)+(1-$O$3)*V14</f>
        <v>9.4602034495302476</v>
      </c>
      <c r="W18" s="50">
        <f t="shared" si="4"/>
        <v>199.39487977845053</v>
      </c>
      <c r="X18" s="50">
        <f>N18-W18</f>
        <v>14.898120221549476</v>
      </c>
      <c r="Y18" s="52">
        <f t="shared" si="5"/>
        <v>221.95398613574142</v>
      </c>
    </row>
    <row r="19" spans="13:25" x14ac:dyDescent="0.2">
      <c r="M19" s="27">
        <v>19831</v>
      </c>
      <c r="N19" s="27">
        <v>227.982</v>
      </c>
      <c r="O19" s="27">
        <v>14</v>
      </c>
      <c r="P19" s="24">
        <v>1</v>
      </c>
      <c r="Q19" s="24">
        <v>0</v>
      </c>
      <c r="R19" s="24">
        <v>0</v>
      </c>
      <c r="S19" s="24">
        <v>0</v>
      </c>
      <c r="T19" s="12">
        <f>$M$3*(N19-V15) + (1-$M$3)*(T18+U18)</f>
        <v>224.66933547291137</v>
      </c>
      <c r="U19">
        <f t="shared" si="3"/>
        <v>18.529913210583899</v>
      </c>
      <c r="V19">
        <f>$O$3*(N19-T19)+(1-$O$3)*V15</f>
        <v>1.43857461011092</v>
      </c>
      <c r="W19" s="50">
        <f t="shared" si="4"/>
        <v>219.78874085492694</v>
      </c>
      <c r="X19" s="50">
        <f>N19-W19</f>
        <v>8.193259145073057</v>
      </c>
      <c r="Y19" s="52">
        <f t="shared" si="5"/>
        <v>67.129495418323287</v>
      </c>
    </row>
    <row r="20" spans="13:25" x14ac:dyDescent="0.2">
      <c r="M20" s="27">
        <v>19832</v>
      </c>
      <c r="N20" s="27">
        <v>267.28399999999999</v>
      </c>
      <c r="O20" s="27">
        <v>15</v>
      </c>
      <c r="P20" s="24">
        <v>0</v>
      </c>
      <c r="Q20" s="24">
        <v>1</v>
      </c>
      <c r="R20" s="24">
        <v>0</v>
      </c>
      <c r="S20" s="24">
        <v>0</v>
      </c>
      <c r="T20" s="12">
        <f>$M$3*(N20-V16) + (1-$M$3)*(T19+U19)</f>
        <v>260.8697177053275</v>
      </c>
      <c r="U20">
        <f t="shared" si="3"/>
        <v>21.323411511001606</v>
      </c>
      <c r="V20">
        <f>$O$3*(N20-T20)+(1-$O$3)*V16</f>
        <v>0.5002653738321412</v>
      </c>
      <c r="W20" s="50">
        <f t="shared" si="4"/>
        <v>241.42874472018156</v>
      </c>
      <c r="X20" s="50">
        <f>N20-W20</f>
        <v>25.855255279818437</v>
      </c>
      <c r="Y20" s="52">
        <f t="shared" si="5"/>
        <v>668.49422558457911</v>
      </c>
    </row>
    <row r="21" spans="13:25" x14ac:dyDescent="0.2">
      <c r="M21" s="27">
        <v>19833</v>
      </c>
      <c r="N21" s="27">
        <v>273.20999999999998</v>
      </c>
      <c r="O21" s="27">
        <v>16</v>
      </c>
      <c r="P21" s="24">
        <v>0</v>
      </c>
      <c r="Q21" s="24">
        <v>0</v>
      </c>
      <c r="R21" s="24">
        <v>1</v>
      </c>
      <c r="S21" s="24">
        <v>0</v>
      </c>
      <c r="T21" s="12">
        <f>$M$3*(N21-V17) + (1-$M$3)*(T20+U20)</f>
        <v>279.55546718898427</v>
      </c>
      <c r="U21">
        <f t="shared" si="3"/>
        <v>20.906427424084587</v>
      </c>
      <c r="V21">
        <f>$O$3*(N21-T21)+(1-$O$3)*V17</f>
        <v>-5.462684856387332</v>
      </c>
      <c r="W21" s="50">
        <f t="shared" si="4"/>
        <v>277.06940095730477</v>
      </c>
      <c r="X21" s="50">
        <f>N21-W21</f>
        <v>-3.8594009573047856</v>
      </c>
      <c r="Y21" s="52">
        <f t="shared" si="5"/>
        <v>14.894975749245095</v>
      </c>
    </row>
    <row r="22" spans="13:25" x14ac:dyDescent="0.2">
      <c r="M22" s="27">
        <v>19834</v>
      </c>
      <c r="N22" s="27">
        <v>316.22800000000001</v>
      </c>
      <c r="O22" s="27">
        <v>17</v>
      </c>
      <c r="P22" s="24">
        <v>0</v>
      </c>
      <c r="Q22" s="24">
        <v>0</v>
      </c>
      <c r="R22" s="24">
        <v>0</v>
      </c>
      <c r="S22" s="24">
        <v>1</v>
      </c>
      <c r="T22" s="12">
        <f>$M$3*(N22-V18) + (1-$M$3)*(T21+U21)</f>
        <v>304.77158885641023</v>
      </c>
      <c r="U22">
        <f t="shared" si="3"/>
        <v>21.587740609898702</v>
      </c>
      <c r="V22">
        <f>$O$3*(N22-T22)+(1-$O$3)*V18</f>
        <v>10.014026980086356</v>
      </c>
      <c r="W22" s="50">
        <f t="shared" si="4"/>
        <v>309.9220980625991</v>
      </c>
      <c r="X22" s="50">
        <f>N22-W22</f>
        <v>6.305901937400904</v>
      </c>
      <c r="Y22" s="52">
        <f t="shared" si="5"/>
        <v>39.764399244116476</v>
      </c>
    </row>
    <row r="23" spans="13:25" x14ac:dyDescent="0.2">
      <c r="M23" s="27">
        <v>19841</v>
      </c>
      <c r="N23" s="27">
        <v>300.10199999999998</v>
      </c>
      <c r="O23" s="27">
        <v>18</v>
      </c>
      <c r="P23" s="24">
        <v>1</v>
      </c>
      <c r="Q23" s="24">
        <v>0</v>
      </c>
      <c r="R23" s="24">
        <v>0</v>
      </c>
      <c r="S23" s="24">
        <v>0</v>
      </c>
      <c r="T23" s="12">
        <f>$M$3*(N23-V19) + (1-$M$3)*(T22+U22)</f>
        <v>307.43089075172315</v>
      </c>
      <c r="U23">
        <f t="shared" si="3"/>
        <v>18.595371742189187</v>
      </c>
      <c r="V23">
        <f>$O$3*(N23-T23)+(1-$O$3)*V19</f>
        <v>-0.99385195310146757</v>
      </c>
      <c r="W23" s="50">
        <f t="shared" si="4"/>
        <v>327.79790407641991</v>
      </c>
      <c r="X23" s="50">
        <f>N23-W23</f>
        <v>-27.695904076419936</v>
      </c>
      <c r="Y23" s="52">
        <f t="shared" si="5"/>
        <v>767.06310261025442</v>
      </c>
    </row>
    <row r="24" spans="13:25" x14ac:dyDescent="0.2">
      <c r="M24" s="27">
        <v>19842</v>
      </c>
      <c r="N24" s="27">
        <v>422.14299999999997</v>
      </c>
      <c r="O24" s="27">
        <v>19</v>
      </c>
      <c r="P24" s="24">
        <v>0</v>
      </c>
      <c r="Q24" s="24">
        <v>1</v>
      </c>
      <c r="R24" s="24">
        <v>0</v>
      </c>
      <c r="S24" s="24">
        <v>0</v>
      </c>
      <c r="T24" s="12">
        <f>$M$3*(N24-V20) + (1-$M$3)*(T23+U23)</f>
        <v>391.37421170208461</v>
      </c>
      <c r="U24">
        <f t="shared" si="3"/>
        <v>28.926132336221436</v>
      </c>
      <c r="V24">
        <f>$O$3*(N24-T24)+(1-$O$3)*V20</f>
        <v>8.8978986864479346</v>
      </c>
      <c r="W24" s="50">
        <f t="shared" si="4"/>
        <v>326.52652786774445</v>
      </c>
      <c r="X24" s="50">
        <f>N24-W24</f>
        <v>95.616472132255524</v>
      </c>
      <c r="Y24" s="52">
        <f t="shared" si="5"/>
        <v>9142.5097430183978</v>
      </c>
    </row>
    <row r="25" spans="13:25" x14ac:dyDescent="0.2">
      <c r="M25" s="27">
        <v>19843</v>
      </c>
      <c r="N25" s="27">
        <v>477.399</v>
      </c>
      <c r="O25" s="27">
        <v>20</v>
      </c>
      <c r="P25" s="24">
        <v>0</v>
      </c>
      <c r="Q25" s="24">
        <v>0</v>
      </c>
      <c r="R25" s="24">
        <v>1</v>
      </c>
      <c r="S25" s="24">
        <v>0</v>
      </c>
      <c r="T25" s="12">
        <f>$M$3*(N25-V21) + (1-$M$3)*(T24+U24)</f>
        <v>463.05715393734005</v>
      </c>
      <c r="U25">
        <f t="shared" si="3"/>
        <v>35.685493145301407</v>
      </c>
      <c r="V25">
        <f>$O$3*(N25-T25)+(1-$O$3)*V21</f>
        <v>3.1841222855044649E-2</v>
      </c>
      <c r="W25" s="50">
        <f t="shared" si="4"/>
        <v>414.8376591819187</v>
      </c>
      <c r="X25" s="50">
        <f>N25-W25</f>
        <v>62.561340818081305</v>
      </c>
      <c r="Y25" s="52">
        <f t="shared" si="5"/>
        <v>3913.9213649561261</v>
      </c>
    </row>
    <row r="26" spans="13:25" x14ac:dyDescent="0.2">
      <c r="M26" s="27">
        <v>19844</v>
      </c>
      <c r="N26" s="27">
        <v>698.29600000000005</v>
      </c>
      <c r="O26" s="27">
        <v>21</v>
      </c>
      <c r="P26" s="24">
        <v>0</v>
      </c>
      <c r="Q26" s="24">
        <v>0</v>
      </c>
      <c r="R26" s="24">
        <v>0</v>
      </c>
      <c r="S26" s="24">
        <v>1</v>
      </c>
      <c r="T26" s="12">
        <f>$M$3*(N26-V22) + (1-$M$3)*(T25+U25)</f>
        <v>628.28106204494941</v>
      </c>
      <c r="U26">
        <f t="shared" si="3"/>
        <v>56.164029486861949</v>
      </c>
      <c r="V26">
        <f>$O$3*(N26-T26)+(1-$O$3)*V22</f>
        <v>26.660549509593498</v>
      </c>
      <c r="W26" s="50">
        <f t="shared" si="4"/>
        <v>508.75667406272783</v>
      </c>
      <c r="X26" s="50">
        <f>N26-W26</f>
        <v>189.53932593727222</v>
      </c>
      <c r="Y26" s="52">
        <f t="shared" si="5"/>
        <v>35925.156076755513</v>
      </c>
    </row>
    <row r="27" spans="13:25" x14ac:dyDescent="0.2">
      <c r="M27" s="27">
        <v>19851</v>
      </c>
      <c r="N27" s="27">
        <v>435.34399999999999</v>
      </c>
      <c r="O27" s="27">
        <v>22</v>
      </c>
      <c r="P27" s="24">
        <v>1</v>
      </c>
      <c r="Q27" s="24">
        <v>0</v>
      </c>
      <c r="R27" s="24">
        <v>0</v>
      </c>
      <c r="S27" s="24">
        <v>0</v>
      </c>
      <c r="T27" s="12">
        <f>$M$3*(N27-V23) + (1-$M$3)*(T26+U26)</f>
        <v>514.87912733535654</v>
      </c>
      <c r="U27">
        <f t="shared" si="3"/>
        <v>29.357597116207703</v>
      </c>
      <c r="V27">
        <f>$O$3*(N27-T27)+(1-$O$3)*V23</f>
        <v>-22.784172948268857</v>
      </c>
      <c r="W27" s="50">
        <f t="shared" si="4"/>
        <v>683.45123957870987</v>
      </c>
      <c r="X27" s="50">
        <f>N27-W27</f>
        <v>-248.10723957870988</v>
      </c>
      <c r="Y27" s="52">
        <f t="shared" si="5"/>
        <v>61557.202331367342</v>
      </c>
    </row>
    <row r="28" spans="13:25" x14ac:dyDescent="0.2">
      <c r="M28" s="27">
        <v>19852</v>
      </c>
      <c r="N28" s="27">
        <v>374.92899999999997</v>
      </c>
      <c r="O28" s="27">
        <v>23</v>
      </c>
      <c r="P28" s="24">
        <v>0</v>
      </c>
      <c r="Q28" s="24">
        <v>1</v>
      </c>
      <c r="R28" s="24">
        <v>0</v>
      </c>
      <c r="S28" s="24">
        <v>0</v>
      </c>
      <c r="T28" s="12">
        <f>$M$3*(N28-V24) + (1-$M$3)*(T27+U27)</f>
        <v>422.44419488274923</v>
      </c>
      <c r="U28">
        <f t="shared" si="3"/>
        <v>10.103596334807929</v>
      </c>
      <c r="V28">
        <f>$O$3*(N28-T28)+(1-$O$3)*V24</f>
        <v>-6.7532275681296419</v>
      </c>
      <c r="W28" s="50">
        <f t="shared" si="4"/>
        <v>553.1346231380121</v>
      </c>
      <c r="X28" s="50">
        <f>N28-W28</f>
        <v>-178.20562313801213</v>
      </c>
      <c r="Y28" s="52">
        <f t="shared" si="5"/>
        <v>31757.244118007206</v>
      </c>
    </row>
    <row r="29" spans="13:25" x14ac:dyDescent="0.2">
      <c r="M29" s="27">
        <v>19853</v>
      </c>
      <c r="N29" s="27">
        <v>409.709</v>
      </c>
      <c r="O29" s="27">
        <v>24</v>
      </c>
      <c r="P29" s="24">
        <v>0</v>
      </c>
      <c r="Q29" s="24">
        <v>0</v>
      </c>
      <c r="R29" s="24">
        <v>1</v>
      </c>
      <c r="S29" s="24">
        <v>0</v>
      </c>
      <c r="T29" s="12">
        <f>$M$3*(N29-V25) + (1-$M$3)*(T28+U28)</f>
        <v>416.91712744439894</v>
      </c>
      <c r="U29">
        <f t="shared" si="3"/>
        <v>7.6325678278243236</v>
      </c>
      <c r="V29">
        <f>$O$3*(N29-T29)+(1-$O$3)*V25</f>
        <v>-1.9767999723204253</v>
      </c>
      <c r="W29" s="50">
        <f t="shared" si="4"/>
        <v>432.57963244041224</v>
      </c>
      <c r="X29" s="50">
        <f>N29-W29</f>
        <v>-22.870632440412237</v>
      </c>
      <c r="Y29" s="52">
        <f t="shared" si="5"/>
        <v>523.06582822443659</v>
      </c>
    </row>
    <row r="30" spans="13:25" x14ac:dyDescent="0.2">
      <c r="M30" s="27">
        <v>19854</v>
      </c>
      <c r="N30" s="27">
        <v>533.89</v>
      </c>
      <c r="O30" s="27">
        <v>25</v>
      </c>
      <c r="P30" s="24">
        <v>0</v>
      </c>
      <c r="Q30" s="24">
        <v>0</v>
      </c>
      <c r="R30" s="24">
        <v>0</v>
      </c>
      <c r="S30" s="24">
        <v>1</v>
      </c>
      <c r="T30" s="12">
        <f>$M$3*(N30-V26) + (1-$M$3)*(T29+U29)</f>
        <v>481.05619801234377</v>
      </c>
      <c r="U30">
        <f t="shared" si="3"/>
        <v>16.565597232536064</v>
      </c>
      <c r="V30">
        <f>$O$3*(N30-T30)+(1-$O$3)*V26</f>
        <v>33.921999877044506</v>
      </c>
      <c r="W30" s="50">
        <f t="shared" si="4"/>
        <v>451.21024478181681</v>
      </c>
      <c r="X30" s="50">
        <f>N30-W30</f>
        <v>82.679755218183175</v>
      </c>
      <c r="Y30" s="52">
        <f t="shared" si="5"/>
        <v>6835.9419229386876</v>
      </c>
    </row>
    <row r="31" spans="13:25" x14ac:dyDescent="0.2">
      <c r="M31" s="27">
        <v>19861</v>
      </c>
      <c r="N31" s="27">
        <v>408.94299999999998</v>
      </c>
      <c r="O31" s="27">
        <v>26</v>
      </c>
      <c r="P31" s="24">
        <v>1</v>
      </c>
      <c r="Q31" s="24">
        <v>0</v>
      </c>
      <c r="R31" s="24">
        <v>0</v>
      </c>
      <c r="S31" s="24">
        <v>0</v>
      </c>
      <c r="T31" s="12">
        <f>$M$3*(N31-V27) + (1-$M$3)*(T30+U30)</f>
        <v>452.58689346587971</v>
      </c>
      <c r="U31">
        <f t="shared" si="3"/>
        <v>9.4460962490771241</v>
      </c>
      <c r="V31">
        <f>$O$3*(N31-T31)+(1-$O$3)*V27</f>
        <v>-28.571448539809793</v>
      </c>
      <c r="W31" s="50">
        <f t="shared" si="4"/>
        <v>474.83762229661096</v>
      </c>
      <c r="X31" s="50">
        <f>N31-W31</f>
        <v>-65.894622296610976</v>
      </c>
      <c r="Y31" s="52">
        <f t="shared" si="5"/>
        <v>4342.10124761302</v>
      </c>
    </row>
    <row r="32" spans="13:25" x14ac:dyDescent="0.2">
      <c r="M32" s="27">
        <v>19862</v>
      </c>
      <c r="N32" s="27">
        <v>448.279</v>
      </c>
      <c r="O32" s="27">
        <v>27</v>
      </c>
      <c r="P32" s="24">
        <v>0</v>
      </c>
      <c r="Q32" s="24">
        <v>1</v>
      </c>
      <c r="R32" s="24">
        <v>0</v>
      </c>
      <c r="S32" s="24">
        <v>0</v>
      </c>
      <c r="T32" s="12">
        <f>$M$3*(N32-V28) + (1-$M$3)*(T31+U31)</f>
        <v>457.24840146371321</v>
      </c>
      <c r="U32">
        <f t="shared" si="3"/>
        <v>8.689707772261146</v>
      </c>
      <c r="V32">
        <f>$O$3*(N32-T32)+(1-$O$3)*V28</f>
        <v>-7.3680780442754248</v>
      </c>
      <c r="W32" s="50">
        <f t="shared" si="4"/>
        <v>455.27976214682718</v>
      </c>
      <c r="X32" s="50">
        <f>N32-W32</f>
        <v>-7.000762146827185</v>
      </c>
      <c r="Y32" s="52">
        <f t="shared" si="5"/>
        <v>49.010670636448374</v>
      </c>
    </row>
    <row r="33" spans="13:25" x14ac:dyDescent="0.2">
      <c r="M33" s="27">
        <v>19863</v>
      </c>
      <c r="N33" s="27">
        <v>510.786</v>
      </c>
      <c r="O33" s="27">
        <v>28</v>
      </c>
      <c r="P33" s="24">
        <v>0</v>
      </c>
      <c r="Q33" s="24">
        <v>0</v>
      </c>
      <c r="R33" s="24">
        <v>1</v>
      </c>
      <c r="S33" s="24">
        <v>0</v>
      </c>
      <c r="T33" s="12">
        <f>$M$3*(N33-V29) + (1-$M$3)*(T32+U32)</f>
        <v>497.93989139433199</v>
      </c>
      <c r="U33">
        <f t="shared" si="3"/>
        <v>13.748822160184751</v>
      </c>
      <c r="V33">
        <f>$O$3*(N33-T33)+(1-$O$3)*V29</f>
        <v>2.1356356155203469</v>
      </c>
      <c r="W33" s="50">
        <f t="shared" si="4"/>
        <v>463.96130926365396</v>
      </c>
      <c r="X33" s="50">
        <f>N33-W33</f>
        <v>46.824690736346042</v>
      </c>
      <c r="Y33" s="52">
        <f t="shared" si="5"/>
        <v>2192.551662554451</v>
      </c>
    </row>
    <row r="34" spans="13:25" x14ac:dyDescent="0.2">
      <c r="M34" s="27">
        <v>19864</v>
      </c>
      <c r="N34" s="27">
        <v>662.25300000000004</v>
      </c>
      <c r="O34" s="27">
        <v>29</v>
      </c>
      <c r="P34" s="24">
        <v>0</v>
      </c>
      <c r="Q34" s="24">
        <v>0</v>
      </c>
      <c r="R34" s="24">
        <v>0</v>
      </c>
      <c r="S34" s="24">
        <v>1</v>
      </c>
      <c r="T34" s="12">
        <f>$M$3*(N34-V30) + (1-$M$3)*(T33+U33)</f>
        <v>591.40650744735456</v>
      </c>
      <c r="U34">
        <f t="shared" si="3"/>
        <v>26.351290237152693</v>
      </c>
      <c r="V34">
        <f>$O$3*(N34-T34)+(1-$O$3)*V30</f>
        <v>44.166250993023148</v>
      </c>
      <c r="W34" s="50">
        <f t="shared" si="4"/>
        <v>545.61071343156129</v>
      </c>
      <c r="X34" s="50">
        <f>N34-W34</f>
        <v>116.64228656843875</v>
      </c>
      <c r="Y34" s="52">
        <f t="shared" si="5"/>
        <v>13605.423015913786</v>
      </c>
    </row>
    <row r="35" spans="13:25" x14ac:dyDescent="0.2">
      <c r="M35" s="27">
        <v>19871</v>
      </c>
      <c r="N35" s="27">
        <v>575.327</v>
      </c>
      <c r="O35" s="27">
        <v>30</v>
      </c>
      <c r="P35" s="24">
        <v>1</v>
      </c>
      <c r="Q35" s="24">
        <v>0</v>
      </c>
      <c r="R35" s="24">
        <v>0</v>
      </c>
      <c r="S35" s="24">
        <v>0</v>
      </c>
      <c r="T35" s="12">
        <f>$M$3*(N35-V31) + (1-$M$3)*(T34+U34)</f>
        <v>608.28578910931856</v>
      </c>
      <c r="U35">
        <f t="shared" si="3"/>
        <v>24.853874417366601</v>
      </c>
      <c r="V35">
        <f>$O$3*(N35-T35)+(1-$O$3)*V31</f>
        <v>-29.788662786197186</v>
      </c>
      <c r="W35" s="50">
        <f t="shared" si="4"/>
        <v>589.18634914469749</v>
      </c>
      <c r="X35" s="50">
        <f>N35-W35</f>
        <v>-13.859349144697489</v>
      </c>
      <c r="Y35" s="52">
        <f t="shared" si="5"/>
        <v>192.08155871462702</v>
      </c>
    </row>
    <row r="36" spans="13:25" x14ac:dyDescent="0.2">
      <c r="M36" s="27">
        <v>19872</v>
      </c>
      <c r="N36" s="27">
        <v>637.06399999999996</v>
      </c>
      <c r="O36" s="27">
        <v>31</v>
      </c>
      <c r="P36" s="24">
        <v>0</v>
      </c>
      <c r="Q36" s="24">
        <v>1</v>
      </c>
      <c r="R36" s="24">
        <v>0</v>
      </c>
      <c r="S36" s="24">
        <v>0</v>
      </c>
      <c r="T36" s="12">
        <f>$M$3*(N36-V32) + (1-$M$3)*(T35+U35)</f>
        <v>640.8573309314437</v>
      </c>
      <c r="U36">
        <f t="shared" si="3"/>
        <v>26.073949037442908</v>
      </c>
      <c r="V36">
        <f>$O$3*(N36-T36)+(1-$O$3)*V32</f>
        <v>-6.3763079630532742</v>
      </c>
      <c r="W36" s="50">
        <f t="shared" si="4"/>
        <v>625.77158548240971</v>
      </c>
      <c r="X36" s="50">
        <f>N36-W36</f>
        <v>11.292414517590259</v>
      </c>
      <c r="Y36" s="52">
        <f t="shared" si="5"/>
        <v>127.51862563708325</v>
      </c>
    </row>
    <row r="37" spans="13:25" x14ac:dyDescent="0.2">
      <c r="M37" s="27">
        <v>19873</v>
      </c>
      <c r="N37" s="27">
        <v>786.42399999999998</v>
      </c>
      <c r="O37" s="27">
        <v>32</v>
      </c>
      <c r="P37" s="24">
        <v>0</v>
      </c>
      <c r="Q37" s="24">
        <v>0</v>
      </c>
      <c r="R37" s="24">
        <v>1</v>
      </c>
      <c r="S37" s="24">
        <v>0</v>
      </c>
      <c r="T37" s="12">
        <f>$M$3*(N37-V33) + (1-$M$3)*(T36+U36)</f>
        <v>747.13759401278526</v>
      </c>
      <c r="U37">
        <f t="shared" si="3"/>
        <v>38.753646542221858</v>
      </c>
      <c r="V37">
        <f>$O$3*(N37-T37)+(1-$O$3)*V33</f>
        <v>12.442664724445054</v>
      </c>
      <c r="W37" s="50">
        <f t="shared" si="4"/>
        <v>669.06691558440696</v>
      </c>
      <c r="X37" s="50">
        <f>N37-W37</f>
        <v>117.35708441559302</v>
      </c>
      <c r="Y37" s="52">
        <f t="shared" si="5"/>
        <v>13772.685262528626</v>
      </c>
    </row>
    <row r="38" spans="13:25" x14ac:dyDescent="0.2">
      <c r="M38" s="27">
        <v>19874</v>
      </c>
      <c r="N38" s="27">
        <v>1042.442</v>
      </c>
      <c r="O38" s="27">
        <v>33</v>
      </c>
      <c r="P38" s="24">
        <v>0</v>
      </c>
      <c r="Q38" s="24">
        <v>0</v>
      </c>
      <c r="R38" s="24">
        <v>0</v>
      </c>
      <c r="S38" s="24">
        <v>1</v>
      </c>
      <c r="T38" s="12">
        <f>$M$3*(N38-V34) + (1-$M$3)*(T37+U37)</f>
        <v>931.0429258391581</v>
      </c>
      <c r="U38">
        <f t="shared" si="3"/>
        <v>61.70046168578493</v>
      </c>
      <c r="V38">
        <f>$O$3*(N38-T38)+(1-$O$3)*V34</f>
        <v>62.819179546932169</v>
      </c>
      <c r="W38" s="50">
        <f t="shared" si="4"/>
        <v>830.05749154803027</v>
      </c>
      <c r="X38" s="50">
        <f>N38-W38</f>
        <v>212.38450845196974</v>
      </c>
      <c r="Y38" s="52">
        <f t="shared" si="5"/>
        <v>45107.179430384807</v>
      </c>
    </row>
    <row r="39" spans="13:25" x14ac:dyDescent="0.2">
      <c r="M39" s="27">
        <v>19881</v>
      </c>
      <c r="N39" s="27">
        <v>867.16099999999994</v>
      </c>
      <c r="O39" s="27">
        <v>34</v>
      </c>
      <c r="P39" s="24">
        <v>1</v>
      </c>
      <c r="Q39" s="24">
        <v>0</v>
      </c>
      <c r="R39" s="24">
        <v>0</v>
      </c>
      <c r="S39" s="24">
        <v>0</v>
      </c>
      <c r="T39" s="12">
        <f>$M$3*(N39-V35) + (1-$M$3)*(T38+U38)</f>
        <v>927.27429711518027</v>
      </c>
      <c r="U39">
        <f t="shared" si="3"/>
        <v>51.350550058447595</v>
      </c>
      <c r="V39">
        <f>$O$3*(N39-T39)+(1-$O$3)*V35</f>
        <v>-38.201863525217867</v>
      </c>
      <c r="W39" s="50">
        <f t="shared" si="4"/>
        <v>962.95472473874588</v>
      </c>
      <c r="X39" s="50">
        <f>N39-W39</f>
        <v>-95.793724738745937</v>
      </c>
      <c r="Y39" s="52">
        <f t="shared" si="5"/>
        <v>9176.4376993226251</v>
      </c>
    </row>
    <row r="40" spans="13:25" x14ac:dyDescent="0.2">
      <c r="M40" s="27">
        <v>19882</v>
      </c>
      <c r="N40" s="27">
        <v>993.05100000000004</v>
      </c>
      <c r="O40" s="27">
        <v>35</v>
      </c>
      <c r="P40" s="24">
        <v>0</v>
      </c>
      <c r="Q40" s="24">
        <v>1</v>
      </c>
      <c r="R40" s="24">
        <v>0</v>
      </c>
      <c r="S40" s="24">
        <v>0</v>
      </c>
      <c r="T40" s="12">
        <f>$M$3*(N40-V36) + (1-$M$3)*(T39+U39)</f>
        <v>992.84204344491536</v>
      </c>
      <c r="U40">
        <f t="shared" si="3"/>
        <v>53.59812557958837</v>
      </c>
      <c r="V40">
        <f>$O$3*(N40-T40)+(1-$O$3)*V36</f>
        <v>-4.5493064661978719</v>
      </c>
      <c r="W40" s="50">
        <f t="shared" si="4"/>
        <v>972.24853921057456</v>
      </c>
      <c r="X40" s="50">
        <f>N40-W40</f>
        <v>20.802460789425481</v>
      </c>
      <c r="Y40" s="52">
        <f t="shared" si="5"/>
        <v>432.74237489558465</v>
      </c>
    </row>
    <row r="41" spans="13:25" x14ac:dyDescent="0.2">
      <c r="M41" s="27">
        <v>19883</v>
      </c>
      <c r="N41" s="27">
        <v>1168.7190000000001</v>
      </c>
      <c r="O41" s="27">
        <v>36</v>
      </c>
      <c r="P41" s="24">
        <v>0</v>
      </c>
      <c r="Q41" s="24">
        <v>0</v>
      </c>
      <c r="R41" s="24">
        <v>1</v>
      </c>
      <c r="S41" s="24">
        <v>0</v>
      </c>
      <c r="T41" s="12">
        <f>$M$3*(N41-V37) + (1-$M$3)*(T40+U40)</f>
        <v>1121.5064003268483</v>
      </c>
      <c r="U41">
        <f t="shared" si="3"/>
        <v>65.465235009608392</v>
      </c>
      <c r="V41">
        <f>$O$3*(N41-T41)+(1-$O$3)*V37</f>
        <v>22.089160020402325</v>
      </c>
      <c r="W41" s="50">
        <f t="shared" si="4"/>
        <v>1058.8828337489488</v>
      </c>
      <c r="X41" s="50">
        <f>N41-W41</f>
        <v>109.83616625105128</v>
      </c>
      <c r="Y41" s="52">
        <f t="shared" si="5"/>
        <v>12063.983416728577</v>
      </c>
    </row>
    <row r="42" spans="13:25" x14ac:dyDescent="0.2">
      <c r="M42" s="27">
        <v>19884</v>
      </c>
      <c r="N42" s="27">
        <v>1405.1369999999999</v>
      </c>
      <c r="O42" s="27">
        <v>37</v>
      </c>
      <c r="P42" s="24">
        <v>0</v>
      </c>
      <c r="Q42" s="24">
        <v>0</v>
      </c>
      <c r="R42" s="24">
        <v>0</v>
      </c>
      <c r="S42" s="24">
        <v>1</v>
      </c>
      <c r="T42" s="12">
        <f>$M$3*(N42-V38) + (1-$M$3)*(T41+U41)</f>
        <v>1293.1411518256461</v>
      </c>
      <c r="U42">
        <f t="shared" si="3"/>
        <v>82.249416770844306</v>
      </c>
      <c r="V42">
        <f>$O$3*(N42-T42)+(1-$O$3)*V38</f>
        <v>76.462647769840572</v>
      </c>
      <c r="W42" s="50">
        <f t="shared" si="4"/>
        <v>1249.790814883389</v>
      </c>
      <c r="X42" s="50">
        <f>N42-W42</f>
        <v>155.34618511661097</v>
      </c>
      <c r="Y42" s="52">
        <f t="shared" si="5"/>
        <v>24132.437230284362</v>
      </c>
    </row>
    <row r="43" spans="13:25" x14ac:dyDescent="0.2">
      <c r="M43" s="27">
        <v>19891</v>
      </c>
      <c r="N43" s="27">
        <v>1246.9169999999999</v>
      </c>
      <c r="O43" s="27">
        <v>38</v>
      </c>
      <c r="P43" s="24">
        <v>1</v>
      </c>
      <c r="Q43" s="24">
        <v>0</v>
      </c>
      <c r="R43" s="24">
        <v>0</v>
      </c>
      <c r="S43" s="24">
        <v>0</v>
      </c>
      <c r="T43" s="12">
        <f>$M$3*(N43-V39) + (1-$M$3)*(T42+U42)</f>
        <v>1313.6954373457463</v>
      </c>
      <c r="U43">
        <f t="shared" si="3"/>
        <v>72.496124762575292</v>
      </c>
      <c r="V43">
        <f>$O$3*(N43-T43)+(1-$O$3)*V39</f>
        <v>-46.130086150338357</v>
      </c>
      <c r="W43" s="50">
        <f t="shared" si="4"/>
        <v>1337.1887050712726</v>
      </c>
      <c r="X43" s="50">
        <f>N43-W43</f>
        <v>-90.271705071272663</v>
      </c>
      <c r="Y43" s="52">
        <f t="shared" si="5"/>
        <v>8148.9807364748349</v>
      </c>
    </row>
    <row r="44" spans="13:25" x14ac:dyDescent="0.2">
      <c r="M44" s="27">
        <v>19892</v>
      </c>
      <c r="N44" s="27">
        <v>1248.212</v>
      </c>
      <c r="O44" s="27">
        <v>39</v>
      </c>
      <c r="P44" s="24">
        <v>0</v>
      </c>
      <c r="Q44" s="24">
        <v>1</v>
      </c>
      <c r="R44" s="24">
        <v>0</v>
      </c>
      <c r="S44" s="24">
        <v>0</v>
      </c>
      <c r="T44" s="12">
        <f>$M$3*(N44-V40) + (1-$M$3)*(T43+U43)</f>
        <v>1295.0002289196805</v>
      </c>
      <c r="U44">
        <f t="shared" si="3"/>
        <v>58.079821835892702</v>
      </c>
      <c r="V44">
        <f>$O$3*(N44-T44)+(1-$O$3)*V40</f>
        <v>-16.267981446605898</v>
      </c>
      <c r="W44" s="50">
        <f t="shared" si="4"/>
        <v>1381.6422556421239</v>
      </c>
      <c r="X44" s="50">
        <f>N44-W44</f>
        <v>-133.43025564212394</v>
      </c>
      <c r="Y44" s="52">
        <f t="shared" si="5"/>
        <v>17803.633120722548</v>
      </c>
    </row>
    <row r="45" spans="13:25" x14ac:dyDescent="0.2">
      <c r="M45" s="27">
        <v>19893</v>
      </c>
      <c r="N45" s="27">
        <v>1383.7470000000001</v>
      </c>
      <c r="O45" s="27">
        <v>40</v>
      </c>
      <c r="P45" s="24">
        <v>0</v>
      </c>
      <c r="Q45" s="24">
        <v>0</v>
      </c>
      <c r="R45" s="24">
        <v>1</v>
      </c>
      <c r="S45" s="24">
        <v>0</v>
      </c>
      <c r="T45" s="12">
        <f>$M$3*(N45-V41) + (1-$M$3)*(T44+U44)</f>
        <v>1358.9424395472724</v>
      </c>
      <c r="U45">
        <f t="shared" si="3"/>
        <v>59.006598205312557</v>
      </c>
      <c r="V45">
        <f>$O$3*(N45-T45)+(1-$O$3)*V41</f>
        <v>22.842514823501855</v>
      </c>
      <c r="W45" s="50">
        <f t="shared" si="4"/>
        <v>1375.1692107759754</v>
      </c>
      <c r="X45" s="50">
        <f>N45-W45</f>
        <v>8.5777892240246274</v>
      </c>
      <c r="Y45" s="52">
        <f t="shared" si="5"/>
        <v>73.578467971793017</v>
      </c>
    </row>
    <row r="46" spans="13:25" x14ac:dyDescent="0.2">
      <c r="M46" s="27">
        <v>19894</v>
      </c>
      <c r="N46" s="27">
        <v>1493.383</v>
      </c>
      <c r="O46" s="27">
        <v>41</v>
      </c>
      <c r="P46" s="24">
        <v>0</v>
      </c>
      <c r="Q46" s="24">
        <v>0</v>
      </c>
      <c r="R46" s="24">
        <v>0</v>
      </c>
      <c r="S46" s="24">
        <v>1</v>
      </c>
      <c r="T46" s="12">
        <f>$M$3*(N46-V42) + (1-$M$3)*(T45+U45)</f>
        <v>1417.2459947750353</v>
      </c>
      <c r="U46">
        <f t="shared" si="3"/>
        <v>58.895455181294395</v>
      </c>
      <c r="V46">
        <f>$O$3*(N46-T46)+(1-$O$3)*V42</f>
        <v>76.3723022088856</v>
      </c>
      <c r="W46" s="50">
        <f t="shared" si="4"/>
        <v>1494.4116855224254</v>
      </c>
      <c r="X46" s="50">
        <f>N46-W46</f>
        <v>-1.0286855224253486</v>
      </c>
      <c r="Y46" s="52">
        <f t="shared" si="5"/>
        <v>1.0581939040475123</v>
      </c>
    </row>
    <row r="47" spans="13:25" x14ac:dyDescent="0.2">
      <c r="M47" s="27">
        <v>19901</v>
      </c>
      <c r="N47" s="27">
        <v>1346.202</v>
      </c>
      <c r="O47" s="27">
        <v>42</v>
      </c>
      <c r="P47" s="24">
        <v>1</v>
      </c>
      <c r="Q47" s="24">
        <v>0</v>
      </c>
      <c r="R47" s="24">
        <v>0</v>
      </c>
      <c r="S47" s="24">
        <v>0</v>
      </c>
      <c r="T47" s="12">
        <f>$M$3*(N47-V43) + (1-$M$3)*(T46+U46)</f>
        <v>1418.8629295609344</v>
      </c>
      <c r="U47">
        <f t="shared" si="3"/>
        <v>49.84037864782573</v>
      </c>
      <c r="V47">
        <f>$O$3*(N47-T47)+(1-$O$3)*V43</f>
        <v>-53.490745770083009</v>
      </c>
      <c r="W47" s="50">
        <f t="shared" si="4"/>
        <v>1430.0113638059913</v>
      </c>
      <c r="X47" s="50">
        <f>N47-W47</f>
        <v>-83.809363805991325</v>
      </c>
      <c r="Y47" s="52">
        <f t="shared" si="5"/>
        <v>7024.0094615650087</v>
      </c>
    </row>
    <row r="48" spans="13:25" x14ac:dyDescent="0.2">
      <c r="M48" s="27">
        <v>19902</v>
      </c>
      <c r="N48" s="27">
        <v>1364.76</v>
      </c>
      <c r="O48" s="27">
        <v>43</v>
      </c>
      <c r="P48" s="24">
        <v>0</v>
      </c>
      <c r="Q48" s="24">
        <v>1</v>
      </c>
      <c r="R48" s="24">
        <v>0</v>
      </c>
      <c r="S48" s="24">
        <v>0</v>
      </c>
      <c r="T48" s="12">
        <f>$M$3*(N48-V44) + (1-$M$3)*(T47+U47)</f>
        <v>1408.7826410653593</v>
      </c>
      <c r="U48">
        <f t="shared" si="3"/>
        <v>40.367609044586906</v>
      </c>
      <c r="V48">
        <f>$O$3*(N48-T48)+(1-$O$3)*V44</f>
        <v>-23.968173979268606</v>
      </c>
      <c r="W48" s="50">
        <f t="shared" si="4"/>
        <v>1452.4353267621541</v>
      </c>
      <c r="X48" s="50">
        <f>N48-W48</f>
        <v>-87.6753267621541</v>
      </c>
      <c r="Y48" s="52">
        <f t="shared" si="5"/>
        <v>7686.9629228504946</v>
      </c>
    </row>
    <row r="49" spans="13:25" x14ac:dyDescent="0.2">
      <c r="M49" s="27">
        <v>19903</v>
      </c>
      <c r="N49" s="27">
        <v>1354.09</v>
      </c>
      <c r="O49" s="27">
        <v>44</v>
      </c>
      <c r="P49" s="24">
        <v>0</v>
      </c>
      <c r="Q49" s="24">
        <v>0</v>
      </c>
      <c r="R49" s="24">
        <v>1</v>
      </c>
      <c r="S49" s="24">
        <v>0</v>
      </c>
      <c r="T49" s="12">
        <f>$M$3*(N49-V45) + (1-$M$3)*(T48+U48)</f>
        <v>1368.5709971574111</v>
      </c>
      <c r="U49">
        <f t="shared" si="3"/>
        <v>27.628954179584614</v>
      </c>
      <c r="V49">
        <f>$O$3*(N49-T49)+(1-$O$3)*V45</f>
        <v>12.487560657391921</v>
      </c>
      <c r="W49" s="50">
        <f t="shared" si="4"/>
        <v>1471.9927649334481</v>
      </c>
      <c r="X49" s="50">
        <f>N49-W49</f>
        <v>-117.90276493344822</v>
      </c>
      <c r="Y49" s="52">
        <f t="shared" si="5"/>
        <v>13901.061978951948</v>
      </c>
    </row>
    <row r="50" spans="13:25" x14ac:dyDescent="0.2">
      <c r="M50" s="27">
        <v>19904</v>
      </c>
      <c r="N50" s="27">
        <v>1675.5060000000001</v>
      </c>
      <c r="O50" s="27">
        <v>45</v>
      </c>
      <c r="P50" s="24">
        <v>0</v>
      </c>
      <c r="Q50" s="24">
        <v>0</v>
      </c>
      <c r="R50" s="24">
        <v>0</v>
      </c>
      <c r="S50" s="24">
        <v>1</v>
      </c>
      <c r="T50" s="12">
        <f>$M$3*(N50-V46) + (1-$M$3)*(T49+U49)</f>
        <v>1534.8926248918722</v>
      </c>
      <c r="U50">
        <f t="shared" si="3"/>
        <v>49.554673716357982</v>
      </c>
      <c r="V50">
        <f>$O$3*(N50-T50)+(1-$O$3)*V46</f>
        <v>94.195206060848051</v>
      </c>
      <c r="W50" s="50">
        <f t="shared" si="4"/>
        <v>1472.5722535458813</v>
      </c>
      <c r="X50" s="50">
        <f>N50-W50</f>
        <v>202.93374645411882</v>
      </c>
      <c r="Y50" s="52">
        <f t="shared" si="5"/>
        <v>41182.105449904579</v>
      </c>
    </row>
    <row r="51" spans="13:25" x14ac:dyDescent="0.2">
      <c r="M51" s="27">
        <v>19911</v>
      </c>
      <c r="N51" s="27">
        <v>1597.6780000000001</v>
      </c>
      <c r="O51" s="27">
        <v>46</v>
      </c>
      <c r="P51" s="24">
        <v>1</v>
      </c>
      <c r="Q51" s="24">
        <v>0</v>
      </c>
      <c r="R51" s="24">
        <v>0</v>
      </c>
      <c r="S51" s="24">
        <v>0</v>
      </c>
      <c r="T51" s="12">
        <f>$M$3*(N51-V47) + (1-$M$3)*(T50+U50)</f>
        <v>1630.0472840814202</v>
      </c>
      <c r="U51">
        <f t="shared" si="3"/>
        <v>56.763507944869048</v>
      </c>
      <c r="V51">
        <f>$O$3*(N51-T51)+(1-$O$3)*V47</f>
        <v>-47.630853276064784</v>
      </c>
      <c r="W51" s="50">
        <f t="shared" si="4"/>
        <v>1530.956552838147</v>
      </c>
      <c r="X51" s="50">
        <f>N51-W51</f>
        <v>66.721447161853121</v>
      </c>
      <c r="Y51" s="52">
        <f t="shared" si="5"/>
        <v>4451.7515113719583</v>
      </c>
    </row>
    <row r="52" spans="13:25" x14ac:dyDescent="0.2">
      <c r="M52" s="27">
        <v>19912</v>
      </c>
      <c r="N52" s="27">
        <v>1528.604</v>
      </c>
      <c r="O52" s="27">
        <v>47</v>
      </c>
      <c r="P52" s="24">
        <v>0</v>
      </c>
      <c r="Q52" s="24">
        <v>1</v>
      </c>
      <c r="R52" s="24">
        <v>0</v>
      </c>
      <c r="S52" s="24">
        <v>0</v>
      </c>
      <c r="T52" s="12">
        <f>$M$3*(N52-V48) + (1-$M$3)*(T51+U51)</f>
        <v>1595.0669930940476</v>
      </c>
      <c r="U52">
        <f t="shared" si="3"/>
        <v>42.259866526272042</v>
      </c>
      <c r="V52">
        <f>$O$3*(N52-T52)+(1-$O$3)*V48</f>
        <v>-35.757844374050791</v>
      </c>
      <c r="W52" s="50">
        <f t="shared" si="4"/>
        <v>1662.8426180470206</v>
      </c>
      <c r="X52" s="50">
        <f>N52-W52</f>
        <v>-134.23861804702051</v>
      </c>
      <c r="Y52" s="52">
        <f t="shared" si="5"/>
        <v>18020.006575173862</v>
      </c>
    </row>
    <row r="53" spans="13:25" x14ac:dyDescent="0.2">
      <c r="M53" s="27">
        <v>19913</v>
      </c>
      <c r="N53" s="27">
        <v>1507.0609999999999</v>
      </c>
      <c r="O53" s="27">
        <v>48</v>
      </c>
      <c r="P53" s="24">
        <v>0</v>
      </c>
      <c r="Q53" s="24">
        <v>0</v>
      </c>
      <c r="R53" s="24">
        <v>1</v>
      </c>
      <c r="S53" s="24">
        <v>0</v>
      </c>
      <c r="T53" s="12">
        <f>$M$3*(N53-V49) + (1-$M$3)*(T52+U52)</f>
        <v>1539.7637196134649</v>
      </c>
      <c r="U53">
        <f t="shared" si="3"/>
        <v>26.83625408815103</v>
      </c>
      <c r="V53">
        <f>$O$3*(N53-T53)+(1-$O$3)*V49</f>
        <v>-4.9932630959093061E-2</v>
      </c>
      <c r="W53" s="50">
        <f t="shared" si="4"/>
        <v>1649.8144202777114</v>
      </c>
      <c r="X53" s="50">
        <f>N53-W53</f>
        <v>-142.75342027771148</v>
      </c>
      <c r="Y53" s="52">
        <f t="shared" si="5"/>
        <v>20378.539000984929</v>
      </c>
    </row>
    <row r="54" spans="13:25" x14ac:dyDescent="0.2">
      <c r="M54" s="27">
        <v>19914</v>
      </c>
      <c r="N54" s="27">
        <v>1862.6120000000001</v>
      </c>
      <c r="O54" s="27">
        <v>49</v>
      </c>
      <c r="P54" s="24">
        <v>0</v>
      </c>
      <c r="Q54" s="24">
        <v>0</v>
      </c>
      <c r="R54" s="24">
        <v>0</v>
      </c>
      <c r="S54" s="24">
        <v>1</v>
      </c>
      <c r="T54" s="12">
        <f>$M$3*(N54-V50) + (1-$M$3)*(T53+U53)</f>
        <v>1704.5292972181269</v>
      </c>
      <c r="U54">
        <f t="shared" si="3"/>
        <v>48.641296746899073</v>
      </c>
      <c r="V54">
        <f>$O$3*(N54-T54)+(1-$O$3)*V50</f>
        <v>111.92001450524171</v>
      </c>
      <c r="W54" s="50">
        <f t="shared" si="4"/>
        <v>1660.7951797624639</v>
      </c>
      <c r="X54" s="50">
        <f>N54-W54</f>
        <v>201.81682023753615</v>
      </c>
      <c r="Y54" s="52">
        <f t="shared" si="5"/>
        <v>40730.02893078998</v>
      </c>
    </row>
    <row r="55" spans="13:25" x14ac:dyDescent="0.2">
      <c r="M55" s="27">
        <v>19921</v>
      </c>
      <c r="N55" s="27">
        <v>1716.0250000000001</v>
      </c>
      <c r="O55" s="27">
        <v>50</v>
      </c>
      <c r="P55" s="24">
        <v>1</v>
      </c>
      <c r="Q55" s="24">
        <v>0</v>
      </c>
      <c r="R55" s="24">
        <v>0</v>
      </c>
      <c r="S55" s="24">
        <v>0</v>
      </c>
      <c r="T55" s="12">
        <f>$M$3*(N55-V51) + (1-$M$3)*(T54+U54)</f>
        <v>1760.3366206716432</v>
      </c>
      <c r="U55">
        <f t="shared" si="3"/>
        <v>49.774163305276794</v>
      </c>
      <c r="V55">
        <f>$O$3*(N55-T55)+(1-$O$3)*V51</f>
        <v>-46.709972585549359</v>
      </c>
      <c r="W55" s="50">
        <f t="shared" si="4"/>
        <v>1705.5397406889613</v>
      </c>
      <c r="X55" s="50">
        <f>N55-W55</f>
        <v>10.485259311038817</v>
      </c>
      <c r="Y55" s="52">
        <f t="shared" si="5"/>
        <v>109.94066281972621</v>
      </c>
    </row>
    <row r="56" spans="13:25" x14ac:dyDescent="0.2">
      <c r="M56" s="27">
        <v>19922</v>
      </c>
      <c r="N56" s="27">
        <v>1740.171</v>
      </c>
      <c r="O56" s="27">
        <v>51</v>
      </c>
      <c r="P56" s="24">
        <v>0</v>
      </c>
      <c r="Q56" s="24">
        <v>1</v>
      </c>
      <c r="R56" s="24">
        <v>0</v>
      </c>
      <c r="S56" s="24">
        <v>0</v>
      </c>
      <c r="T56" s="12">
        <f>$M$3*(N56-V52) + (1-$M$3)*(T55+U55)</f>
        <v>1786.7495408438806</v>
      </c>
      <c r="U56">
        <f t="shared" si="3"/>
        <v>46.081018946337537</v>
      </c>
      <c r="V56">
        <f>$O$3*(N56-T56)+(1-$O$3)*V52</f>
        <v>-38.759914920031974</v>
      </c>
      <c r="W56" s="50">
        <f t="shared" si="4"/>
        <v>1774.3529396028691</v>
      </c>
      <c r="X56" s="50">
        <f>N56-W56</f>
        <v>-34.181939602869079</v>
      </c>
      <c r="Y56" s="52">
        <f t="shared" si="5"/>
        <v>1168.4049950141896</v>
      </c>
    </row>
    <row r="57" spans="13:25" x14ac:dyDescent="0.2">
      <c r="M57" s="27">
        <v>19923</v>
      </c>
      <c r="N57" s="27">
        <v>1767.7339999999999</v>
      </c>
      <c r="O57" s="27">
        <v>52</v>
      </c>
      <c r="P57" s="24">
        <v>0</v>
      </c>
      <c r="Q57" s="24">
        <v>0</v>
      </c>
      <c r="R57" s="24">
        <v>1</v>
      </c>
      <c r="S57" s="24">
        <v>0</v>
      </c>
      <c r="T57" s="12">
        <f>$M$3*(N57-V53) + (1-$M$3)*(T56+U56)</f>
        <v>1788.3752102779845</v>
      </c>
      <c r="U57">
        <f t="shared" si="3"/>
        <v>39.053138523159994</v>
      </c>
      <c r="V57">
        <f>$O$3*(N57-T57)+(1-$O$3)*V53</f>
        <v>-5.7627320150479475</v>
      </c>
      <c r="W57" s="50">
        <f t="shared" si="4"/>
        <v>1832.780627159259</v>
      </c>
      <c r="X57" s="50">
        <f>N57-W57</f>
        <v>-65.04662715925906</v>
      </c>
      <c r="Y57" s="52">
        <f t="shared" si="5"/>
        <v>4231.0637047956579</v>
      </c>
    </row>
    <row r="58" spans="13:25" x14ac:dyDescent="0.2">
      <c r="M58" s="27">
        <v>19924</v>
      </c>
      <c r="N58" s="27">
        <v>2000.2919999999999</v>
      </c>
      <c r="O58" s="27">
        <v>53</v>
      </c>
      <c r="P58" s="24">
        <v>0</v>
      </c>
      <c r="Q58" s="24">
        <v>0</v>
      </c>
      <c r="R58" s="24">
        <v>0</v>
      </c>
      <c r="S58" s="24">
        <v>1</v>
      </c>
      <c r="T58" s="12">
        <f>$M$3*(N58-V54) + (1-$M$3)*(T57+U57)</f>
        <v>1869.079557911924</v>
      </c>
      <c r="U58">
        <f t="shared" si="3"/>
        <v>45.637716539597989</v>
      </c>
      <c r="V58">
        <f>$O$3*(N58-T58)+(1-$O$3)*V54</f>
        <v>117.2724637462297</v>
      </c>
      <c r="W58" s="50">
        <f t="shared" si="4"/>
        <v>1939.3483633063861</v>
      </c>
      <c r="X58" s="50">
        <f>N58-W58</f>
        <v>60.943636693613826</v>
      </c>
      <c r="Y58" s="52">
        <f t="shared" si="5"/>
        <v>3714.1268534431933</v>
      </c>
    </row>
    <row r="59" spans="13:25" x14ac:dyDescent="0.2">
      <c r="M59" s="27">
        <v>19931</v>
      </c>
      <c r="N59" s="27">
        <v>1973.894</v>
      </c>
      <c r="O59" s="27">
        <v>54</v>
      </c>
      <c r="P59" s="24">
        <v>1</v>
      </c>
      <c r="Q59" s="24">
        <v>0</v>
      </c>
      <c r="R59" s="24">
        <v>0</v>
      </c>
      <c r="S59" s="24">
        <v>0</v>
      </c>
      <c r="T59" s="12">
        <f>$M$3*(N59-V55) + (1-$M$3)*(T58+U58)</f>
        <v>1987.0842883893774</v>
      </c>
      <c r="U59">
        <f t="shared" si="3"/>
        <v>57.078110690536171</v>
      </c>
      <c r="V59">
        <f>$O$3*(N59-T59)+(1-$O$3)*V55</f>
        <v>-37.410344145135127</v>
      </c>
      <c r="W59" s="50">
        <f t="shared" si="4"/>
        <v>1868.0073018659725</v>
      </c>
      <c r="X59" s="50">
        <f>N59-W59</f>
        <v>105.88669813402748</v>
      </c>
      <c r="Y59" s="52">
        <f t="shared" si="5"/>
        <v>11211.99284172666</v>
      </c>
    </row>
    <row r="60" spans="13:25" x14ac:dyDescent="0.2">
      <c r="M60" s="27">
        <v>19932</v>
      </c>
      <c r="N60" s="27">
        <v>1861.979</v>
      </c>
      <c r="O60" s="27">
        <v>55</v>
      </c>
      <c r="P60" s="24">
        <v>0</v>
      </c>
      <c r="Q60" s="24">
        <v>1</v>
      </c>
      <c r="R60" s="24">
        <v>0</v>
      </c>
      <c r="S60" s="24">
        <v>0</v>
      </c>
      <c r="T60" s="12">
        <f>$M$3*(N60-V56) + (1-$M$3)*(T59+U59)</f>
        <v>1946.1413118223204</v>
      </c>
      <c r="U60">
        <f t="shared" si="3"/>
        <v>41.582102049176953</v>
      </c>
      <c r="V60">
        <f>$O$3*(N60-T60)+(1-$O$3)*V56</f>
        <v>-51.356257386280987</v>
      </c>
      <c r="W60" s="50">
        <f t="shared" si="4"/>
        <v>2005.4024841598816</v>
      </c>
      <c r="X60" s="50">
        <f>N60-W60</f>
        <v>-143.42348415988158</v>
      </c>
      <c r="Y60" s="52">
        <f t="shared" si="5"/>
        <v>20570.295808559804</v>
      </c>
    </row>
    <row r="61" spans="13:25" x14ac:dyDescent="0.2">
      <c r="M61" s="27">
        <v>19933</v>
      </c>
      <c r="N61" s="27">
        <v>2140.7890000000002</v>
      </c>
      <c r="O61" s="27">
        <v>56</v>
      </c>
      <c r="P61" s="24">
        <v>0</v>
      </c>
      <c r="Q61" s="24">
        <v>0</v>
      </c>
      <c r="R61" s="24">
        <v>1</v>
      </c>
      <c r="S61" s="24">
        <v>0</v>
      </c>
      <c r="T61" s="12">
        <f>$M$3*(N61-V57) + (1-$M$3)*(T60+U60)</f>
        <v>2096.2727530743487</v>
      </c>
      <c r="U61">
        <f t="shared" si="3"/>
        <v>58.742506461758218</v>
      </c>
      <c r="V61">
        <f>$O$3*(N61-T61)+(1-$O$3)*V57</f>
        <v>8.1865587889900091</v>
      </c>
      <c r="W61" s="50">
        <f t="shared" si="4"/>
        <v>1981.9606818564494</v>
      </c>
      <c r="X61" s="50">
        <f>N61-W61</f>
        <v>158.82831814355086</v>
      </c>
      <c r="Y61" s="52">
        <f t="shared" si="5"/>
        <v>25226.434644309007</v>
      </c>
    </row>
    <row r="62" spans="13:25" x14ac:dyDescent="0.2">
      <c r="M62" s="27">
        <v>19934</v>
      </c>
      <c r="N62" s="27">
        <v>2468.8539999999998</v>
      </c>
      <c r="O62" s="27">
        <v>57</v>
      </c>
      <c r="P62" s="24">
        <v>0</v>
      </c>
      <c r="Q62" s="24">
        <v>0</v>
      </c>
      <c r="R62" s="24">
        <v>0</v>
      </c>
      <c r="S62" s="24">
        <v>1</v>
      </c>
      <c r="T62" s="12">
        <f>$M$3*(N62-V58) + (1-$M$3)*(T61+U61)</f>
        <v>2289.3561610621337</v>
      </c>
      <c r="U62">
        <f t="shared" si="3"/>
        <v>79.980260797869562</v>
      </c>
      <c r="V62">
        <f>$O$3*(N62-T62)+(1-$O$3)*V58</f>
        <v>134.53613680057416</v>
      </c>
      <c r="W62" s="50">
        <f t="shared" si="4"/>
        <v>2272.2877232823366</v>
      </c>
      <c r="X62" s="50">
        <f>N62-W62</f>
        <v>196.56627671766319</v>
      </c>
      <c r="Y62" s="52">
        <f t="shared" si="5"/>
        <v>38638.301142644937</v>
      </c>
    </row>
    <row r="63" spans="13:25" x14ac:dyDescent="0.2">
      <c r="M63" s="27">
        <v>19941</v>
      </c>
      <c r="N63" s="27">
        <v>2076.6999999999998</v>
      </c>
      <c r="O63" s="27">
        <v>58</v>
      </c>
      <c r="P63" s="24">
        <v>1</v>
      </c>
      <c r="Q63" s="24">
        <v>0</v>
      </c>
      <c r="R63" s="24">
        <v>0</v>
      </c>
      <c r="S63" s="24">
        <v>0</v>
      </c>
      <c r="T63" s="12">
        <f>$M$3*(N63-V59) + (1-$M$3)*(T62+U62)</f>
        <v>2194.9051717711823</v>
      </c>
      <c r="U63">
        <f t="shared" si="3"/>
        <v>52.404682579723726</v>
      </c>
      <c r="V63">
        <f>$O$3*(N63-T63)+(1-$O$3)*V59</f>
        <v>-59.825885784258439</v>
      </c>
      <c r="W63" s="50">
        <f t="shared" si="4"/>
        <v>2331.9260777148679</v>
      </c>
      <c r="X63" s="50">
        <f>N63-W63</f>
        <v>-255.2260777148681</v>
      </c>
      <c r="Y63" s="52">
        <f t="shared" si="5"/>
        <v>65140.350745715892</v>
      </c>
    </row>
    <row r="64" spans="13:25" x14ac:dyDescent="0.2">
      <c r="M64" s="27">
        <v>19942</v>
      </c>
      <c r="N64" s="27">
        <v>2149.9079999999999</v>
      </c>
      <c r="O64" s="27">
        <v>59</v>
      </c>
      <c r="P64" s="24">
        <v>0</v>
      </c>
      <c r="Q64" s="24">
        <v>1</v>
      </c>
      <c r="R64" s="24">
        <v>0</v>
      </c>
      <c r="S64" s="24">
        <v>0</v>
      </c>
      <c r="T64" s="12">
        <f>$M$3*(N64-V60) + (1-$M$3)*(T63+U63)</f>
        <v>2215.8405346342961</v>
      </c>
      <c r="U64">
        <f t="shared" si="3"/>
        <v>47.429744391323787</v>
      </c>
      <c r="V64">
        <f>$O$3*(N64-T64)+(1-$O$3)*V60</f>
        <v>-55.400268113162653</v>
      </c>
      <c r="W64" s="50">
        <f t="shared" si="4"/>
        <v>2195.9535969646249</v>
      </c>
      <c r="X64" s="50">
        <f>N64-W64</f>
        <v>-46.04559696462502</v>
      </c>
      <c r="Y64" s="52">
        <f t="shared" si="5"/>
        <v>2120.196999828685</v>
      </c>
    </row>
    <row r="65" spans="13:25" x14ac:dyDescent="0.2">
      <c r="M65" s="27">
        <v>19943</v>
      </c>
      <c r="N65" s="27">
        <v>2493.2860000000001</v>
      </c>
      <c r="O65" s="27">
        <v>60</v>
      </c>
      <c r="P65" s="24">
        <v>0</v>
      </c>
      <c r="Q65" s="24">
        <v>0</v>
      </c>
      <c r="R65" s="24">
        <v>1</v>
      </c>
      <c r="S65" s="24">
        <v>0</v>
      </c>
      <c r="T65" s="12">
        <f>$M$3*(N65-V61) + (1-$M$3)*(T64+U64)</f>
        <v>2414.8768014178231</v>
      </c>
      <c r="U65">
        <f t="shared" si="3"/>
        <v>71.396995181984778</v>
      </c>
      <c r="V65">
        <f>$O$3*(N65-T65)+(1-$O$3)*V61</f>
        <v>27.668975579070199</v>
      </c>
      <c r="W65" s="50">
        <f t="shared" si="4"/>
        <v>2271.45683781461</v>
      </c>
      <c r="X65" s="50">
        <f>N65-W65</f>
        <v>221.82916218539003</v>
      </c>
      <c r="Y65" s="52">
        <f t="shared" si="5"/>
        <v>49208.177195872078</v>
      </c>
    </row>
    <row r="66" spans="13:25" x14ac:dyDescent="0.2">
      <c r="M66" s="27">
        <v>19944</v>
      </c>
      <c r="N66" s="27">
        <v>2832</v>
      </c>
      <c r="O66" s="27">
        <v>61</v>
      </c>
      <c r="P66" s="24">
        <v>0</v>
      </c>
      <c r="Q66" s="24">
        <v>0</v>
      </c>
      <c r="R66" s="24">
        <v>0</v>
      </c>
      <c r="S66" s="24">
        <v>1</v>
      </c>
      <c r="T66" s="12">
        <f>$M$3*(N66-V62) + (1-$M$3)*(T65+U65)</f>
        <v>2630.609154699333</v>
      </c>
      <c r="U66">
        <f t="shared" si="3"/>
        <v>94.214758368861254</v>
      </c>
      <c r="V66">
        <f>$O$3*(N66-T66)+(1-$O$3)*V62</f>
        <v>153.08416204163746</v>
      </c>
      <c r="W66" s="50">
        <f t="shared" si="4"/>
        <v>2620.8099334003823</v>
      </c>
      <c r="X66" s="50">
        <f>N66-W66</f>
        <v>211.19006659961769</v>
      </c>
      <c r="Y66" s="52">
        <f t="shared" si="5"/>
        <v>44601.24423035096</v>
      </c>
    </row>
    <row r="67" spans="13:25" x14ac:dyDescent="0.2">
      <c r="M67" s="27">
        <v>19951</v>
      </c>
      <c r="N67" s="27">
        <v>2652</v>
      </c>
      <c r="O67" s="27">
        <v>62</v>
      </c>
      <c r="P67" s="24">
        <v>1</v>
      </c>
      <c r="Q67" s="24">
        <v>0</v>
      </c>
      <c r="R67" s="24">
        <v>0</v>
      </c>
      <c r="S67" s="24">
        <v>0</v>
      </c>
      <c r="T67" s="12">
        <f>$M$3*(N67-V63) + (1-$M$3)*(T66+U66)</f>
        <v>2715.9405647515755</v>
      </c>
      <c r="U67">
        <f t="shared" si="3"/>
        <v>92.810402978303557</v>
      </c>
      <c r="V67">
        <f>$O$3*(N67-T67)+(1-$O$3)*V63</f>
        <v>-60.967453387452203</v>
      </c>
      <c r="W67" s="50">
        <f t="shared" si="4"/>
        <v>2664.9980272839357</v>
      </c>
      <c r="X67" s="50">
        <f>N67-W67</f>
        <v>-12.998027283935699</v>
      </c>
      <c r="Y67" s="52">
        <f t="shared" si="5"/>
        <v>168.94871327393682</v>
      </c>
    </row>
    <row r="68" spans="13:25" x14ac:dyDescent="0.2">
      <c r="M68" s="27">
        <v>19952</v>
      </c>
      <c r="N68" s="27">
        <v>2575</v>
      </c>
      <c r="O68" s="27">
        <v>63</v>
      </c>
      <c r="P68" s="24">
        <v>0</v>
      </c>
      <c r="Q68" s="24">
        <v>1</v>
      </c>
      <c r="R68" s="24">
        <v>0</v>
      </c>
      <c r="S68" s="24">
        <v>0</v>
      </c>
      <c r="T68" s="12">
        <f>$M$3*(N68-V64) + (1-$M$3)*(T67+U67)</f>
        <v>2686.8592873541975</v>
      </c>
      <c r="U68">
        <f t="shared" si="3"/>
        <v>73.540727592561097</v>
      </c>
      <c r="V68">
        <f>$O$3*(N68-T68)+(1-$O$3)*V64</f>
        <v>-71.064135886468947</v>
      </c>
      <c r="W68" s="50">
        <f t="shared" si="4"/>
        <v>2753.3506996167162</v>
      </c>
      <c r="X68" s="50">
        <f>N68-W68</f>
        <v>-178.35069961671616</v>
      </c>
      <c r="Y68" s="52">
        <f t="shared" si="5"/>
        <v>31808.972053772115</v>
      </c>
    </row>
    <row r="69" spans="13:25" x14ac:dyDescent="0.2">
      <c r="M69" s="27">
        <v>19953</v>
      </c>
      <c r="N69" s="27">
        <v>3003</v>
      </c>
      <c r="O69" s="27">
        <v>64</v>
      </c>
      <c r="P69" s="24">
        <v>0</v>
      </c>
      <c r="Q69" s="24">
        <v>0</v>
      </c>
      <c r="R69" s="24">
        <v>1</v>
      </c>
      <c r="S69" s="24">
        <v>0</v>
      </c>
      <c r="T69" s="12">
        <f>$M$3*(N69-V65) + (1-$M$3)*(T68+U68)</f>
        <v>2907.2920762952681</v>
      </c>
      <c r="U69">
        <f t="shared" si="3"/>
        <v>96.762676212879441</v>
      </c>
      <c r="V69">
        <f>$O$3*(N69-T69)+(1-$O$3)*V65</f>
        <v>46.545553691865585</v>
      </c>
      <c r="W69" s="50">
        <f t="shared" si="4"/>
        <v>2788.0689905258287</v>
      </c>
      <c r="X69" s="50">
        <f>N69-W69</f>
        <v>214.93100947417133</v>
      </c>
      <c r="Y69" s="52">
        <f t="shared" si="5"/>
        <v>46195.338833586327</v>
      </c>
    </row>
    <row r="70" spans="13:25" x14ac:dyDescent="0.2">
      <c r="M70" s="27">
        <v>19954</v>
      </c>
      <c r="N70" s="27">
        <v>3148</v>
      </c>
      <c r="O70" s="27">
        <v>65</v>
      </c>
      <c r="P70" s="24">
        <v>0</v>
      </c>
      <c r="Q70" s="24">
        <v>0</v>
      </c>
      <c r="R70" s="24">
        <v>0</v>
      </c>
      <c r="S70" s="24">
        <v>1</v>
      </c>
      <c r="T70" s="12">
        <f>$M$3*(N70-V66) + (1-$M$3)*(T69+U69)</f>
        <v>2997.8088692361612</v>
      </c>
      <c r="U70">
        <f t="shared" si="3"/>
        <v>95.775273768533211</v>
      </c>
      <c r="V70">
        <f>$O$3*(N70-T70)+(1-$O$3)*V66</f>
        <v>152.28152572225662</v>
      </c>
      <c r="W70" s="50">
        <f t="shared" si="4"/>
        <v>3157.1389145497851</v>
      </c>
      <c r="X70" s="50">
        <f>N70-W70</f>
        <v>-9.1389145497851132</v>
      </c>
      <c r="Y70" s="52">
        <f t="shared" si="5"/>
        <v>83.519759148274034</v>
      </c>
    </row>
    <row r="71" spans="13:25" x14ac:dyDescent="0.2">
      <c r="M71" s="27">
        <v>19961</v>
      </c>
      <c r="N71" s="27">
        <v>2185</v>
      </c>
      <c r="O71" s="27">
        <v>66</v>
      </c>
      <c r="P71" s="24">
        <v>1</v>
      </c>
      <c r="Q71" s="24">
        <v>0</v>
      </c>
      <c r="R71" s="24">
        <v>0</v>
      </c>
      <c r="S71" s="24">
        <v>0</v>
      </c>
      <c r="T71" s="12">
        <f>$M$3*(N71-V67) + (1-$M$3)*(T70+U70)</f>
        <v>2514.2905218753576</v>
      </c>
      <c r="U71">
        <f t="shared" si="3"/>
        <v>4.1956023931874995</v>
      </c>
      <c r="V71">
        <f>$O$3*(N71-T71)+(1-$O$3)*V67</f>
        <v>-135.41042320559609</v>
      </c>
      <c r="W71" s="50">
        <f t="shared" si="4"/>
        <v>3032.6166896172422</v>
      </c>
      <c r="X71" s="50">
        <f>N71-W71</f>
        <v>-847.61668961724217</v>
      </c>
      <c r="Y71" s="52">
        <f t="shared" si="5"/>
        <v>718454.05251769221</v>
      </c>
    </row>
    <row r="72" spans="13:25" x14ac:dyDescent="0.2">
      <c r="M72" s="27">
        <v>19962</v>
      </c>
      <c r="N72" s="27">
        <v>2179</v>
      </c>
      <c r="O72" s="27">
        <v>67</v>
      </c>
      <c r="P72" s="24">
        <v>0</v>
      </c>
      <c r="Q72" s="24">
        <v>1</v>
      </c>
      <c r="R72" s="24">
        <v>0</v>
      </c>
      <c r="S72" s="24">
        <v>0</v>
      </c>
      <c r="T72" s="12">
        <f>$M$3*(N72-V68) + (1-$M$3)*(T71+U71)</f>
        <v>2335.0362848006525</v>
      </c>
      <c r="U72">
        <f t="shared" si="3"/>
        <v>-24.805711274961094</v>
      </c>
      <c r="V72">
        <f>$O$3*(N72-T72)+(1-$O$3)*V68</f>
        <v>-94.638624478330442</v>
      </c>
      <c r="W72" s="50">
        <f t="shared" si="4"/>
        <v>2447.4219883820761</v>
      </c>
      <c r="X72" s="50">
        <f>N72-W72</f>
        <v>-268.42198838207605</v>
      </c>
      <c r="Y72" s="52">
        <f t="shared" si="5"/>
        <v>72050.363846987369</v>
      </c>
    </row>
    <row r="73" spans="13:25" x14ac:dyDescent="0.2">
      <c r="M73" s="27">
        <v>19963</v>
      </c>
      <c r="N73" s="27">
        <v>2321</v>
      </c>
      <c r="O73" s="27">
        <v>68</v>
      </c>
      <c r="P73" s="24">
        <v>0</v>
      </c>
      <c r="Q73" s="24">
        <v>0</v>
      </c>
      <c r="R73" s="24">
        <v>1</v>
      </c>
      <c r="S73" s="24">
        <v>0</v>
      </c>
      <c r="T73" s="12">
        <f>$M$3*(N73-V69) + (1-$M$3)*(T72+U72)</f>
        <v>2285.779801685414</v>
      </c>
      <c r="U73">
        <f t="shared" si="3"/>
        <v>-28.671097615036516</v>
      </c>
      <c r="V73">
        <f>$O$3*(N73-T73)+(1-$O$3)*V69</f>
        <v>43.403471673790506</v>
      </c>
      <c r="W73" s="50">
        <f t="shared" si="4"/>
        <v>2356.7761272175571</v>
      </c>
      <c r="X73" s="50">
        <f>N73-W73</f>
        <v>-35.776127217557132</v>
      </c>
      <c r="Y73" s="52">
        <f t="shared" si="5"/>
        <v>1279.9312786868322</v>
      </c>
    </row>
    <row r="74" spans="13:25" x14ac:dyDescent="0.2">
      <c r="M74" s="27">
        <v>19964</v>
      </c>
      <c r="N74" s="27">
        <v>2129</v>
      </c>
      <c r="O74" s="27">
        <v>69</v>
      </c>
      <c r="P74" s="24">
        <v>0</v>
      </c>
      <c r="Q74" s="24">
        <v>0</v>
      </c>
      <c r="R74" s="24">
        <v>0</v>
      </c>
      <c r="S74" s="24">
        <v>1</v>
      </c>
      <c r="T74" s="12">
        <f>$M$3*(N74-V70) + (1-$M$3)*(T73+U73)</f>
        <v>2065.4793112852853</v>
      </c>
      <c r="U74">
        <f t="shared" si="3"/>
        <v>-58.965504763700082</v>
      </c>
      <c r="V74">
        <f>$O$3*(N74-T74)+(1-$O$3)*V70</f>
        <v>127.65591172782113</v>
      </c>
      <c r="W74" s="50">
        <f t="shared" si="4"/>
        <v>2409.3902297926338</v>
      </c>
      <c r="X74" s="50">
        <f>N74-W74</f>
        <v>-280.39022979263382</v>
      </c>
      <c r="Y74" s="52">
        <f t="shared" si="5"/>
        <v>78618.680963166</v>
      </c>
    </row>
    <row r="75" spans="13:25" x14ac:dyDescent="0.2">
      <c r="M75" s="27">
        <v>19971</v>
      </c>
      <c r="N75" s="27">
        <v>1601</v>
      </c>
      <c r="O75" s="27">
        <v>70</v>
      </c>
      <c r="P75" s="24">
        <v>1</v>
      </c>
      <c r="Q75" s="24">
        <v>0</v>
      </c>
      <c r="R75" s="24">
        <v>0</v>
      </c>
      <c r="S75" s="24">
        <v>0</v>
      </c>
      <c r="T75" s="12">
        <f>$M$3*(N75-V71) + (1-$M$3)*(T74+U74)</f>
        <v>1821.9148375335378</v>
      </c>
      <c r="U75">
        <f t="shared" si="3"/>
        <v>-88.148482617306698</v>
      </c>
      <c r="V75">
        <f>$O$3*(N75-T75)+(1-$O$3)*V71</f>
        <v>-159.13258235875122</v>
      </c>
      <c r="W75" s="50">
        <f t="shared" si="4"/>
        <v>1871.1033833159893</v>
      </c>
      <c r="X75" s="50">
        <f>N75-W75</f>
        <v>-270.10338331598928</v>
      </c>
      <c r="Y75" s="52">
        <f t="shared" si="5"/>
        <v>72955.837678744239</v>
      </c>
    </row>
    <row r="76" spans="13:25" x14ac:dyDescent="0.2">
      <c r="M76" s="27">
        <v>19972</v>
      </c>
      <c r="N76" s="27">
        <v>1737</v>
      </c>
      <c r="O76" s="27">
        <v>71</v>
      </c>
      <c r="P76" s="24">
        <v>0</v>
      </c>
      <c r="Q76" s="24">
        <v>1</v>
      </c>
      <c r="R76" s="24">
        <v>0</v>
      </c>
      <c r="S76" s="24">
        <v>0</v>
      </c>
      <c r="T76" s="12">
        <f>$M$3*(N76-V72) + (1-$M$3)*(T75+U75)</f>
        <v>1800.6560022500721</v>
      </c>
      <c r="U76">
        <f t="shared" si="3"/>
        <v>-77.573997247860063</v>
      </c>
      <c r="V76">
        <f>$O$3*(N76-T76)+(1-$O$3)*V72</f>
        <v>-86.042873004471801</v>
      </c>
      <c r="W76" s="50">
        <f t="shared" si="4"/>
        <v>1639.1277304379007</v>
      </c>
      <c r="X76" s="50">
        <f>N76-W76</f>
        <v>97.872269562099291</v>
      </c>
      <c r="Y76" s="52">
        <f t="shared" si="5"/>
        <v>9578.9811492362278</v>
      </c>
    </row>
    <row r="77" spans="13:25" x14ac:dyDescent="0.2">
      <c r="M77" s="27">
        <v>19973</v>
      </c>
      <c r="N77" s="27">
        <v>1614</v>
      </c>
      <c r="O77" s="27">
        <v>72</v>
      </c>
      <c r="P77" s="24">
        <v>0</v>
      </c>
      <c r="Q77" s="24">
        <v>0</v>
      </c>
      <c r="R77" s="24">
        <v>1</v>
      </c>
      <c r="S77" s="24">
        <v>0</v>
      </c>
      <c r="T77" s="12">
        <f>$M$3*(N77-V73) + (1-$M$3)*(T76+U76)</f>
        <v>1618.8676059285417</v>
      </c>
      <c r="U77">
        <f t="shared" si="3"/>
        <v>-94.049097389891529</v>
      </c>
      <c r="V77">
        <f>$O$3*(N77-T77)+(1-$O$3)*V73</f>
        <v>30.011248659608359</v>
      </c>
      <c r="W77" s="50">
        <f t="shared" si="4"/>
        <v>1766.4854766760027</v>
      </c>
      <c r="X77" s="50">
        <f>N77-W77</f>
        <v>-152.48547667600269</v>
      </c>
      <c r="Y77" s="52">
        <f t="shared" si="5"/>
        <v>23251.820597107762</v>
      </c>
    </row>
    <row r="78" spans="13:25" x14ac:dyDescent="0.2">
      <c r="M78" s="27">
        <v>19974</v>
      </c>
      <c r="N78" s="27">
        <v>1578</v>
      </c>
      <c r="O78" s="27">
        <v>73</v>
      </c>
      <c r="P78" s="24">
        <v>0</v>
      </c>
      <c r="Q78" s="24">
        <v>0</v>
      </c>
      <c r="R78" s="24">
        <v>0</v>
      </c>
      <c r="S78" s="24">
        <v>1</v>
      </c>
      <c r="T78" s="12">
        <f>$M$3*(N78-V74) + (1-$M$3)*(T77+U77)</f>
        <v>1473.9198451143207</v>
      </c>
      <c r="U78">
        <f t="shared" si="3"/>
        <v>-102.09559177516927</v>
      </c>
      <c r="V78">
        <f>$O$3*(N78-T78)+(1-$O$3)*V74</f>
        <v>121.11510491262712</v>
      </c>
      <c r="W78" s="50">
        <f t="shared" si="4"/>
        <v>1652.4744202664713</v>
      </c>
      <c r="X78" s="50">
        <f>N78-W78</f>
        <v>-74.47442026647127</v>
      </c>
      <c r="Y78" s="52">
        <f t="shared" si="5"/>
        <v>5546.4392740269868</v>
      </c>
    </row>
    <row r="79" spans="13:25" x14ac:dyDescent="0.2">
      <c r="M79" s="27">
        <v>19981</v>
      </c>
      <c r="N79" s="27">
        <v>1405</v>
      </c>
      <c r="O79" s="27">
        <v>74</v>
      </c>
      <c r="P79" s="24">
        <v>1</v>
      </c>
      <c r="Q79" s="24">
        <v>0</v>
      </c>
      <c r="R79" s="24">
        <v>0</v>
      </c>
      <c r="S79" s="24">
        <v>0</v>
      </c>
      <c r="T79" s="12">
        <f>$M$3*(N79-V75) + (1-$M$3)*(T78+U78)</f>
        <v>1503.2551107723648</v>
      </c>
      <c r="U79">
        <f t="shared" ref="U79:U109" si="6">$N$3*(T79-T78)+(1-$N$3)*U78</f>
        <v>-81.31788200365726</v>
      </c>
      <c r="V79">
        <f>$O$3*(N79-T79)+(1-$O$3)*V75</f>
        <v>-142.24286875548512</v>
      </c>
      <c r="W79" s="50">
        <f t="shared" ref="W79:W109" si="7">T78+U78+V75</f>
        <v>1212.6916709804002</v>
      </c>
      <c r="X79" s="50">
        <f>N79-W79</f>
        <v>192.3083290195998</v>
      </c>
      <c r="Y79" s="52">
        <f t="shared" ref="Y79:Y109" si="8">X79^2</f>
        <v>36982.49341031065</v>
      </c>
    </row>
    <row r="80" spans="13:25" x14ac:dyDescent="0.2">
      <c r="M80" s="27">
        <v>19982</v>
      </c>
      <c r="N80" s="27">
        <v>1402</v>
      </c>
      <c r="O80" s="27">
        <v>75</v>
      </c>
      <c r="P80" s="24">
        <v>0</v>
      </c>
      <c r="Q80" s="24">
        <v>1</v>
      </c>
      <c r="R80" s="24">
        <v>0</v>
      </c>
      <c r="S80" s="24">
        <v>0</v>
      </c>
      <c r="T80" s="12">
        <f>$M$3*(N80-V76) + (1-$M$3)*(T79+U79)</f>
        <v>1467.1163510010886</v>
      </c>
      <c r="U80">
        <f t="shared" si="6"/>
        <v>-74.175581422128388</v>
      </c>
      <c r="V80">
        <f>$O$3*(N80-T80)+(1-$O$3)*V76</f>
        <v>-80.237064153687868</v>
      </c>
      <c r="W80" s="50">
        <f t="shared" si="7"/>
        <v>1335.8943557642356</v>
      </c>
      <c r="X80" s="50">
        <f>N80-W80</f>
        <v>66.10564423576443</v>
      </c>
      <c r="Y80" s="52">
        <f t="shared" si="8"/>
        <v>4369.9561998254549</v>
      </c>
    </row>
    <row r="81" spans="13:25" x14ac:dyDescent="0.2">
      <c r="M81" s="27">
        <v>19983</v>
      </c>
      <c r="N81" s="27">
        <v>1556</v>
      </c>
      <c r="O81" s="27">
        <v>76</v>
      </c>
      <c r="P81" s="24">
        <v>0</v>
      </c>
      <c r="Q81" s="24">
        <v>0</v>
      </c>
      <c r="R81" s="24">
        <v>1</v>
      </c>
      <c r="S81" s="24">
        <v>0</v>
      </c>
      <c r="T81" s="12">
        <f>$M$3*(N81-V77) + (1-$M$3)*(T80+U80)</f>
        <v>1483.8708421962583</v>
      </c>
      <c r="U81">
        <f t="shared" si="6"/>
        <v>-59.800580792578437</v>
      </c>
      <c r="V81">
        <f>$O$3*(N81-T81)+(1-$O$3)*V77</f>
        <v>41.696349970088377</v>
      </c>
      <c r="W81" s="50">
        <f t="shared" si="7"/>
        <v>1422.9520182385686</v>
      </c>
      <c r="X81" s="50">
        <f>N81-W81</f>
        <v>133.0479817614314</v>
      </c>
      <c r="Y81" s="52">
        <f t="shared" si="8"/>
        <v>17701.765450790183</v>
      </c>
    </row>
    <row r="82" spans="13:25" x14ac:dyDescent="0.2">
      <c r="M82" s="27">
        <v>19984</v>
      </c>
      <c r="N82" s="27">
        <v>1710</v>
      </c>
      <c r="O82" s="27">
        <v>77</v>
      </c>
      <c r="P82" s="24">
        <v>0</v>
      </c>
      <c r="Q82" s="24">
        <v>0</v>
      </c>
      <c r="R82" s="24">
        <v>0</v>
      </c>
      <c r="S82" s="24">
        <v>1</v>
      </c>
      <c r="T82" s="12">
        <f>$M$3*(N82-V78) + (1-$M$3)*(T81+U81)</f>
        <v>1536.7108772991098</v>
      </c>
      <c r="U82">
        <f t="shared" si="6"/>
        <v>-41.993392501587579</v>
      </c>
      <c r="V82">
        <f>$O$3*(N82-T82)+(1-$O$3)*V78</f>
        <v>135.59015118200159</v>
      </c>
      <c r="W82" s="50">
        <f t="shared" si="7"/>
        <v>1545.1853663163072</v>
      </c>
      <c r="X82" s="50">
        <f>N82-W82</f>
        <v>164.81463368369282</v>
      </c>
      <c r="Y82" s="52">
        <f t="shared" si="8"/>
        <v>27163.863476289851</v>
      </c>
    </row>
    <row r="83" spans="13:25" x14ac:dyDescent="0.2">
      <c r="M83" s="27">
        <v>19991</v>
      </c>
      <c r="N83" s="27">
        <v>1530</v>
      </c>
      <c r="O83" s="27">
        <v>78</v>
      </c>
      <c r="P83" s="24">
        <v>1</v>
      </c>
      <c r="Q83" s="24">
        <v>0</v>
      </c>
      <c r="R83" s="24">
        <v>0</v>
      </c>
      <c r="S83" s="24">
        <v>0</v>
      </c>
      <c r="T83" s="12">
        <f>$M$3*(N83-V79) + (1-$M$3)*(T82+U82)</f>
        <v>1616.045112928374</v>
      </c>
      <c r="U83">
        <f t="shared" si="6"/>
        <v>-22.812887300594163</v>
      </c>
      <c r="V83">
        <f>$O$3*(N83-T83)+(1-$O$3)*V79</f>
        <v>-126.65148533675523</v>
      </c>
      <c r="W83" s="50">
        <f t="shared" si="7"/>
        <v>1352.4746160420373</v>
      </c>
      <c r="X83" s="50">
        <f>N83-W83</f>
        <v>177.52538395796273</v>
      </c>
      <c r="Y83" s="52">
        <f t="shared" si="8"/>
        <v>31515.261949422093</v>
      </c>
    </row>
    <row r="84" spans="13:25" x14ac:dyDescent="0.2">
      <c r="M84" s="27">
        <v>19992</v>
      </c>
      <c r="N84" s="27">
        <v>1558</v>
      </c>
      <c r="O84" s="27">
        <v>79</v>
      </c>
      <c r="P84" s="24">
        <v>0</v>
      </c>
      <c r="Q84" s="24">
        <v>1</v>
      </c>
      <c r="R84" s="24">
        <v>0</v>
      </c>
      <c r="S84" s="24">
        <v>0</v>
      </c>
      <c r="T84" s="12">
        <f>$M$3*(N84-V80) + (1-$M$3)*(T83+U83)</f>
        <v>1623.9902512747115</v>
      </c>
      <c r="U84">
        <f t="shared" si="6"/>
        <v>-17.95039653915774</v>
      </c>
      <c r="V84">
        <f>$O$3*(N84-T84)+(1-$O$3)*V80</f>
        <v>-76.284459306362976</v>
      </c>
      <c r="W84" s="50">
        <f t="shared" si="7"/>
        <v>1512.9951614740919</v>
      </c>
      <c r="X84" s="50">
        <f>N84-W84</f>
        <v>45.004838525908099</v>
      </c>
      <c r="Y84" s="52">
        <f t="shared" si="8"/>
        <v>2025.4354907430618</v>
      </c>
    </row>
    <row r="85" spans="13:25" x14ac:dyDescent="0.2">
      <c r="M85" s="27">
        <v>19993</v>
      </c>
      <c r="N85" s="27">
        <v>1336</v>
      </c>
      <c r="O85" s="27">
        <v>80</v>
      </c>
      <c r="P85" s="24">
        <v>0</v>
      </c>
      <c r="Q85" s="24">
        <v>0</v>
      </c>
      <c r="R85" s="24">
        <v>1</v>
      </c>
      <c r="S85" s="24">
        <v>0</v>
      </c>
      <c r="T85" s="12">
        <f>$M$3*(N85-V81) + (1-$M$3)*(T84+U84)</f>
        <v>1392.9874254085719</v>
      </c>
      <c r="U85">
        <f t="shared" si="6"/>
        <v>-51.63153983475749</v>
      </c>
      <c r="V85">
        <f>$O$3*(N85-T85)+(1-$O$3)*V81</f>
        <v>14.317737488302342</v>
      </c>
      <c r="W85" s="50">
        <f t="shared" si="7"/>
        <v>1647.7362047056422</v>
      </c>
      <c r="X85" s="50">
        <f>N85-W85</f>
        <v>-311.73620470564219</v>
      </c>
      <c r="Y85" s="52">
        <f t="shared" si="8"/>
        <v>97179.461324278062</v>
      </c>
    </row>
    <row r="86" spans="13:25" x14ac:dyDescent="0.2">
      <c r="M86" s="27">
        <v>19994</v>
      </c>
      <c r="N86" s="27">
        <v>2343</v>
      </c>
      <c r="O86" s="27">
        <v>81</v>
      </c>
      <c r="P86" s="24">
        <v>0</v>
      </c>
      <c r="Q86" s="24">
        <v>0</v>
      </c>
      <c r="R86" s="24">
        <v>0</v>
      </c>
      <c r="S86" s="24">
        <v>1</v>
      </c>
      <c r="T86" s="12">
        <f>$M$3*(N86-V82) + (1-$M$3)*(T85+U85)</f>
        <v>1933.2502437272499</v>
      </c>
      <c r="U86">
        <f t="shared" si="6"/>
        <v>41.940163411238615</v>
      </c>
      <c r="V86">
        <f>$O$3*(N86-T86)+(1-$O$3)*V82</f>
        <v>211.65239704903848</v>
      </c>
      <c r="W86" s="50">
        <f t="shared" si="7"/>
        <v>1476.9460367558161</v>
      </c>
      <c r="X86" s="50">
        <f>N86-W86</f>
        <v>866.05396324418393</v>
      </c>
      <c r="Y86" s="52">
        <f t="shared" si="8"/>
        <v>750049.46725095832</v>
      </c>
    </row>
    <row r="87" spans="13:25" x14ac:dyDescent="0.2">
      <c r="M87" s="27">
        <v>20001</v>
      </c>
      <c r="N87" s="27">
        <v>1945</v>
      </c>
      <c r="O87" s="27">
        <v>82</v>
      </c>
      <c r="P87" s="24">
        <v>1</v>
      </c>
      <c r="Q87" s="24">
        <v>0</v>
      </c>
      <c r="R87" s="24">
        <v>0</v>
      </c>
      <c r="S87" s="24">
        <v>0</v>
      </c>
      <c r="T87" s="12">
        <f>$M$3*(N87-V83) + (1-$M$3)*(T86+U86)</f>
        <v>2041.1155923926244</v>
      </c>
      <c r="U87">
        <f t="shared" si="6"/>
        <v>52.362178397632889</v>
      </c>
      <c r="V87">
        <f>$O$3*(N87-T87)+(1-$O$3)*V83</f>
        <v>-118.1796734660123</v>
      </c>
      <c r="W87" s="50">
        <f t="shared" si="7"/>
        <v>1848.5389218017333</v>
      </c>
      <c r="X87" s="50">
        <f>N87-W87</f>
        <v>96.461078198266705</v>
      </c>
      <c r="Y87" s="52">
        <f t="shared" si="8"/>
        <v>9304.739607172125</v>
      </c>
    </row>
    <row r="88" spans="13:25" x14ac:dyDescent="0.2">
      <c r="M88" s="27">
        <v>20002</v>
      </c>
      <c r="N88" s="27">
        <v>1825</v>
      </c>
      <c r="O88" s="27">
        <v>83</v>
      </c>
      <c r="P88" s="24">
        <v>0</v>
      </c>
      <c r="Q88" s="24">
        <v>1</v>
      </c>
      <c r="R88" s="24">
        <v>0</v>
      </c>
      <c r="S88" s="24">
        <v>0</v>
      </c>
      <c r="T88" s="12">
        <f>$M$3*(N88-V84) + (1-$M$3)*(T87+U87)</f>
        <v>1962.1255207341383</v>
      </c>
      <c r="U88">
        <f t="shared" si="6"/>
        <v>31.596895550049272</v>
      </c>
      <c r="V88">
        <f>$O$3*(N88-T88)+(1-$O$3)*V84</f>
        <v>-93.164071354239752</v>
      </c>
      <c r="W88" s="50">
        <f t="shared" si="7"/>
        <v>2017.1933114838941</v>
      </c>
      <c r="X88" s="50">
        <f>N88-W88</f>
        <v>-192.19331148389415</v>
      </c>
      <c r="Y88" s="52">
        <f t="shared" si="8"/>
        <v>36938.268979145156</v>
      </c>
    </row>
    <row r="89" spans="13:25" x14ac:dyDescent="0.2">
      <c r="M89" s="27">
        <v>20003</v>
      </c>
      <c r="N89" s="27">
        <v>1870</v>
      </c>
      <c r="O89" s="27">
        <v>84</v>
      </c>
      <c r="P89" s="24">
        <v>0</v>
      </c>
      <c r="Q89" s="24">
        <v>0</v>
      </c>
      <c r="R89" s="24">
        <v>1</v>
      </c>
      <c r="S89" s="24">
        <v>0</v>
      </c>
      <c r="T89" s="12">
        <f>$M$3*(N89-V85) + (1-$M$3)*(T88+U88)</f>
        <v>1899.3805026342495</v>
      </c>
      <c r="U89">
        <f t="shared" si="6"/>
        <v>16.682522020198874</v>
      </c>
      <c r="V89">
        <f>$O$3*(N89-T89)+(1-$O$3)*V85</f>
        <v>2.1941925807359528</v>
      </c>
      <c r="W89" s="50">
        <f t="shared" si="7"/>
        <v>2008.0401537724899</v>
      </c>
      <c r="X89" s="50">
        <f>N89-W89</f>
        <v>-138.04015377248993</v>
      </c>
      <c r="Y89" s="52">
        <f t="shared" si="8"/>
        <v>19055.084053532664</v>
      </c>
    </row>
    <row r="90" spans="13:25" x14ac:dyDescent="0.2">
      <c r="M90" s="27">
        <v>20004</v>
      </c>
      <c r="N90" s="27">
        <v>1007</v>
      </c>
      <c r="O90" s="27">
        <v>85</v>
      </c>
      <c r="P90" s="24">
        <v>0</v>
      </c>
      <c r="Q90" s="24">
        <v>0</v>
      </c>
      <c r="R90" s="24">
        <v>0</v>
      </c>
      <c r="S90" s="24">
        <v>1</v>
      </c>
      <c r="T90" s="12">
        <f>$M$3*(N90-V86) + (1-$M$3)*(T89+U89)</f>
        <v>1150.1232987775611</v>
      </c>
      <c r="U90">
        <f t="shared" si="6"/>
        <v>-104.40375587179747</v>
      </c>
      <c r="V90">
        <f>$O$3*(N90-T90)+(1-$O$3)*V86</f>
        <v>113.22419791780725</v>
      </c>
      <c r="W90" s="50">
        <f t="shared" si="7"/>
        <v>2127.7154217034868</v>
      </c>
      <c r="X90" s="50">
        <f>N90-W90</f>
        <v>-1120.7154217034868</v>
      </c>
      <c r="Y90" s="52">
        <f t="shared" si="8"/>
        <v>1256003.0564440242</v>
      </c>
    </row>
    <row r="91" spans="13:25" x14ac:dyDescent="0.2">
      <c r="M91" s="27">
        <v>20011</v>
      </c>
      <c r="N91" s="27">
        <v>1431</v>
      </c>
      <c r="O91" s="27">
        <v>86</v>
      </c>
      <c r="P91" s="24">
        <v>1</v>
      </c>
      <c r="Q91" s="24">
        <v>0</v>
      </c>
      <c r="R91" s="24">
        <v>0</v>
      </c>
      <c r="S91" s="24">
        <v>0</v>
      </c>
      <c r="T91" s="12">
        <f>$M$3*(N91-V87) + (1-$M$3)*(T90+U90)</f>
        <v>1389.8034262212232</v>
      </c>
      <c r="U91">
        <f t="shared" si="6"/>
        <v>-50.008043904261029</v>
      </c>
      <c r="V91">
        <f>$O$3*(N91-T91)+(1-$O$3)*V87</f>
        <v>-73.962673301870012</v>
      </c>
      <c r="W91" s="50">
        <f t="shared" si="7"/>
        <v>927.53986943975121</v>
      </c>
      <c r="X91" s="50">
        <f>N91-W91</f>
        <v>503.46013056024879</v>
      </c>
      <c r="Y91" s="52">
        <f t="shared" si="8"/>
        <v>253472.10306374275</v>
      </c>
    </row>
    <row r="92" spans="13:25" x14ac:dyDescent="0.2">
      <c r="M92" s="27">
        <v>20012</v>
      </c>
      <c r="N92" s="27">
        <v>1475</v>
      </c>
      <c r="O92" s="27">
        <v>87</v>
      </c>
      <c r="P92" s="24">
        <v>0</v>
      </c>
      <c r="Q92" s="24">
        <v>1</v>
      </c>
      <c r="R92" s="24">
        <v>0</v>
      </c>
      <c r="S92" s="24">
        <v>0</v>
      </c>
      <c r="T92" s="12">
        <f>$M$3*(N92-V88) + (1-$M$3)*(T91+U91)</f>
        <v>1495.8712671425703</v>
      </c>
      <c r="U92">
        <f t="shared" si="6"/>
        <v>-25.334238219882057</v>
      </c>
      <c r="V92">
        <f>$O$3*(N92-T92)+(1-$O$3)*V88</f>
        <v>-73.107312640477232</v>
      </c>
      <c r="W92" s="50">
        <f t="shared" si="7"/>
        <v>1246.6313109627224</v>
      </c>
      <c r="X92" s="50">
        <f>N92-W92</f>
        <v>228.36868903727759</v>
      </c>
      <c r="Y92" s="52">
        <f t="shared" si="8"/>
        <v>52152.258132604788</v>
      </c>
    </row>
    <row r="93" spans="13:25" x14ac:dyDescent="0.2">
      <c r="M93" s="27">
        <v>20013</v>
      </c>
      <c r="N93" s="27">
        <v>1450</v>
      </c>
      <c r="O93" s="27">
        <v>88</v>
      </c>
      <c r="P93" s="24">
        <v>0</v>
      </c>
      <c r="Q93" s="24">
        <v>0</v>
      </c>
      <c r="R93" s="24">
        <v>1</v>
      </c>
      <c r="S93" s="24">
        <v>0</v>
      </c>
      <c r="T93" s="12">
        <f>$M$3*(N93-V89) + (1-$M$3)*(T92+U92)</f>
        <v>1455.0016439087876</v>
      </c>
      <c r="U93">
        <f t="shared" si="6"/>
        <v>-27.790204248799963</v>
      </c>
      <c r="V93">
        <f>$O$3*(N93-T93)+(1-$O$3)*V89</f>
        <v>0.19779532117625886</v>
      </c>
      <c r="W93" s="50">
        <f t="shared" si="7"/>
        <v>1472.7312215034242</v>
      </c>
      <c r="X93" s="50">
        <f>N93-W93</f>
        <v>-22.731221503424194</v>
      </c>
      <c r="Y93" s="52">
        <f t="shared" si="8"/>
        <v>516.7084310377345</v>
      </c>
    </row>
    <row r="94" spans="13:25" x14ac:dyDescent="0.2">
      <c r="M94" s="27">
        <v>20014</v>
      </c>
      <c r="N94" s="27">
        <v>1375</v>
      </c>
      <c r="O94" s="27">
        <v>89</v>
      </c>
      <c r="P94" s="24">
        <v>0</v>
      </c>
      <c r="Q94" s="24">
        <v>0</v>
      </c>
      <c r="R94" s="24">
        <v>0</v>
      </c>
      <c r="S94" s="24">
        <v>1</v>
      </c>
      <c r="T94" s="12">
        <f>$M$3*(N94-V90) + (1-$M$3)*(T93+U93)</f>
        <v>1314.1464059835532</v>
      </c>
      <c r="U94">
        <f t="shared" si="6"/>
        <v>-45.664488118772802</v>
      </c>
      <c r="V94">
        <f>$O$3*(N94-T94)+(1-$O$3)*V90</f>
        <v>98.694611223837711</v>
      </c>
      <c r="W94" s="50">
        <f t="shared" si="7"/>
        <v>1540.435637577795</v>
      </c>
      <c r="X94" s="50">
        <f>N94-W94</f>
        <v>-165.43563757779498</v>
      </c>
      <c r="Y94" s="52">
        <f t="shared" si="8"/>
        <v>27368.950180771531</v>
      </c>
    </row>
    <row r="95" spans="13:25" x14ac:dyDescent="0.2">
      <c r="M95" s="27">
        <v>20021</v>
      </c>
      <c r="N95" s="27">
        <v>1495</v>
      </c>
      <c r="O95" s="27">
        <v>90</v>
      </c>
      <c r="P95" s="24">
        <v>1</v>
      </c>
      <c r="Q95" s="24">
        <v>0</v>
      </c>
      <c r="R95" s="24">
        <v>0</v>
      </c>
      <c r="S95" s="24">
        <v>0</v>
      </c>
      <c r="T95" s="12">
        <f>$M$3*(N95-V91) + (1-$M$3)*(T94+U94)</f>
        <v>1473.8419432501153</v>
      </c>
      <c r="U95">
        <f t="shared" si="6"/>
        <v>-13.199425579748759</v>
      </c>
      <c r="V95">
        <f>$O$3*(N95-T95)+(1-$O$3)*V91</f>
        <v>-47.572584383213474</v>
      </c>
      <c r="W95" s="50">
        <f t="shared" si="7"/>
        <v>1194.5192445629104</v>
      </c>
      <c r="X95" s="50">
        <f>N95-W95</f>
        <v>300.48075543708956</v>
      </c>
      <c r="Y95" s="52">
        <f t="shared" si="8"/>
        <v>90288.684388044028</v>
      </c>
    </row>
    <row r="96" spans="13:25" x14ac:dyDescent="0.2">
      <c r="M96" s="27">
        <v>20022</v>
      </c>
      <c r="N96" s="27">
        <v>1429</v>
      </c>
      <c r="O96" s="27">
        <v>91</v>
      </c>
      <c r="P96" s="24">
        <v>0</v>
      </c>
      <c r="Q96" s="24">
        <v>1</v>
      </c>
      <c r="R96" s="24">
        <v>0</v>
      </c>
      <c r="S96" s="24">
        <v>0</v>
      </c>
      <c r="T96" s="12">
        <f>$M$3*(N96-V92) + (1-$M$3)*(T95+U95)</f>
        <v>1488.9811423362726</v>
      </c>
      <c r="U96">
        <f t="shared" si="6"/>
        <v>-8.7194143393807018</v>
      </c>
      <c r="V96">
        <f>$O$3*(N96-T96)+(1-$O$3)*V92</f>
        <v>-69.465616437126869</v>
      </c>
      <c r="W96" s="50">
        <f t="shared" si="7"/>
        <v>1387.5352050298893</v>
      </c>
      <c r="X96" s="50">
        <f>N96-W96</f>
        <v>41.464794970110688</v>
      </c>
      <c r="Y96" s="52">
        <f t="shared" si="8"/>
        <v>1719.3292219133166</v>
      </c>
    </row>
    <row r="97" spans="13:25" x14ac:dyDescent="0.2">
      <c r="M97" s="27">
        <v>20023</v>
      </c>
      <c r="N97" s="27">
        <v>1443</v>
      </c>
      <c r="O97" s="27">
        <v>92</v>
      </c>
      <c r="P97" s="24">
        <v>0</v>
      </c>
      <c r="Q97" s="24">
        <v>0</v>
      </c>
      <c r="R97" s="24">
        <v>1</v>
      </c>
      <c r="S97" s="24">
        <v>0</v>
      </c>
      <c r="T97" s="12">
        <f>$M$3*(N97-V93) + (1-$M$3)*(T96+U96)</f>
        <v>1454.6604589627705</v>
      </c>
      <c r="U97">
        <f t="shared" si="6"/>
        <v>-12.766681078423893</v>
      </c>
      <c r="V97">
        <f>$O$3*(N97-T97)+(1-$O$3)*V93</f>
        <v>-3.0921330130903555</v>
      </c>
      <c r="W97" s="50">
        <f t="shared" si="7"/>
        <v>1480.4595233180682</v>
      </c>
      <c r="X97" s="50">
        <f>N97-W97</f>
        <v>-37.45952331806825</v>
      </c>
      <c r="Y97" s="52">
        <f t="shared" si="8"/>
        <v>1403.2158872168989</v>
      </c>
    </row>
    <row r="98" spans="13:25" x14ac:dyDescent="0.2">
      <c r="M98" s="27">
        <v>20024</v>
      </c>
      <c r="N98" s="27">
        <v>1472</v>
      </c>
      <c r="O98" s="27">
        <v>93</v>
      </c>
      <c r="P98" s="24">
        <v>0</v>
      </c>
      <c r="Q98" s="24">
        <v>0</v>
      </c>
      <c r="R98" s="24">
        <v>0</v>
      </c>
      <c r="S98" s="24">
        <v>1</v>
      </c>
      <c r="T98" s="12">
        <f>$M$3*(N98-V94) + (1-$M$3)*(T97+U97)</f>
        <v>1395.0178529755883</v>
      </c>
      <c r="U98">
        <f t="shared" si="6"/>
        <v>-20.177226684278246</v>
      </c>
      <c r="V98">
        <f>$O$3*(N98-T98)+(1-$O$3)*V94</f>
        <v>92.670752275801505</v>
      </c>
      <c r="W98" s="50">
        <f t="shared" si="7"/>
        <v>1540.5883891081842</v>
      </c>
      <c r="X98" s="50">
        <f>N98-W98</f>
        <v>-68.588389108184174</v>
      </c>
      <c r="Y98" s="52">
        <f t="shared" si="8"/>
        <v>4704.3671204556777</v>
      </c>
    </row>
    <row r="99" spans="13:25" x14ac:dyDescent="0.2">
      <c r="M99" s="27">
        <v>20031</v>
      </c>
      <c r="N99" s="27">
        <v>1475</v>
      </c>
      <c r="O99" s="27">
        <v>94</v>
      </c>
      <c r="P99" s="24">
        <v>1</v>
      </c>
      <c r="Q99" s="24">
        <v>0</v>
      </c>
      <c r="R99" s="24">
        <v>0</v>
      </c>
      <c r="S99" s="24">
        <v>0</v>
      </c>
      <c r="T99" s="12">
        <f>$M$3*(N99-V95) + (1-$M$3)*(T98+U98)</f>
        <v>1475.8062891998961</v>
      </c>
      <c r="U99">
        <f t="shared" si="6"/>
        <v>-4.2157144353839424</v>
      </c>
      <c r="V99">
        <f>$O$3*(N99-T99)+(1-$O$3)*V95</f>
        <v>-34.597844937748967</v>
      </c>
      <c r="W99" s="50">
        <f t="shared" si="7"/>
        <v>1327.2680419080966</v>
      </c>
      <c r="X99" s="50">
        <f>N99-W99</f>
        <v>147.73195809190338</v>
      </c>
      <c r="Y99" s="52">
        <f t="shared" si="8"/>
        <v>21824.731441667896</v>
      </c>
    </row>
    <row r="100" spans="13:25" x14ac:dyDescent="0.2">
      <c r="M100" s="27">
        <v>20032</v>
      </c>
      <c r="N100" s="27">
        <v>1545</v>
      </c>
      <c r="O100" s="27">
        <v>95</v>
      </c>
      <c r="P100" s="24">
        <v>0</v>
      </c>
      <c r="Q100" s="24">
        <v>1</v>
      </c>
      <c r="R100" s="24">
        <v>0</v>
      </c>
      <c r="S100" s="24">
        <v>0</v>
      </c>
      <c r="T100" s="12">
        <f>$M$3*(N100-V96) + (1-$M$3)*(T99+U99)</f>
        <v>1569.236835478077</v>
      </c>
      <c r="U100">
        <f t="shared" si="6"/>
        <v>11.221038432265971</v>
      </c>
      <c r="V100">
        <f>$O$3*(N100-T100)+(1-$O$3)*V96</f>
        <v>-56.917441601396121</v>
      </c>
      <c r="W100" s="50">
        <f t="shared" si="7"/>
        <v>1402.1249583273852</v>
      </c>
      <c r="X100" s="50">
        <f>N100-W100</f>
        <v>142.87504167261477</v>
      </c>
      <c r="Y100" s="52">
        <f t="shared" si="8"/>
        <v>20413.277532951408</v>
      </c>
    </row>
    <row r="101" spans="13:25" x14ac:dyDescent="0.2">
      <c r="M101" s="27">
        <v>20033</v>
      </c>
      <c r="N101" s="27">
        <v>1715</v>
      </c>
      <c r="O101" s="27">
        <v>96</v>
      </c>
      <c r="P101" s="24">
        <v>0</v>
      </c>
      <c r="Q101" s="24">
        <v>0</v>
      </c>
      <c r="R101" s="24">
        <v>1</v>
      </c>
      <c r="S101" s="24">
        <v>0</v>
      </c>
      <c r="T101" s="12">
        <f>$M$3*(N101-V97) + (1-$M$3)*(T100+U100)</f>
        <v>1674.5223836394848</v>
      </c>
      <c r="U101">
        <f t="shared" si="6"/>
        <v>26.091557586756224</v>
      </c>
      <c r="V101">
        <f>$O$3*(N101-T101)+(1-$O$3)*V97</f>
        <v>8.9957636999334412</v>
      </c>
      <c r="W101" s="50">
        <f t="shared" si="7"/>
        <v>1577.3657408972524</v>
      </c>
      <c r="X101" s="50">
        <f>N101-W101</f>
        <v>137.63425910274759</v>
      </c>
      <c r="Y101" s="52">
        <f t="shared" si="8"/>
        <v>18943.18927876226</v>
      </c>
    </row>
    <row r="102" spans="13:25" x14ac:dyDescent="0.2">
      <c r="M102" s="27">
        <v>20034</v>
      </c>
      <c r="N102" s="27">
        <v>2006</v>
      </c>
      <c r="O102" s="27">
        <v>97</v>
      </c>
      <c r="P102" s="24">
        <v>0</v>
      </c>
      <c r="Q102" s="24">
        <v>0</v>
      </c>
      <c r="R102" s="24">
        <v>0</v>
      </c>
      <c r="S102" s="24">
        <v>1</v>
      </c>
      <c r="T102" s="12">
        <f>$M$3*(N102-V98) + (1-$M$3)*(T101+U101)</f>
        <v>1845.9917065301347</v>
      </c>
      <c r="U102">
        <f t="shared" si="6"/>
        <v>49.074113386106603</v>
      </c>
      <c r="V102">
        <f>$O$3*(N102-T102)+(1-$O$3)*V98</f>
        <v>111.35273357165741</v>
      </c>
      <c r="W102" s="50">
        <f t="shared" si="7"/>
        <v>1793.2846935020425</v>
      </c>
      <c r="X102" s="50">
        <f>N102-W102</f>
        <v>212.7153064979575</v>
      </c>
      <c r="Y102" s="52">
        <f t="shared" si="8"/>
        <v>45247.801618520003</v>
      </c>
    </row>
    <row r="103" spans="13:25" x14ac:dyDescent="0.2">
      <c r="M103" s="27">
        <v>20041</v>
      </c>
      <c r="N103" s="27">
        <v>1909</v>
      </c>
      <c r="O103" s="27">
        <v>98</v>
      </c>
      <c r="P103" s="24">
        <v>1</v>
      </c>
      <c r="Q103" s="24">
        <v>0</v>
      </c>
      <c r="R103" s="24">
        <v>0</v>
      </c>
      <c r="S103" s="24">
        <v>0</v>
      </c>
      <c r="T103" s="12">
        <f>$M$3*(N103-V99) + (1-$M$3)*(T102+U102)</f>
        <v>1928.2344595381726</v>
      </c>
      <c r="U103">
        <f t="shared" si="6"/>
        <v>54.317694543831017</v>
      </c>
      <c r="V103">
        <f>$O$3*(N103-T103)+(1-$O$3)*V99</f>
        <v>-30.335460633446303</v>
      </c>
      <c r="W103" s="50">
        <f t="shared" si="7"/>
        <v>1860.4679749784923</v>
      </c>
      <c r="X103" s="50">
        <f>N103-W103</f>
        <v>48.532025021507707</v>
      </c>
      <c r="Y103" s="52">
        <f t="shared" si="8"/>
        <v>2355.3574526882503</v>
      </c>
    </row>
    <row r="104" spans="13:25" x14ac:dyDescent="0.2">
      <c r="M104" s="27">
        <v>20042</v>
      </c>
      <c r="N104" s="27">
        <v>2014</v>
      </c>
      <c r="O104" s="27">
        <v>99</v>
      </c>
      <c r="P104" s="24">
        <v>0</v>
      </c>
      <c r="Q104" s="24">
        <v>1</v>
      </c>
      <c r="R104" s="24">
        <v>0</v>
      </c>
      <c r="S104" s="24">
        <v>0</v>
      </c>
      <c r="T104" s="12">
        <f>$M$3*(N104-V100) + (1-$M$3)*(T103+U103)</f>
        <v>2042.9443667605428</v>
      </c>
      <c r="U104">
        <f t="shared" si="6"/>
        <v>63.865010082967245</v>
      </c>
      <c r="V104">
        <f>$O$3*(N104-T104)+(1-$O$3)*V100</f>
        <v>-49.156652423509293</v>
      </c>
      <c r="W104" s="50">
        <f t="shared" si="7"/>
        <v>1925.6347124806075</v>
      </c>
      <c r="X104" s="50">
        <f>N104-W104</f>
        <v>88.365287519392496</v>
      </c>
      <c r="Y104" s="52">
        <f t="shared" si="8"/>
        <v>7808.4240383849028</v>
      </c>
    </row>
    <row r="105" spans="13:25" x14ac:dyDescent="0.2">
      <c r="M105" s="27">
        <v>20043</v>
      </c>
      <c r="N105" s="27">
        <v>2350</v>
      </c>
      <c r="O105" s="27">
        <v>100</v>
      </c>
      <c r="P105" s="24">
        <v>0</v>
      </c>
      <c r="Q105" s="24">
        <v>0</v>
      </c>
      <c r="R105" s="24">
        <v>1</v>
      </c>
      <c r="S105" s="24">
        <v>0</v>
      </c>
      <c r="T105" s="12">
        <f>$M$3*(N105-V101) + (1-$M$3)*(T104+U104)</f>
        <v>2266.8670890692192</v>
      </c>
      <c r="U105">
        <f t="shared" si="6"/>
        <v>89.168296969061657</v>
      </c>
      <c r="V105">
        <f>$O$3*(N105-T105)+(1-$O$3)*V101</f>
        <v>29.564212938423069</v>
      </c>
      <c r="W105" s="50">
        <f t="shared" si="7"/>
        <v>2115.8051405434435</v>
      </c>
      <c r="X105" s="50">
        <f>N105-W105</f>
        <v>234.19485945655651</v>
      </c>
      <c r="Y105" s="52">
        <f t="shared" si="8"/>
        <v>54847.232195876255</v>
      </c>
    </row>
    <row r="106" spans="13:25" x14ac:dyDescent="0.2">
      <c r="M106" s="53">
        <v>20044</v>
      </c>
      <c r="N106" s="54">
        <v>3490</v>
      </c>
      <c r="O106" s="54">
        <v>101</v>
      </c>
      <c r="P106" s="55">
        <v>0</v>
      </c>
      <c r="Q106" s="55">
        <v>0</v>
      </c>
      <c r="R106" s="55">
        <v>0</v>
      </c>
      <c r="S106" s="55">
        <v>1</v>
      </c>
      <c r="T106" s="56">
        <f>$M$3*(N106-V102) + (1-$M$3)*(T105+U105)</f>
        <v>3054.9274046328483</v>
      </c>
      <c r="U106" s="56">
        <f t="shared" si="6"/>
        <v>199.6551020282399</v>
      </c>
      <c r="V106" s="56">
        <f>$O$3*(N106-T106)+(1-$O$3)*V102</f>
        <v>201.16486950532925</v>
      </c>
      <c r="W106" s="57">
        <f t="shared" si="7"/>
        <v>2467.3881196099387</v>
      </c>
      <c r="X106" s="57">
        <f>N106-W106</f>
        <v>1022.6118803900613</v>
      </c>
      <c r="Y106" s="67">
        <f t="shared" si="8"/>
        <v>1045735.057914897</v>
      </c>
    </row>
    <row r="107" spans="13:25" x14ac:dyDescent="0.2">
      <c r="M107" s="59">
        <v>20051</v>
      </c>
      <c r="N107" s="32">
        <v>3243</v>
      </c>
      <c r="O107" s="32">
        <v>102</v>
      </c>
      <c r="P107" s="24">
        <v>1</v>
      </c>
      <c r="Q107" s="24">
        <v>0</v>
      </c>
      <c r="R107" s="24">
        <v>0</v>
      </c>
      <c r="S107" s="24">
        <v>0</v>
      </c>
      <c r="T107" s="12">
        <f>$M$3*(N107-V103) + (1-$M$3)*(T106+U106)</f>
        <v>3267.398991690925</v>
      </c>
      <c r="U107" s="12">
        <f t="shared" si="6"/>
        <v>201.68124118187205</v>
      </c>
      <c r="V107" s="12">
        <f>$O$3*(N107-T107)+(1-$O$3)*V103</f>
        <v>-28.688459573101824</v>
      </c>
      <c r="W107" s="51">
        <f t="shared" si="7"/>
        <v>3224.2470460276418</v>
      </c>
      <c r="X107" s="51">
        <f>N107-W107</f>
        <v>18.752953972358227</v>
      </c>
      <c r="Y107" s="68">
        <f t="shared" si="8"/>
        <v>351.67328268938621</v>
      </c>
    </row>
    <row r="108" spans="13:25" x14ac:dyDescent="0.2">
      <c r="M108" s="59">
        <v>20052</v>
      </c>
      <c r="N108" s="32">
        <v>3520</v>
      </c>
      <c r="O108" s="32">
        <v>103</v>
      </c>
      <c r="P108" s="24">
        <v>0</v>
      </c>
      <c r="Q108" s="24">
        <v>1</v>
      </c>
      <c r="R108" s="24">
        <v>0</v>
      </c>
      <c r="S108" s="24">
        <v>0</v>
      </c>
      <c r="T108" s="12">
        <f>$M$3*(N108-V104) + (1-$M$3)*(T107+U107)</f>
        <v>3537.4762804982511</v>
      </c>
      <c r="U108" s="12">
        <f t="shared" si="6"/>
        <v>212.49387114437789</v>
      </c>
      <c r="V108" s="12">
        <f>$O$3*(N108-T108)+(1-$O$3)*V104</f>
        <v>-40.367318787941265</v>
      </c>
      <c r="W108" s="51">
        <f t="shared" si="7"/>
        <v>3419.9235804492873</v>
      </c>
      <c r="X108" s="51">
        <f>N108-W108</f>
        <v>100.07641955071267</v>
      </c>
      <c r="Y108" s="68">
        <f t="shared" si="8"/>
        <v>10015.289750090265</v>
      </c>
    </row>
    <row r="109" spans="13:25" x14ac:dyDescent="0.2">
      <c r="M109" s="61">
        <v>20053</v>
      </c>
      <c r="N109" s="62">
        <v>3678</v>
      </c>
      <c r="O109" s="62">
        <v>104</v>
      </c>
      <c r="P109" s="63">
        <v>0</v>
      </c>
      <c r="Q109" s="63">
        <v>0</v>
      </c>
      <c r="R109" s="63">
        <v>1</v>
      </c>
      <c r="S109" s="63">
        <v>0</v>
      </c>
      <c r="T109" s="64">
        <f>$M$3*(N109-V105) + (1-$M$3)*(T108+U108)</f>
        <v>3680.577688695982</v>
      </c>
      <c r="U109" s="64">
        <f t="shared" si="6"/>
        <v>201.52371935815455</v>
      </c>
      <c r="V109" s="64">
        <f>$O$3*(N109-T109)+(1-$O$3)*V105</f>
        <v>20.646833501941181</v>
      </c>
      <c r="W109" s="65">
        <f t="shared" si="7"/>
        <v>3779.5343645810522</v>
      </c>
      <c r="X109" s="65">
        <f>N109-W109</f>
        <v>-101.53436458105216</v>
      </c>
      <c r="Y109" s="69">
        <f t="shared" si="8"/>
        <v>10309.227190878019</v>
      </c>
    </row>
    <row r="110" spans="13:25" x14ac:dyDescent="0.2">
      <c r="M110" s="1"/>
      <c r="N110" s="1"/>
      <c r="O110" s="1"/>
      <c r="S110" s="49"/>
    </row>
    <row r="111" spans="13:25" x14ac:dyDescent="0.2">
      <c r="P111" s="49"/>
    </row>
    <row r="112" spans="13:25" x14ac:dyDescent="0.2">
      <c r="Q112" s="49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E223E-B15C-5B4E-BD45-40D257AE9756}">
  <dimension ref="A1:AG115"/>
  <sheetViews>
    <sheetView topLeftCell="A8" workbookViewId="0">
      <selection activeCell="AC4" sqref="AC4"/>
    </sheetView>
  </sheetViews>
  <sheetFormatPr baseColWidth="10" defaultRowHeight="16" x14ac:dyDescent="0.2"/>
  <cols>
    <col min="25" max="25" width="15.33203125" customWidth="1"/>
    <col min="26" max="26" width="13.33203125" customWidth="1"/>
  </cols>
  <sheetData>
    <row r="1" spans="1:33" x14ac:dyDescent="0.2">
      <c r="A1" s="1"/>
      <c r="B1" s="1"/>
      <c r="C1" s="1"/>
      <c r="D1" s="1"/>
      <c r="E1" s="1"/>
      <c r="F1" s="1"/>
      <c r="G1" s="1"/>
      <c r="Z1" s="1"/>
    </row>
    <row r="2" spans="1:33" x14ac:dyDescent="0.2">
      <c r="A2" s="1"/>
      <c r="B2" s="36" t="s">
        <v>27</v>
      </c>
      <c r="C2" s="36" t="s">
        <v>8</v>
      </c>
      <c r="D2" s="36" t="s">
        <v>22</v>
      </c>
      <c r="E2" s="36" t="s">
        <v>23</v>
      </c>
      <c r="F2" s="36" t="s">
        <v>24</v>
      </c>
      <c r="G2" s="36" t="s">
        <v>25</v>
      </c>
      <c r="H2" s="36" t="s">
        <v>28</v>
      </c>
      <c r="M2" s="40" t="s">
        <v>15</v>
      </c>
      <c r="N2" s="40" t="s">
        <v>29</v>
      </c>
      <c r="O2" s="40" t="s">
        <v>30</v>
      </c>
      <c r="Z2" s="1"/>
    </row>
    <row r="3" spans="1:33" x14ac:dyDescent="0.2">
      <c r="A3" s="1"/>
      <c r="B3" s="48">
        <v>-4.7272101232534327</v>
      </c>
      <c r="C3" s="48">
        <v>13.603524692183546</v>
      </c>
      <c r="D3" s="48">
        <v>1.4705367541313485</v>
      </c>
      <c r="E3" s="48">
        <v>-1.6463275890045161</v>
      </c>
      <c r="F3" s="48">
        <v>-7.3213752323105776</v>
      </c>
      <c r="G3" s="48">
        <v>7.497166065493718</v>
      </c>
      <c r="H3" s="47">
        <v>0</v>
      </c>
      <c r="M3" s="48">
        <v>0.68343819585587495</v>
      </c>
      <c r="N3" s="48">
        <v>0.15808852028581039</v>
      </c>
      <c r="O3" s="48">
        <v>0.27743782984316678</v>
      </c>
      <c r="Z3" s="1"/>
    </row>
    <row r="4" spans="1:33" x14ac:dyDescent="0.2">
      <c r="A4" s="6"/>
      <c r="B4" s="6"/>
      <c r="C4" s="6"/>
      <c r="D4" s="6"/>
      <c r="E4" s="6"/>
      <c r="F4" s="6"/>
      <c r="G4" s="6"/>
      <c r="H4" s="12"/>
      <c r="I4" s="12"/>
      <c r="J4" s="12"/>
      <c r="K4" s="12"/>
      <c r="Z4" s="6"/>
      <c r="AB4" s="101" t="s">
        <v>38</v>
      </c>
      <c r="AC4" s="100"/>
      <c r="AD4" s="100"/>
    </row>
    <row r="5" spans="1:33" x14ac:dyDescent="0.2">
      <c r="A5" s="30" t="s">
        <v>6</v>
      </c>
      <c r="B5" s="30" t="s">
        <v>7</v>
      </c>
      <c r="C5" s="31" t="s">
        <v>8</v>
      </c>
      <c r="D5" s="25" t="s">
        <v>22</v>
      </c>
      <c r="E5" s="25" t="s">
        <v>23</v>
      </c>
      <c r="F5" s="25" t="s">
        <v>24</v>
      </c>
      <c r="G5" s="25" t="s">
        <v>25</v>
      </c>
      <c r="H5" s="36" t="s">
        <v>26</v>
      </c>
      <c r="I5" s="39" t="s">
        <v>18</v>
      </c>
      <c r="J5" s="36" t="s">
        <v>19</v>
      </c>
      <c r="K5" s="36" t="s">
        <v>16</v>
      </c>
      <c r="M5" s="70" t="s">
        <v>6</v>
      </c>
      <c r="N5" s="71" t="s">
        <v>7</v>
      </c>
      <c r="O5" s="72" t="s">
        <v>8</v>
      </c>
      <c r="P5" s="73" t="s">
        <v>22</v>
      </c>
      <c r="Q5" s="73" t="s">
        <v>23</v>
      </c>
      <c r="R5" s="73" t="s">
        <v>24</v>
      </c>
      <c r="S5" s="73" t="s">
        <v>25</v>
      </c>
      <c r="T5" s="73" t="s">
        <v>31</v>
      </c>
      <c r="U5" s="73" t="s">
        <v>32</v>
      </c>
      <c r="V5" s="73" t="s">
        <v>33</v>
      </c>
      <c r="W5" s="73" t="s">
        <v>34</v>
      </c>
      <c r="X5" s="73" t="s">
        <v>35</v>
      </c>
      <c r="Y5" s="73" t="s">
        <v>36</v>
      </c>
      <c r="Z5" s="74" t="s">
        <v>16</v>
      </c>
      <c r="AB5" s="102">
        <v>1</v>
      </c>
      <c r="AC5" s="100">
        <v>20054</v>
      </c>
      <c r="AD5" s="100">
        <v>4083.2662999999998</v>
      </c>
      <c r="AE5" s="47"/>
      <c r="AF5" s="47"/>
      <c r="AG5" s="47"/>
    </row>
    <row r="6" spans="1:33" x14ac:dyDescent="0.2">
      <c r="A6" s="32">
        <v>19794</v>
      </c>
      <c r="B6" s="32">
        <v>19.54</v>
      </c>
      <c r="C6" s="32">
        <v>1</v>
      </c>
      <c r="D6" s="24">
        <v>0</v>
      </c>
      <c r="E6" s="24">
        <v>0</v>
      </c>
      <c r="F6" s="24">
        <v>0</v>
      </c>
      <c r="G6" s="24">
        <v>1</v>
      </c>
      <c r="H6" s="37">
        <f>$B$3+$C$3*C6+SUMPRODUCT($D$3:$G$3,D6:G6)</f>
        <v>16.373480634423832</v>
      </c>
      <c r="I6" s="38">
        <f>B6-H6</f>
        <v>3.1665193655761676</v>
      </c>
      <c r="J6" s="38">
        <f>I6^2</f>
        <v>10.026844892568896</v>
      </c>
      <c r="K6" s="38">
        <f>SUM(J6:J13)</f>
        <v>28.96769745626715</v>
      </c>
      <c r="M6" s="59">
        <v>19794</v>
      </c>
      <c r="N6" s="32">
        <v>19.54</v>
      </c>
      <c r="O6" s="32">
        <v>1</v>
      </c>
      <c r="P6" s="24">
        <v>0</v>
      </c>
      <c r="Q6" s="24">
        <v>0</v>
      </c>
      <c r="R6" s="24">
        <v>0</v>
      </c>
      <c r="S6" s="24">
        <v>1</v>
      </c>
      <c r="T6" s="12"/>
      <c r="U6" s="12"/>
      <c r="V6" s="12"/>
      <c r="W6" s="12"/>
      <c r="X6" s="12"/>
      <c r="Y6" s="12"/>
      <c r="Z6" s="75"/>
      <c r="AB6" s="102">
        <v>2</v>
      </c>
      <c r="AC6" s="100">
        <v>20061</v>
      </c>
      <c r="AD6" s="100">
        <v>4054.9367000000002</v>
      </c>
      <c r="AE6" s="47"/>
      <c r="AF6" s="47"/>
      <c r="AG6" s="47"/>
    </row>
    <row r="7" spans="1:33" x14ac:dyDescent="0.2">
      <c r="A7" s="32">
        <v>19801</v>
      </c>
      <c r="B7" s="32">
        <v>23.55</v>
      </c>
      <c r="C7" s="32">
        <v>2</v>
      </c>
      <c r="D7" s="24">
        <v>1</v>
      </c>
      <c r="E7" s="24">
        <v>0</v>
      </c>
      <c r="F7" s="24">
        <v>0</v>
      </c>
      <c r="G7" s="24">
        <v>0</v>
      </c>
      <c r="H7" s="37">
        <f>$B$3+$C$3*C7+SUMPRODUCT($D$3:$G$3,D7:G7)</f>
        <v>23.950376015245009</v>
      </c>
      <c r="I7" s="38">
        <f t="shared" ref="I7:I13" si="0">B7-H7</f>
        <v>-0.40037601524500843</v>
      </c>
      <c r="J7" s="38">
        <f t="shared" ref="J7:J13" si="1">I7^2</f>
        <v>0.16030095358347121</v>
      </c>
      <c r="K7" s="37"/>
      <c r="M7" s="59">
        <v>19801</v>
      </c>
      <c r="N7" s="32">
        <v>23.55</v>
      </c>
      <c r="O7" s="32">
        <v>2</v>
      </c>
      <c r="P7" s="24">
        <v>1</v>
      </c>
      <c r="Q7" s="24">
        <v>0</v>
      </c>
      <c r="R7" s="24">
        <v>0</v>
      </c>
      <c r="S7" s="24">
        <v>0</v>
      </c>
      <c r="T7" s="12"/>
      <c r="U7" s="12"/>
      <c r="V7" s="12"/>
      <c r="W7" s="12"/>
      <c r="X7" s="12"/>
      <c r="Y7" s="12"/>
      <c r="Z7" s="75"/>
      <c r="AB7" s="102">
        <v>3</v>
      </c>
      <c r="AC7" s="100">
        <v>20062</v>
      </c>
      <c r="AD7" s="100">
        <v>4244.7815000000001</v>
      </c>
      <c r="AE7" s="11"/>
      <c r="AF7" s="47"/>
      <c r="AG7" s="47"/>
    </row>
    <row r="8" spans="1:33" x14ac:dyDescent="0.2">
      <c r="A8" s="32">
        <v>19802</v>
      </c>
      <c r="B8" s="32">
        <v>32.569000000000003</v>
      </c>
      <c r="C8" s="32">
        <v>3</v>
      </c>
      <c r="D8" s="24">
        <v>0</v>
      </c>
      <c r="E8" s="24">
        <v>1</v>
      </c>
      <c r="F8" s="24">
        <v>0</v>
      </c>
      <c r="G8" s="24">
        <v>0</v>
      </c>
      <c r="H8" s="37">
        <f>$B$3+$C$3*C8+SUMPRODUCT($D$3:$G$3,D8:G8)</f>
        <v>34.437036364292688</v>
      </c>
      <c r="I8" s="38">
        <f t="shared" si="0"/>
        <v>-1.8680363642926849</v>
      </c>
      <c r="J8" s="38">
        <f t="shared" si="1"/>
        <v>3.4895598583198328</v>
      </c>
      <c r="K8" s="37"/>
      <c r="M8" s="59">
        <v>19802</v>
      </c>
      <c r="N8" s="32">
        <v>32.569000000000003</v>
      </c>
      <c r="O8" s="32">
        <v>3</v>
      </c>
      <c r="P8" s="24">
        <v>0</v>
      </c>
      <c r="Q8" s="24">
        <v>1</v>
      </c>
      <c r="R8" s="24">
        <v>0</v>
      </c>
      <c r="S8" s="24">
        <v>0</v>
      </c>
      <c r="T8" s="12"/>
      <c r="U8" s="12"/>
      <c r="V8" s="12"/>
      <c r="W8" s="12"/>
      <c r="X8" s="12"/>
      <c r="Y8" s="12"/>
      <c r="Z8" s="75"/>
      <c r="AB8" s="102">
        <v>4</v>
      </c>
      <c r="AC8" s="100">
        <v>20063</v>
      </c>
      <c r="AD8" s="100">
        <v>4507.3194000000003</v>
      </c>
      <c r="AE8" s="95"/>
      <c r="AF8" s="96"/>
      <c r="AG8" s="81"/>
    </row>
    <row r="9" spans="1:33" x14ac:dyDescent="0.2">
      <c r="A9" s="32">
        <v>19803</v>
      </c>
      <c r="B9" s="32">
        <v>41.466999999999999</v>
      </c>
      <c r="C9" s="32">
        <v>4</v>
      </c>
      <c r="D9" s="24">
        <v>0</v>
      </c>
      <c r="E9" s="24">
        <v>0</v>
      </c>
      <c r="F9" s="24">
        <v>1</v>
      </c>
      <c r="G9" s="24">
        <v>0</v>
      </c>
      <c r="H9" s="37">
        <f t="shared" ref="H9:H13" si="2">$B$3+$C$3*C9+SUMPRODUCT($D$3:$G$3,D9:G9)</f>
        <v>42.36551341317017</v>
      </c>
      <c r="I9" s="38">
        <f t="shared" si="0"/>
        <v>-0.8985134131701713</v>
      </c>
      <c r="J9" s="38">
        <f t="shared" si="1"/>
        <v>0.80732635364671101</v>
      </c>
      <c r="K9" s="37"/>
      <c r="M9" s="59">
        <v>19803</v>
      </c>
      <c r="N9" s="32">
        <v>41.466999999999999</v>
      </c>
      <c r="O9" s="32">
        <v>4</v>
      </c>
      <c r="P9" s="24">
        <v>0</v>
      </c>
      <c r="Q9" s="24">
        <v>0</v>
      </c>
      <c r="R9" s="24">
        <v>1</v>
      </c>
      <c r="S9" s="24">
        <v>0</v>
      </c>
      <c r="T9" s="12"/>
      <c r="U9" s="12"/>
      <c r="V9" s="49">
        <v>-7.3213999999999997</v>
      </c>
      <c r="W9" s="12"/>
      <c r="X9" s="12"/>
      <c r="Y9" s="12"/>
      <c r="Z9" s="75"/>
      <c r="AE9" s="95"/>
      <c r="AF9" s="96"/>
      <c r="AG9" s="81"/>
    </row>
    <row r="10" spans="1:33" x14ac:dyDescent="0.2">
      <c r="A10" s="32">
        <v>19804</v>
      </c>
      <c r="B10" s="32">
        <v>67.620999999999995</v>
      </c>
      <c r="C10" s="32">
        <v>5</v>
      </c>
      <c r="D10" s="24">
        <v>0</v>
      </c>
      <c r="E10" s="24">
        <v>0</v>
      </c>
      <c r="F10" s="24">
        <v>0</v>
      </c>
      <c r="G10" s="24">
        <v>1</v>
      </c>
      <c r="H10" s="37">
        <f t="shared" si="2"/>
        <v>70.78757940315802</v>
      </c>
      <c r="I10" s="38">
        <f t="shared" si="0"/>
        <v>-3.1665794031580248</v>
      </c>
      <c r="J10" s="38">
        <f t="shared" si="1"/>
        <v>10.027225116504633</v>
      </c>
      <c r="K10" s="37"/>
      <c r="M10" s="59">
        <v>19804</v>
      </c>
      <c r="N10" s="32">
        <v>67.620999999999995</v>
      </c>
      <c r="O10" s="32">
        <v>5</v>
      </c>
      <c r="P10" s="24">
        <v>0</v>
      </c>
      <c r="Q10" s="24">
        <v>0</v>
      </c>
      <c r="R10" s="24">
        <v>0</v>
      </c>
      <c r="S10" s="24">
        <v>1</v>
      </c>
      <c r="T10" s="12"/>
      <c r="U10" s="12"/>
      <c r="V10" s="49">
        <v>7.4972000000000003</v>
      </c>
      <c r="W10" s="12"/>
      <c r="X10" s="12"/>
      <c r="Y10" s="12"/>
      <c r="Z10" s="75"/>
      <c r="AE10" s="95"/>
      <c r="AF10" s="96"/>
      <c r="AG10" s="81"/>
    </row>
    <row r="11" spans="1:33" x14ac:dyDescent="0.2">
      <c r="A11" s="32">
        <v>19811</v>
      </c>
      <c r="B11" s="32">
        <v>78.765000000000001</v>
      </c>
      <c r="C11" s="32">
        <v>6</v>
      </c>
      <c r="D11" s="24">
        <v>1</v>
      </c>
      <c r="E11" s="24">
        <v>0</v>
      </c>
      <c r="F11" s="24">
        <v>0</v>
      </c>
      <c r="G11" s="24">
        <v>0</v>
      </c>
      <c r="H11" s="37">
        <f t="shared" si="2"/>
        <v>78.36447478397919</v>
      </c>
      <c r="I11" s="38">
        <f t="shared" si="0"/>
        <v>0.40052521602081015</v>
      </c>
      <c r="J11" s="38">
        <f t="shared" si="1"/>
        <v>0.16042044866851662</v>
      </c>
      <c r="K11" s="37"/>
      <c r="M11" s="59">
        <v>19811</v>
      </c>
      <c r="N11" s="32">
        <v>78.765000000000001</v>
      </c>
      <c r="O11" s="32">
        <v>6</v>
      </c>
      <c r="P11" s="24">
        <v>1</v>
      </c>
      <c r="Q11" s="24">
        <v>0</v>
      </c>
      <c r="R11" s="24">
        <v>0</v>
      </c>
      <c r="S11" s="24">
        <v>0</v>
      </c>
      <c r="T11" s="12"/>
      <c r="U11" s="12"/>
      <c r="V11" s="49">
        <v>1.4704999999999999</v>
      </c>
      <c r="W11" s="12"/>
      <c r="X11" s="12"/>
      <c r="Y11" s="12"/>
      <c r="Z11" s="75"/>
      <c r="AE11" s="95"/>
      <c r="AF11" s="96"/>
      <c r="AG11" s="81"/>
    </row>
    <row r="12" spans="1:33" x14ac:dyDescent="0.2">
      <c r="A12" s="32">
        <v>19812</v>
      </c>
      <c r="B12" s="32">
        <v>90.718999999999994</v>
      </c>
      <c r="C12" s="32">
        <v>7</v>
      </c>
      <c r="D12" s="24">
        <v>0</v>
      </c>
      <c r="E12" s="24">
        <v>1</v>
      </c>
      <c r="F12" s="24">
        <v>0</v>
      </c>
      <c r="G12" s="24">
        <v>0</v>
      </c>
      <c r="H12" s="37">
        <f t="shared" si="2"/>
        <v>88.851135133026887</v>
      </c>
      <c r="I12" s="38">
        <f t="shared" si="0"/>
        <v>1.8678648669731075</v>
      </c>
      <c r="J12" s="38">
        <f t="shared" si="1"/>
        <v>3.4889191612724644</v>
      </c>
      <c r="K12" s="37"/>
      <c r="M12" s="59">
        <v>19812</v>
      </c>
      <c r="N12" s="32">
        <v>90.718999999999994</v>
      </c>
      <c r="O12" s="32">
        <v>7</v>
      </c>
      <c r="P12" s="24">
        <v>0</v>
      </c>
      <c r="Q12" s="24">
        <v>1</v>
      </c>
      <c r="R12" s="24">
        <v>0</v>
      </c>
      <c r="S12" s="24">
        <v>0</v>
      </c>
      <c r="T12" s="12"/>
      <c r="U12" s="12"/>
      <c r="V12" s="49">
        <v>-1.6463000000000001</v>
      </c>
      <c r="W12" s="12"/>
      <c r="X12" s="12"/>
      <c r="Y12" s="12"/>
      <c r="Z12" s="75"/>
    </row>
    <row r="13" spans="1:33" x14ac:dyDescent="0.2">
      <c r="A13" s="32">
        <v>19813</v>
      </c>
      <c r="B13" s="32">
        <v>97.677999999999997</v>
      </c>
      <c r="C13" s="32">
        <v>8</v>
      </c>
      <c r="D13" s="24">
        <v>0</v>
      </c>
      <c r="E13" s="24">
        <v>0</v>
      </c>
      <c r="F13" s="24">
        <v>1</v>
      </c>
      <c r="G13" s="24">
        <v>0</v>
      </c>
      <c r="H13" s="37">
        <f t="shared" si="2"/>
        <v>96.779612181904369</v>
      </c>
      <c r="I13" s="38">
        <f t="shared" si="0"/>
        <v>0.89838781809562818</v>
      </c>
      <c r="J13" s="38">
        <f t="shared" si="1"/>
        <v>0.80710067170262345</v>
      </c>
      <c r="K13" s="37"/>
      <c r="M13" s="61">
        <v>19813</v>
      </c>
      <c r="N13" s="62">
        <v>97.677999999999997</v>
      </c>
      <c r="O13" s="62">
        <v>8</v>
      </c>
      <c r="P13" s="63">
        <v>0</v>
      </c>
      <c r="Q13" s="63">
        <v>0</v>
      </c>
      <c r="R13" s="63">
        <v>1</v>
      </c>
      <c r="S13" s="63">
        <v>0</v>
      </c>
      <c r="T13" s="65">
        <f>N13-V9</f>
        <v>104.99939999999999</v>
      </c>
      <c r="U13" s="76">
        <v>13.603524692183546</v>
      </c>
      <c r="V13" s="77">
        <v>-7.3213999999999997</v>
      </c>
      <c r="W13" s="64"/>
      <c r="X13" s="64"/>
      <c r="Y13" s="64"/>
      <c r="Z13" s="78"/>
    </row>
    <row r="14" spans="1:33" x14ac:dyDescent="0.2">
      <c r="M14" s="27">
        <v>19814</v>
      </c>
      <c r="N14" s="27">
        <v>133.553</v>
      </c>
      <c r="O14" s="27">
        <v>9</v>
      </c>
      <c r="P14" s="24">
        <v>0</v>
      </c>
      <c r="Q14" s="24">
        <v>0</v>
      </c>
      <c r="R14" s="24">
        <v>0</v>
      </c>
      <c r="S14" s="24">
        <v>1</v>
      </c>
      <c r="T14" s="12">
        <f>$M$3*(N14-V10) + (1-$M$3)*(T13+U13)</f>
        <v>123.69650434649643</v>
      </c>
      <c r="U14">
        <f>$N$3*(T14-T13)+(1-$N$3)*U13</f>
        <v>14.408761162691778</v>
      </c>
      <c r="V14">
        <f>$O$3*(N14-T14)+(1-$O$3)*V10</f>
        <v>8.1517578660664469</v>
      </c>
      <c r="W14" s="50">
        <f>T13+U13+V10</f>
        <v>126.10012469218354</v>
      </c>
      <c r="X14" s="50">
        <f>N14-W14</f>
        <v>7.4528753078164556</v>
      </c>
      <c r="Y14" s="52">
        <f>X14^2</f>
        <v>55.545350353860229</v>
      </c>
      <c r="Z14" s="52">
        <f>SUM(Y14:Y109)</f>
        <v>5740486.2703039441</v>
      </c>
    </row>
    <row r="15" spans="1:33" x14ac:dyDescent="0.2">
      <c r="M15" s="27">
        <v>19821</v>
      </c>
      <c r="N15" s="27">
        <v>131.01900000000001</v>
      </c>
      <c r="O15" s="27">
        <v>10</v>
      </c>
      <c r="P15" s="24">
        <v>1</v>
      </c>
      <c r="Q15" s="24">
        <v>0</v>
      </c>
      <c r="R15" s="24">
        <v>0</v>
      </c>
      <c r="S15" s="24">
        <v>0</v>
      </c>
      <c r="T15" s="12">
        <f t="shared" ref="T15:T78" si="3">$M$3*(N15-V11) + (1-$M$3)*(T14+U14)</f>
        <v>132.25724512722684</v>
      </c>
      <c r="U15">
        <f t="shared" ref="U15:U78" si="4">$N$3*(T15-T14)+(1-$N$3)*U14</f>
        <v>13.484256273906245</v>
      </c>
      <c r="V15">
        <f t="shared" ref="V15:V78" si="5">$O$3*(N15-T15)+(1-$O$3)*V11</f>
        <v>0.71899163030393476</v>
      </c>
      <c r="W15" s="50">
        <f t="shared" ref="W15:W78" si="6">T14+U14+V11</f>
        <v>139.57576550918819</v>
      </c>
      <c r="X15" s="50">
        <f t="shared" ref="X15:X78" si="7">N15-W15</f>
        <v>-8.5567655091881818</v>
      </c>
      <c r="Y15" s="52">
        <f t="shared" ref="Y15:Y78" si="8">X15^2</f>
        <v>73.218235979232489</v>
      </c>
    </row>
    <row r="16" spans="1:33" x14ac:dyDescent="0.2">
      <c r="M16" s="27">
        <v>19822</v>
      </c>
      <c r="N16" s="27">
        <v>142.68100000000001</v>
      </c>
      <c r="O16" s="27">
        <v>11</v>
      </c>
      <c r="P16" s="24">
        <v>0</v>
      </c>
      <c r="Q16" s="24">
        <v>1</v>
      </c>
      <c r="R16" s="24">
        <v>0</v>
      </c>
      <c r="S16" s="24">
        <v>0</v>
      </c>
      <c r="T16" s="12">
        <f t="shared" si="3"/>
        <v>144.77498214696584</v>
      </c>
      <c r="U16">
        <f t="shared" si="4"/>
        <v>13.3314606751872</v>
      </c>
      <c r="V16">
        <f t="shared" si="5"/>
        <v>-1.7705039633137289</v>
      </c>
      <c r="W16" s="50">
        <f t="shared" si="6"/>
        <v>144.0952014011331</v>
      </c>
      <c r="X16" s="50">
        <f t="shared" si="7"/>
        <v>-1.4142014011330843</v>
      </c>
      <c r="Y16" s="52">
        <f t="shared" si="8"/>
        <v>1.9999656029667789</v>
      </c>
    </row>
    <row r="17" spans="13:25" x14ac:dyDescent="0.2">
      <c r="M17" s="27">
        <v>19823</v>
      </c>
      <c r="N17" s="27">
        <v>175.80799999999999</v>
      </c>
      <c r="O17" s="27">
        <v>12</v>
      </c>
      <c r="P17" s="24">
        <v>0</v>
      </c>
      <c r="Q17" s="24">
        <v>0</v>
      </c>
      <c r="R17" s="24">
        <v>1</v>
      </c>
      <c r="S17" s="24">
        <v>0</v>
      </c>
      <c r="T17" s="12">
        <f t="shared" si="3"/>
        <v>175.2080875307596</v>
      </c>
      <c r="U17">
        <f t="shared" si="4"/>
        <v>16.03503438162447</v>
      </c>
      <c r="V17">
        <f t="shared" si="5"/>
        <v>-5.123728259024328</v>
      </c>
      <c r="W17" s="50">
        <f t="shared" si="6"/>
        <v>150.78504282215303</v>
      </c>
      <c r="X17" s="50">
        <f t="shared" si="7"/>
        <v>25.022957177846962</v>
      </c>
      <c r="Y17" s="52">
        <f t="shared" si="8"/>
        <v>626.14838592436274</v>
      </c>
    </row>
    <row r="18" spans="13:25" x14ac:dyDescent="0.2">
      <c r="M18" s="27">
        <v>19824</v>
      </c>
      <c r="N18" s="27">
        <v>214.29300000000001</v>
      </c>
      <c r="O18" s="27">
        <v>13</v>
      </c>
      <c r="P18" s="24">
        <v>0</v>
      </c>
      <c r="Q18" s="24">
        <v>0</v>
      </c>
      <c r="R18" s="24">
        <v>0</v>
      </c>
      <c r="S18" s="24">
        <v>1</v>
      </c>
      <c r="T18" s="12">
        <f t="shared" si="3"/>
        <v>201.42506631824378</v>
      </c>
      <c r="U18">
        <f t="shared" si="4"/>
        <v>17.644682906379217</v>
      </c>
      <c r="V18">
        <f t="shared" si="5"/>
        <v>9.4602034495302476</v>
      </c>
      <c r="W18" s="50">
        <f t="shared" si="6"/>
        <v>199.39487977845053</v>
      </c>
      <c r="X18" s="50">
        <f t="shared" si="7"/>
        <v>14.898120221549476</v>
      </c>
      <c r="Y18" s="52">
        <f t="shared" si="8"/>
        <v>221.95398613574142</v>
      </c>
    </row>
    <row r="19" spans="13:25" x14ac:dyDescent="0.2">
      <c r="M19" s="27">
        <v>19831</v>
      </c>
      <c r="N19" s="27">
        <v>227.982</v>
      </c>
      <c r="O19" s="27">
        <v>14</v>
      </c>
      <c r="P19" s="24">
        <v>1</v>
      </c>
      <c r="Q19" s="24">
        <v>0</v>
      </c>
      <c r="R19" s="24">
        <v>0</v>
      </c>
      <c r="S19" s="24">
        <v>0</v>
      </c>
      <c r="T19" s="12">
        <f t="shared" si="3"/>
        <v>224.66933547291137</v>
      </c>
      <c r="U19">
        <f t="shared" si="4"/>
        <v>18.529913210583899</v>
      </c>
      <c r="V19">
        <f t="shared" si="5"/>
        <v>1.43857461011092</v>
      </c>
      <c r="W19" s="50">
        <f t="shared" si="6"/>
        <v>219.78874085492694</v>
      </c>
      <c r="X19" s="50">
        <f t="shared" si="7"/>
        <v>8.193259145073057</v>
      </c>
      <c r="Y19" s="52">
        <f t="shared" si="8"/>
        <v>67.129495418323287</v>
      </c>
    </row>
    <row r="20" spans="13:25" x14ac:dyDescent="0.2">
      <c r="M20" s="27">
        <v>19832</v>
      </c>
      <c r="N20" s="27">
        <v>267.28399999999999</v>
      </c>
      <c r="O20" s="27">
        <v>15</v>
      </c>
      <c r="P20" s="24">
        <v>0</v>
      </c>
      <c r="Q20" s="24">
        <v>1</v>
      </c>
      <c r="R20" s="24">
        <v>0</v>
      </c>
      <c r="S20" s="24">
        <v>0</v>
      </c>
      <c r="T20" s="12">
        <f t="shared" si="3"/>
        <v>260.8697177053275</v>
      </c>
      <c r="U20">
        <f t="shared" si="4"/>
        <v>21.323411511001606</v>
      </c>
      <c r="V20">
        <f t="shared" si="5"/>
        <v>0.5002653738321412</v>
      </c>
      <c r="W20" s="50">
        <f t="shared" si="6"/>
        <v>241.42874472018156</v>
      </c>
      <c r="X20" s="50">
        <f t="shared" si="7"/>
        <v>25.855255279818437</v>
      </c>
      <c r="Y20" s="52">
        <f t="shared" si="8"/>
        <v>668.49422558457911</v>
      </c>
    </row>
    <row r="21" spans="13:25" x14ac:dyDescent="0.2">
      <c r="M21" s="27">
        <v>19833</v>
      </c>
      <c r="N21" s="27">
        <v>273.20999999999998</v>
      </c>
      <c r="O21" s="27">
        <v>16</v>
      </c>
      <c r="P21" s="24">
        <v>0</v>
      </c>
      <c r="Q21" s="24">
        <v>0</v>
      </c>
      <c r="R21" s="24">
        <v>1</v>
      </c>
      <c r="S21" s="24">
        <v>0</v>
      </c>
      <c r="T21" s="12">
        <f t="shared" si="3"/>
        <v>279.55546718898427</v>
      </c>
      <c r="U21">
        <f t="shared" si="4"/>
        <v>20.906427424084587</v>
      </c>
      <c r="V21">
        <f t="shared" si="5"/>
        <v>-5.462684856387332</v>
      </c>
      <c r="W21" s="50">
        <f t="shared" si="6"/>
        <v>277.06940095730477</v>
      </c>
      <c r="X21" s="50">
        <f t="shared" si="7"/>
        <v>-3.8594009573047856</v>
      </c>
      <c r="Y21" s="52">
        <f t="shared" si="8"/>
        <v>14.894975749245095</v>
      </c>
    </row>
    <row r="22" spans="13:25" x14ac:dyDescent="0.2">
      <c r="M22" s="27">
        <v>19834</v>
      </c>
      <c r="N22" s="27">
        <v>316.22800000000001</v>
      </c>
      <c r="O22" s="27">
        <v>17</v>
      </c>
      <c r="P22" s="24">
        <v>0</v>
      </c>
      <c r="Q22" s="24">
        <v>0</v>
      </c>
      <c r="R22" s="24">
        <v>0</v>
      </c>
      <c r="S22" s="24">
        <v>1</v>
      </c>
      <c r="T22" s="12">
        <f t="shared" si="3"/>
        <v>304.77158885641023</v>
      </c>
      <c r="U22">
        <f t="shared" si="4"/>
        <v>21.587740609898702</v>
      </c>
      <c r="V22">
        <f t="shared" si="5"/>
        <v>10.014026980086356</v>
      </c>
      <c r="W22" s="50">
        <f t="shared" si="6"/>
        <v>309.9220980625991</v>
      </c>
      <c r="X22" s="50">
        <f t="shared" si="7"/>
        <v>6.305901937400904</v>
      </c>
      <c r="Y22" s="52">
        <f t="shared" si="8"/>
        <v>39.764399244116476</v>
      </c>
    </row>
    <row r="23" spans="13:25" x14ac:dyDescent="0.2">
      <c r="M23" s="27">
        <v>19841</v>
      </c>
      <c r="N23" s="27">
        <v>300.10199999999998</v>
      </c>
      <c r="O23" s="27">
        <v>18</v>
      </c>
      <c r="P23" s="24">
        <v>1</v>
      </c>
      <c r="Q23" s="24">
        <v>0</v>
      </c>
      <c r="R23" s="24">
        <v>0</v>
      </c>
      <c r="S23" s="24">
        <v>0</v>
      </c>
      <c r="T23" s="12">
        <f t="shared" si="3"/>
        <v>307.43089075172315</v>
      </c>
      <c r="U23">
        <f t="shared" si="4"/>
        <v>18.595371742189187</v>
      </c>
      <c r="V23">
        <f t="shared" si="5"/>
        <v>-0.99385195310146757</v>
      </c>
      <c r="W23" s="50">
        <f t="shared" si="6"/>
        <v>327.79790407641991</v>
      </c>
      <c r="X23" s="50">
        <f t="shared" si="7"/>
        <v>-27.695904076419936</v>
      </c>
      <c r="Y23" s="52">
        <f t="shared" si="8"/>
        <v>767.06310261025442</v>
      </c>
    </row>
    <row r="24" spans="13:25" x14ac:dyDescent="0.2">
      <c r="M24" s="27">
        <v>19842</v>
      </c>
      <c r="N24" s="27">
        <v>422.14299999999997</v>
      </c>
      <c r="O24" s="27">
        <v>19</v>
      </c>
      <c r="P24" s="24">
        <v>0</v>
      </c>
      <c r="Q24" s="24">
        <v>1</v>
      </c>
      <c r="R24" s="24">
        <v>0</v>
      </c>
      <c r="S24" s="24">
        <v>0</v>
      </c>
      <c r="T24" s="12">
        <f t="shared" si="3"/>
        <v>391.37421170208461</v>
      </c>
      <c r="U24">
        <f t="shared" si="4"/>
        <v>28.926132336221436</v>
      </c>
      <c r="V24">
        <f t="shared" si="5"/>
        <v>8.8978986864479346</v>
      </c>
      <c r="W24" s="50">
        <f t="shared" si="6"/>
        <v>326.52652786774445</v>
      </c>
      <c r="X24" s="50">
        <f t="shared" si="7"/>
        <v>95.616472132255524</v>
      </c>
      <c r="Y24" s="52">
        <f t="shared" si="8"/>
        <v>9142.5097430183978</v>
      </c>
    </row>
    <row r="25" spans="13:25" x14ac:dyDescent="0.2">
      <c r="M25" s="27">
        <v>19843</v>
      </c>
      <c r="N25" s="27">
        <v>477.399</v>
      </c>
      <c r="O25" s="27">
        <v>20</v>
      </c>
      <c r="P25" s="24">
        <v>0</v>
      </c>
      <c r="Q25" s="24">
        <v>0</v>
      </c>
      <c r="R25" s="24">
        <v>1</v>
      </c>
      <c r="S25" s="24">
        <v>0</v>
      </c>
      <c r="T25" s="12">
        <f t="shared" si="3"/>
        <v>463.05715393734005</v>
      </c>
      <c r="U25">
        <f t="shared" si="4"/>
        <v>35.685493145301407</v>
      </c>
      <c r="V25">
        <f t="shared" si="5"/>
        <v>3.1841222855044649E-2</v>
      </c>
      <c r="W25" s="50">
        <f t="shared" si="6"/>
        <v>414.8376591819187</v>
      </c>
      <c r="X25" s="50">
        <f t="shared" si="7"/>
        <v>62.561340818081305</v>
      </c>
      <c r="Y25" s="52">
        <f t="shared" si="8"/>
        <v>3913.9213649561261</v>
      </c>
    </row>
    <row r="26" spans="13:25" x14ac:dyDescent="0.2">
      <c r="M26" s="27">
        <v>19844</v>
      </c>
      <c r="N26" s="27">
        <v>698.29600000000005</v>
      </c>
      <c r="O26" s="27">
        <v>21</v>
      </c>
      <c r="P26" s="24">
        <v>0</v>
      </c>
      <c r="Q26" s="24">
        <v>0</v>
      </c>
      <c r="R26" s="24">
        <v>0</v>
      </c>
      <c r="S26" s="24">
        <v>1</v>
      </c>
      <c r="T26" s="12">
        <f t="shared" si="3"/>
        <v>628.28106204494941</v>
      </c>
      <c r="U26">
        <f t="shared" si="4"/>
        <v>56.164029486861949</v>
      </c>
      <c r="V26">
        <f t="shared" si="5"/>
        <v>26.660549509593498</v>
      </c>
      <c r="W26" s="50">
        <f t="shared" si="6"/>
        <v>508.75667406272783</v>
      </c>
      <c r="X26" s="50">
        <f t="shared" si="7"/>
        <v>189.53932593727222</v>
      </c>
      <c r="Y26" s="52">
        <f t="shared" si="8"/>
        <v>35925.156076755513</v>
      </c>
    </row>
    <row r="27" spans="13:25" x14ac:dyDescent="0.2">
      <c r="M27" s="27">
        <v>19851</v>
      </c>
      <c r="N27" s="27">
        <v>435.34399999999999</v>
      </c>
      <c r="O27" s="27">
        <v>22</v>
      </c>
      <c r="P27" s="24">
        <v>1</v>
      </c>
      <c r="Q27" s="24">
        <v>0</v>
      </c>
      <c r="R27" s="24">
        <v>0</v>
      </c>
      <c r="S27" s="24">
        <v>0</v>
      </c>
      <c r="T27" s="12">
        <f t="shared" si="3"/>
        <v>514.87912733535654</v>
      </c>
      <c r="U27">
        <f t="shared" si="4"/>
        <v>29.357597116207703</v>
      </c>
      <c r="V27">
        <f t="shared" si="5"/>
        <v>-22.784172948268857</v>
      </c>
      <c r="W27" s="50">
        <f t="shared" si="6"/>
        <v>683.45123957870987</v>
      </c>
      <c r="X27" s="50">
        <f t="shared" si="7"/>
        <v>-248.10723957870988</v>
      </c>
      <c r="Y27" s="52">
        <f t="shared" si="8"/>
        <v>61557.202331367342</v>
      </c>
    </row>
    <row r="28" spans="13:25" x14ac:dyDescent="0.2">
      <c r="M28" s="27">
        <v>19852</v>
      </c>
      <c r="N28" s="27">
        <v>374.92899999999997</v>
      </c>
      <c r="O28" s="27">
        <v>23</v>
      </c>
      <c r="P28" s="24">
        <v>0</v>
      </c>
      <c r="Q28" s="24">
        <v>1</v>
      </c>
      <c r="R28" s="24">
        <v>0</v>
      </c>
      <c r="S28" s="24">
        <v>0</v>
      </c>
      <c r="T28" s="12">
        <f t="shared" si="3"/>
        <v>422.44419488274923</v>
      </c>
      <c r="U28">
        <f t="shared" si="4"/>
        <v>10.103596334807929</v>
      </c>
      <c r="V28">
        <f t="shared" si="5"/>
        <v>-6.7532275681296419</v>
      </c>
      <c r="W28" s="50">
        <f t="shared" si="6"/>
        <v>553.1346231380121</v>
      </c>
      <c r="X28" s="50">
        <f t="shared" si="7"/>
        <v>-178.20562313801213</v>
      </c>
      <c r="Y28" s="52">
        <f t="shared" si="8"/>
        <v>31757.244118007206</v>
      </c>
    </row>
    <row r="29" spans="13:25" x14ac:dyDescent="0.2">
      <c r="M29" s="27">
        <v>19853</v>
      </c>
      <c r="N29" s="27">
        <v>409.709</v>
      </c>
      <c r="O29" s="27">
        <v>24</v>
      </c>
      <c r="P29" s="24">
        <v>0</v>
      </c>
      <c r="Q29" s="24">
        <v>0</v>
      </c>
      <c r="R29" s="24">
        <v>1</v>
      </c>
      <c r="S29" s="24">
        <v>0</v>
      </c>
      <c r="T29" s="12">
        <f t="shared" si="3"/>
        <v>416.91712744439894</v>
      </c>
      <c r="U29">
        <f t="shared" si="4"/>
        <v>7.6325678278243236</v>
      </c>
      <c r="V29">
        <f t="shared" si="5"/>
        <v>-1.9767999723204253</v>
      </c>
      <c r="W29" s="50">
        <f t="shared" si="6"/>
        <v>432.57963244041224</v>
      </c>
      <c r="X29" s="50">
        <f t="shared" si="7"/>
        <v>-22.870632440412237</v>
      </c>
      <c r="Y29" s="52">
        <f t="shared" si="8"/>
        <v>523.06582822443659</v>
      </c>
    </row>
    <row r="30" spans="13:25" x14ac:dyDescent="0.2">
      <c r="M30" s="27">
        <v>19854</v>
      </c>
      <c r="N30" s="27">
        <v>533.89</v>
      </c>
      <c r="O30" s="27">
        <v>25</v>
      </c>
      <c r="P30" s="24">
        <v>0</v>
      </c>
      <c r="Q30" s="24">
        <v>0</v>
      </c>
      <c r="R30" s="24">
        <v>0</v>
      </c>
      <c r="S30" s="24">
        <v>1</v>
      </c>
      <c r="T30" s="12">
        <f t="shared" si="3"/>
        <v>481.05619801234377</v>
      </c>
      <c r="U30">
        <f t="shared" si="4"/>
        <v>16.565597232536064</v>
      </c>
      <c r="V30">
        <f t="shared" si="5"/>
        <v>33.921999877044506</v>
      </c>
      <c r="W30" s="50">
        <f t="shared" si="6"/>
        <v>451.21024478181681</v>
      </c>
      <c r="X30" s="50">
        <f t="shared" si="7"/>
        <v>82.679755218183175</v>
      </c>
      <c r="Y30" s="52">
        <f t="shared" si="8"/>
        <v>6835.9419229386876</v>
      </c>
    </row>
    <row r="31" spans="13:25" x14ac:dyDescent="0.2">
      <c r="M31" s="27">
        <v>19861</v>
      </c>
      <c r="N31" s="27">
        <v>408.94299999999998</v>
      </c>
      <c r="O31" s="27">
        <v>26</v>
      </c>
      <c r="P31" s="24">
        <v>1</v>
      </c>
      <c r="Q31" s="24">
        <v>0</v>
      </c>
      <c r="R31" s="24">
        <v>0</v>
      </c>
      <c r="S31" s="24">
        <v>0</v>
      </c>
      <c r="T31" s="12">
        <f t="shared" si="3"/>
        <v>452.58689346587971</v>
      </c>
      <c r="U31">
        <f t="shared" si="4"/>
        <v>9.4460962490771241</v>
      </c>
      <c r="V31">
        <f t="shared" si="5"/>
        <v>-28.571448539809793</v>
      </c>
      <c r="W31" s="50">
        <f t="shared" si="6"/>
        <v>474.83762229661096</v>
      </c>
      <c r="X31" s="50">
        <f t="shared" si="7"/>
        <v>-65.894622296610976</v>
      </c>
      <c r="Y31" s="52">
        <f t="shared" si="8"/>
        <v>4342.10124761302</v>
      </c>
    </row>
    <row r="32" spans="13:25" x14ac:dyDescent="0.2">
      <c r="M32" s="27">
        <v>19862</v>
      </c>
      <c r="N32" s="27">
        <v>448.279</v>
      </c>
      <c r="O32" s="27">
        <v>27</v>
      </c>
      <c r="P32" s="24">
        <v>0</v>
      </c>
      <c r="Q32" s="24">
        <v>1</v>
      </c>
      <c r="R32" s="24">
        <v>0</v>
      </c>
      <c r="S32" s="24">
        <v>0</v>
      </c>
      <c r="T32" s="12">
        <f t="shared" si="3"/>
        <v>457.24840146371321</v>
      </c>
      <c r="U32">
        <f t="shared" si="4"/>
        <v>8.689707772261146</v>
      </c>
      <c r="V32">
        <f t="shared" si="5"/>
        <v>-7.3680780442754248</v>
      </c>
      <c r="W32" s="50">
        <f t="shared" si="6"/>
        <v>455.27976214682718</v>
      </c>
      <c r="X32" s="50">
        <f t="shared" si="7"/>
        <v>-7.000762146827185</v>
      </c>
      <c r="Y32" s="52">
        <f t="shared" si="8"/>
        <v>49.010670636448374</v>
      </c>
    </row>
    <row r="33" spans="13:25" x14ac:dyDescent="0.2">
      <c r="M33" s="27">
        <v>19863</v>
      </c>
      <c r="N33" s="27">
        <v>510.786</v>
      </c>
      <c r="O33" s="27">
        <v>28</v>
      </c>
      <c r="P33" s="24">
        <v>0</v>
      </c>
      <c r="Q33" s="24">
        <v>0</v>
      </c>
      <c r="R33" s="24">
        <v>1</v>
      </c>
      <c r="S33" s="24">
        <v>0</v>
      </c>
      <c r="T33" s="12">
        <f t="shared" si="3"/>
        <v>497.93989139433199</v>
      </c>
      <c r="U33">
        <f t="shared" si="4"/>
        <v>13.748822160184751</v>
      </c>
      <c r="V33">
        <f t="shared" si="5"/>
        <v>2.1356356155203469</v>
      </c>
      <c r="W33" s="50">
        <f t="shared" si="6"/>
        <v>463.96130926365396</v>
      </c>
      <c r="X33" s="50">
        <f t="shared" si="7"/>
        <v>46.824690736346042</v>
      </c>
      <c r="Y33" s="52">
        <f t="shared" si="8"/>
        <v>2192.551662554451</v>
      </c>
    </row>
    <row r="34" spans="13:25" x14ac:dyDescent="0.2">
      <c r="M34" s="27">
        <v>19864</v>
      </c>
      <c r="N34" s="27">
        <v>662.25300000000004</v>
      </c>
      <c r="O34" s="27">
        <v>29</v>
      </c>
      <c r="P34" s="24">
        <v>0</v>
      </c>
      <c r="Q34" s="24">
        <v>0</v>
      </c>
      <c r="R34" s="24">
        <v>0</v>
      </c>
      <c r="S34" s="24">
        <v>1</v>
      </c>
      <c r="T34" s="12">
        <f t="shared" si="3"/>
        <v>591.40650744735456</v>
      </c>
      <c r="U34">
        <f t="shared" si="4"/>
        <v>26.351290237152693</v>
      </c>
      <c r="V34">
        <f t="shared" si="5"/>
        <v>44.166250993023148</v>
      </c>
      <c r="W34" s="50">
        <f t="shared" si="6"/>
        <v>545.61071343156129</v>
      </c>
      <c r="X34" s="50">
        <f t="shared" si="7"/>
        <v>116.64228656843875</v>
      </c>
      <c r="Y34" s="52">
        <f t="shared" si="8"/>
        <v>13605.423015913786</v>
      </c>
    </row>
    <row r="35" spans="13:25" x14ac:dyDescent="0.2">
      <c r="M35" s="27">
        <v>19871</v>
      </c>
      <c r="N35" s="27">
        <v>575.327</v>
      </c>
      <c r="O35" s="27">
        <v>30</v>
      </c>
      <c r="P35" s="24">
        <v>1</v>
      </c>
      <c r="Q35" s="24">
        <v>0</v>
      </c>
      <c r="R35" s="24">
        <v>0</v>
      </c>
      <c r="S35" s="24">
        <v>0</v>
      </c>
      <c r="T35" s="12">
        <f t="shared" si="3"/>
        <v>608.28578910931856</v>
      </c>
      <c r="U35">
        <f t="shared" si="4"/>
        <v>24.853874417366601</v>
      </c>
      <c r="V35">
        <f t="shared" si="5"/>
        <v>-29.788662786197186</v>
      </c>
      <c r="W35" s="50">
        <f t="shared" si="6"/>
        <v>589.18634914469749</v>
      </c>
      <c r="X35" s="50">
        <f t="shared" si="7"/>
        <v>-13.859349144697489</v>
      </c>
      <c r="Y35" s="52">
        <f t="shared" si="8"/>
        <v>192.08155871462702</v>
      </c>
    </row>
    <row r="36" spans="13:25" x14ac:dyDescent="0.2">
      <c r="M36" s="27">
        <v>19872</v>
      </c>
      <c r="N36" s="27">
        <v>637.06399999999996</v>
      </c>
      <c r="O36" s="27">
        <v>31</v>
      </c>
      <c r="P36" s="24">
        <v>0</v>
      </c>
      <c r="Q36" s="24">
        <v>1</v>
      </c>
      <c r="R36" s="24">
        <v>0</v>
      </c>
      <c r="S36" s="24">
        <v>0</v>
      </c>
      <c r="T36" s="12">
        <f t="shared" si="3"/>
        <v>640.8573309314437</v>
      </c>
      <c r="U36">
        <f t="shared" si="4"/>
        <v>26.073949037442908</v>
      </c>
      <c r="V36">
        <f t="shared" si="5"/>
        <v>-6.3763079630532742</v>
      </c>
      <c r="W36" s="50">
        <f t="shared" si="6"/>
        <v>625.77158548240971</v>
      </c>
      <c r="X36" s="50">
        <f t="shared" si="7"/>
        <v>11.292414517590259</v>
      </c>
      <c r="Y36" s="52">
        <f t="shared" si="8"/>
        <v>127.51862563708325</v>
      </c>
    </row>
    <row r="37" spans="13:25" x14ac:dyDescent="0.2">
      <c r="M37" s="27">
        <v>19873</v>
      </c>
      <c r="N37" s="27">
        <v>786.42399999999998</v>
      </c>
      <c r="O37" s="27">
        <v>32</v>
      </c>
      <c r="P37" s="24">
        <v>0</v>
      </c>
      <c r="Q37" s="24">
        <v>0</v>
      </c>
      <c r="R37" s="24">
        <v>1</v>
      </c>
      <c r="S37" s="24">
        <v>0</v>
      </c>
      <c r="T37" s="12">
        <f t="shared" si="3"/>
        <v>747.13759401278526</v>
      </c>
      <c r="U37">
        <f t="shared" si="4"/>
        <v>38.753646542221858</v>
      </c>
      <c r="V37">
        <f t="shared" si="5"/>
        <v>12.442664724445054</v>
      </c>
      <c r="W37" s="50">
        <f t="shared" si="6"/>
        <v>669.06691558440696</v>
      </c>
      <c r="X37" s="50">
        <f t="shared" si="7"/>
        <v>117.35708441559302</v>
      </c>
      <c r="Y37" s="52">
        <f t="shared" si="8"/>
        <v>13772.685262528626</v>
      </c>
    </row>
    <row r="38" spans="13:25" x14ac:dyDescent="0.2">
      <c r="M38" s="27">
        <v>19874</v>
      </c>
      <c r="N38" s="27">
        <v>1042.442</v>
      </c>
      <c r="O38" s="27">
        <v>33</v>
      </c>
      <c r="P38" s="24">
        <v>0</v>
      </c>
      <c r="Q38" s="24">
        <v>0</v>
      </c>
      <c r="R38" s="24">
        <v>0</v>
      </c>
      <c r="S38" s="24">
        <v>1</v>
      </c>
      <c r="T38" s="12">
        <f t="shared" si="3"/>
        <v>931.0429258391581</v>
      </c>
      <c r="U38">
        <f t="shared" si="4"/>
        <v>61.70046168578493</v>
      </c>
      <c r="V38">
        <f t="shared" si="5"/>
        <v>62.819179546932169</v>
      </c>
      <c r="W38" s="50">
        <f t="shared" si="6"/>
        <v>830.05749154803027</v>
      </c>
      <c r="X38" s="50">
        <f t="shared" si="7"/>
        <v>212.38450845196974</v>
      </c>
      <c r="Y38" s="52">
        <f t="shared" si="8"/>
        <v>45107.179430384807</v>
      </c>
    </row>
    <row r="39" spans="13:25" x14ac:dyDescent="0.2">
      <c r="M39" s="27">
        <v>19881</v>
      </c>
      <c r="N39" s="27">
        <v>867.16099999999994</v>
      </c>
      <c r="O39" s="27">
        <v>34</v>
      </c>
      <c r="P39" s="24">
        <v>1</v>
      </c>
      <c r="Q39" s="24">
        <v>0</v>
      </c>
      <c r="R39" s="24">
        <v>0</v>
      </c>
      <c r="S39" s="24">
        <v>0</v>
      </c>
      <c r="T39" s="12">
        <f t="shared" si="3"/>
        <v>927.27429711518027</v>
      </c>
      <c r="U39">
        <f t="shared" si="4"/>
        <v>51.350550058447595</v>
      </c>
      <c r="V39">
        <f t="shared" si="5"/>
        <v>-38.201863525217867</v>
      </c>
      <c r="W39" s="50">
        <f t="shared" si="6"/>
        <v>962.95472473874588</v>
      </c>
      <c r="X39" s="50">
        <f t="shared" si="7"/>
        <v>-95.793724738745937</v>
      </c>
      <c r="Y39" s="52">
        <f t="shared" si="8"/>
        <v>9176.4376993226251</v>
      </c>
    </row>
    <row r="40" spans="13:25" x14ac:dyDescent="0.2">
      <c r="M40" s="27">
        <v>19882</v>
      </c>
      <c r="N40" s="27">
        <v>993.05100000000004</v>
      </c>
      <c r="O40" s="27">
        <v>35</v>
      </c>
      <c r="P40" s="24">
        <v>0</v>
      </c>
      <c r="Q40" s="24">
        <v>1</v>
      </c>
      <c r="R40" s="24">
        <v>0</v>
      </c>
      <c r="S40" s="24">
        <v>0</v>
      </c>
      <c r="T40" s="12">
        <f t="shared" si="3"/>
        <v>992.84204344491536</v>
      </c>
      <c r="U40">
        <f t="shared" si="4"/>
        <v>53.59812557958837</v>
      </c>
      <c r="V40">
        <f t="shared" si="5"/>
        <v>-4.5493064661978719</v>
      </c>
      <c r="W40" s="50">
        <f t="shared" si="6"/>
        <v>972.24853921057456</v>
      </c>
      <c r="X40" s="50">
        <f t="shared" si="7"/>
        <v>20.802460789425481</v>
      </c>
      <c r="Y40" s="52">
        <f t="shared" si="8"/>
        <v>432.74237489558465</v>
      </c>
    </row>
    <row r="41" spans="13:25" x14ac:dyDescent="0.2">
      <c r="M41" s="27">
        <v>19883</v>
      </c>
      <c r="N41" s="27">
        <v>1168.7190000000001</v>
      </c>
      <c r="O41" s="27">
        <v>36</v>
      </c>
      <c r="P41" s="24">
        <v>0</v>
      </c>
      <c r="Q41" s="24">
        <v>0</v>
      </c>
      <c r="R41" s="24">
        <v>1</v>
      </c>
      <c r="S41" s="24">
        <v>0</v>
      </c>
      <c r="T41" s="12">
        <f t="shared" si="3"/>
        <v>1121.5064003268483</v>
      </c>
      <c r="U41">
        <f t="shared" si="4"/>
        <v>65.465235009608392</v>
      </c>
      <c r="V41">
        <f t="shared" si="5"/>
        <v>22.089160020402325</v>
      </c>
      <c r="W41" s="50">
        <f t="shared" si="6"/>
        <v>1058.8828337489488</v>
      </c>
      <c r="X41" s="50">
        <f t="shared" si="7"/>
        <v>109.83616625105128</v>
      </c>
      <c r="Y41" s="52">
        <f t="shared" si="8"/>
        <v>12063.983416728577</v>
      </c>
    </row>
    <row r="42" spans="13:25" x14ac:dyDescent="0.2">
      <c r="M42" s="27">
        <v>19884</v>
      </c>
      <c r="N42" s="27">
        <v>1405.1369999999999</v>
      </c>
      <c r="O42" s="27">
        <v>37</v>
      </c>
      <c r="P42" s="24">
        <v>0</v>
      </c>
      <c r="Q42" s="24">
        <v>0</v>
      </c>
      <c r="R42" s="24">
        <v>0</v>
      </c>
      <c r="S42" s="24">
        <v>1</v>
      </c>
      <c r="T42" s="12">
        <f t="shared" si="3"/>
        <v>1293.1411518256461</v>
      </c>
      <c r="U42">
        <f t="shared" si="4"/>
        <v>82.249416770844306</v>
      </c>
      <c r="V42">
        <f t="shared" si="5"/>
        <v>76.462647769840572</v>
      </c>
      <c r="W42" s="50">
        <f t="shared" si="6"/>
        <v>1249.790814883389</v>
      </c>
      <c r="X42" s="50">
        <f t="shared" si="7"/>
        <v>155.34618511661097</v>
      </c>
      <c r="Y42" s="52">
        <f t="shared" si="8"/>
        <v>24132.437230284362</v>
      </c>
    </row>
    <row r="43" spans="13:25" x14ac:dyDescent="0.2">
      <c r="M43" s="27">
        <v>19891</v>
      </c>
      <c r="N43" s="27">
        <v>1246.9169999999999</v>
      </c>
      <c r="O43" s="27">
        <v>38</v>
      </c>
      <c r="P43" s="24">
        <v>1</v>
      </c>
      <c r="Q43" s="24">
        <v>0</v>
      </c>
      <c r="R43" s="24">
        <v>0</v>
      </c>
      <c r="S43" s="24">
        <v>0</v>
      </c>
      <c r="T43" s="12">
        <f t="shared" si="3"/>
        <v>1313.6954373457463</v>
      </c>
      <c r="U43">
        <f t="shared" si="4"/>
        <v>72.496124762575292</v>
      </c>
      <c r="V43">
        <f t="shared" si="5"/>
        <v>-46.130086150338357</v>
      </c>
      <c r="W43" s="50">
        <f t="shared" si="6"/>
        <v>1337.1887050712726</v>
      </c>
      <c r="X43" s="50">
        <f t="shared" si="7"/>
        <v>-90.271705071272663</v>
      </c>
      <c r="Y43" s="52">
        <f t="shared" si="8"/>
        <v>8148.9807364748349</v>
      </c>
    </row>
    <row r="44" spans="13:25" x14ac:dyDescent="0.2">
      <c r="M44" s="27">
        <v>19892</v>
      </c>
      <c r="N44" s="27">
        <v>1248.212</v>
      </c>
      <c r="O44" s="27">
        <v>39</v>
      </c>
      <c r="P44" s="24">
        <v>0</v>
      </c>
      <c r="Q44" s="24">
        <v>1</v>
      </c>
      <c r="R44" s="24">
        <v>0</v>
      </c>
      <c r="S44" s="24">
        <v>0</v>
      </c>
      <c r="T44" s="12">
        <f t="shared" si="3"/>
        <v>1295.0002289196805</v>
      </c>
      <c r="U44">
        <f t="shared" si="4"/>
        <v>58.079821835892702</v>
      </c>
      <c r="V44">
        <f t="shared" si="5"/>
        <v>-16.267981446605898</v>
      </c>
      <c r="W44" s="50">
        <f t="shared" si="6"/>
        <v>1381.6422556421239</v>
      </c>
      <c r="X44" s="50">
        <f t="shared" si="7"/>
        <v>-133.43025564212394</v>
      </c>
      <c r="Y44" s="52">
        <f t="shared" si="8"/>
        <v>17803.633120722548</v>
      </c>
    </row>
    <row r="45" spans="13:25" x14ac:dyDescent="0.2">
      <c r="M45" s="27">
        <v>19893</v>
      </c>
      <c r="N45" s="27">
        <v>1383.7470000000001</v>
      </c>
      <c r="O45" s="27">
        <v>40</v>
      </c>
      <c r="P45" s="24">
        <v>0</v>
      </c>
      <c r="Q45" s="24">
        <v>0</v>
      </c>
      <c r="R45" s="24">
        <v>1</v>
      </c>
      <c r="S45" s="24">
        <v>0</v>
      </c>
      <c r="T45" s="12">
        <f t="shared" si="3"/>
        <v>1358.9424395472724</v>
      </c>
      <c r="U45">
        <f t="shared" si="4"/>
        <v>59.006598205312557</v>
      </c>
      <c r="V45">
        <f t="shared" si="5"/>
        <v>22.842514823501855</v>
      </c>
      <c r="W45" s="50">
        <f t="shared" si="6"/>
        <v>1375.1692107759754</v>
      </c>
      <c r="X45" s="50">
        <f t="shared" si="7"/>
        <v>8.5777892240246274</v>
      </c>
      <c r="Y45" s="52">
        <f t="shared" si="8"/>
        <v>73.578467971793017</v>
      </c>
    </row>
    <row r="46" spans="13:25" x14ac:dyDescent="0.2">
      <c r="M46" s="27">
        <v>19894</v>
      </c>
      <c r="N46" s="27">
        <v>1493.383</v>
      </c>
      <c r="O46" s="27">
        <v>41</v>
      </c>
      <c r="P46" s="24">
        <v>0</v>
      </c>
      <c r="Q46" s="24">
        <v>0</v>
      </c>
      <c r="R46" s="24">
        <v>0</v>
      </c>
      <c r="S46" s="24">
        <v>1</v>
      </c>
      <c r="T46" s="12">
        <f t="shared" si="3"/>
        <v>1417.2459947750353</v>
      </c>
      <c r="U46">
        <f t="shared" si="4"/>
        <v>58.895455181294395</v>
      </c>
      <c r="V46">
        <f t="shared" si="5"/>
        <v>76.3723022088856</v>
      </c>
      <c r="W46" s="50">
        <f t="shared" si="6"/>
        <v>1494.4116855224254</v>
      </c>
      <c r="X46" s="50">
        <f t="shared" si="7"/>
        <v>-1.0286855224253486</v>
      </c>
      <c r="Y46" s="52">
        <f t="shared" si="8"/>
        <v>1.0581939040475123</v>
      </c>
    </row>
    <row r="47" spans="13:25" x14ac:dyDescent="0.2">
      <c r="M47" s="27">
        <v>19901</v>
      </c>
      <c r="N47" s="27">
        <v>1346.202</v>
      </c>
      <c r="O47" s="27">
        <v>42</v>
      </c>
      <c r="P47" s="24">
        <v>1</v>
      </c>
      <c r="Q47" s="24">
        <v>0</v>
      </c>
      <c r="R47" s="24">
        <v>0</v>
      </c>
      <c r="S47" s="24">
        <v>0</v>
      </c>
      <c r="T47" s="12">
        <f t="shared" si="3"/>
        <v>1418.8629295609344</v>
      </c>
      <c r="U47">
        <f t="shared" si="4"/>
        <v>49.84037864782573</v>
      </c>
      <c r="V47">
        <f t="shared" si="5"/>
        <v>-53.490745770083009</v>
      </c>
      <c r="W47" s="50">
        <f t="shared" si="6"/>
        <v>1430.0113638059913</v>
      </c>
      <c r="X47" s="50">
        <f t="shared" si="7"/>
        <v>-83.809363805991325</v>
      </c>
      <c r="Y47" s="52">
        <f t="shared" si="8"/>
        <v>7024.0094615650087</v>
      </c>
    </row>
    <row r="48" spans="13:25" x14ac:dyDescent="0.2">
      <c r="M48" s="27">
        <v>19902</v>
      </c>
      <c r="N48" s="27">
        <v>1364.76</v>
      </c>
      <c r="O48" s="27">
        <v>43</v>
      </c>
      <c r="P48" s="24">
        <v>0</v>
      </c>
      <c r="Q48" s="24">
        <v>1</v>
      </c>
      <c r="R48" s="24">
        <v>0</v>
      </c>
      <c r="S48" s="24">
        <v>0</v>
      </c>
      <c r="T48" s="12">
        <f t="shared" si="3"/>
        <v>1408.7826410653593</v>
      </c>
      <c r="U48">
        <f t="shared" si="4"/>
        <v>40.367609044586906</v>
      </c>
      <c r="V48">
        <f t="shared" si="5"/>
        <v>-23.968173979268606</v>
      </c>
      <c r="W48" s="50">
        <f t="shared" si="6"/>
        <v>1452.4353267621541</v>
      </c>
      <c r="X48" s="50">
        <f t="shared" si="7"/>
        <v>-87.6753267621541</v>
      </c>
      <c r="Y48" s="52">
        <f t="shared" si="8"/>
        <v>7686.9629228504946</v>
      </c>
    </row>
    <row r="49" spans="13:25" x14ac:dyDescent="0.2">
      <c r="M49" s="27">
        <v>19903</v>
      </c>
      <c r="N49" s="27">
        <v>1354.09</v>
      </c>
      <c r="O49" s="27">
        <v>44</v>
      </c>
      <c r="P49" s="24">
        <v>0</v>
      </c>
      <c r="Q49" s="24">
        <v>0</v>
      </c>
      <c r="R49" s="24">
        <v>1</v>
      </c>
      <c r="S49" s="24">
        <v>0</v>
      </c>
      <c r="T49" s="12">
        <f t="shared" si="3"/>
        <v>1368.5709971574111</v>
      </c>
      <c r="U49">
        <f t="shared" si="4"/>
        <v>27.628954179584614</v>
      </c>
      <c r="V49">
        <f t="shared" si="5"/>
        <v>12.487560657391921</v>
      </c>
      <c r="W49" s="50">
        <f t="shared" si="6"/>
        <v>1471.9927649334481</v>
      </c>
      <c r="X49" s="50">
        <f t="shared" si="7"/>
        <v>-117.90276493344822</v>
      </c>
      <c r="Y49" s="52">
        <f t="shared" si="8"/>
        <v>13901.061978951948</v>
      </c>
    </row>
    <row r="50" spans="13:25" x14ac:dyDescent="0.2">
      <c r="M50" s="27">
        <v>19904</v>
      </c>
      <c r="N50" s="27">
        <v>1675.5060000000001</v>
      </c>
      <c r="O50" s="27">
        <v>45</v>
      </c>
      <c r="P50" s="24">
        <v>0</v>
      </c>
      <c r="Q50" s="24">
        <v>0</v>
      </c>
      <c r="R50" s="24">
        <v>0</v>
      </c>
      <c r="S50" s="24">
        <v>1</v>
      </c>
      <c r="T50" s="12">
        <f t="shared" si="3"/>
        <v>1534.8926248918722</v>
      </c>
      <c r="U50">
        <f t="shared" si="4"/>
        <v>49.554673716357982</v>
      </c>
      <c r="V50">
        <f t="shared" si="5"/>
        <v>94.195206060848051</v>
      </c>
      <c r="W50" s="50">
        <f t="shared" si="6"/>
        <v>1472.5722535458813</v>
      </c>
      <c r="X50" s="50">
        <f t="shared" si="7"/>
        <v>202.93374645411882</v>
      </c>
      <c r="Y50" s="52">
        <f t="shared" si="8"/>
        <v>41182.105449904579</v>
      </c>
    </row>
    <row r="51" spans="13:25" x14ac:dyDescent="0.2">
      <c r="M51" s="27">
        <v>19911</v>
      </c>
      <c r="N51" s="27">
        <v>1597.6780000000001</v>
      </c>
      <c r="O51" s="27">
        <v>46</v>
      </c>
      <c r="P51" s="24">
        <v>1</v>
      </c>
      <c r="Q51" s="24">
        <v>0</v>
      </c>
      <c r="R51" s="24">
        <v>0</v>
      </c>
      <c r="S51" s="24">
        <v>0</v>
      </c>
      <c r="T51" s="12">
        <f t="shared" si="3"/>
        <v>1630.0472840814202</v>
      </c>
      <c r="U51">
        <f t="shared" si="4"/>
        <v>56.763507944869048</v>
      </c>
      <c r="V51">
        <f t="shared" si="5"/>
        <v>-47.630853276064784</v>
      </c>
      <c r="W51" s="50">
        <f t="shared" si="6"/>
        <v>1530.956552838147</v>
      </c>
      <c r="X51" s="50">
        <f t="shared" si="7"/>
        <v>66.721447161853121</v>
      </c>
      <c r="Y51" s="52">
        <f t="shared" si="8"/>
        <v>4451.7515113719583</v>
      </c>
    </row>
    <row r="52" spans="13:25" x14ac:dyDescent="0.2">
      <c r="M52" s="27">
        <v>19912</v>
      </c>
      <c r="N52" s="27">
        <v>1528.604</v>
      </c>
      <c r="O52" s="27">
        <v>47</v>
      </c>
      <c r="P52" s="24">
        <v>0</v>
      </c>
      <c r="Q52" s="24">
        <v>1</v>
      </c>
      <c r="R52" s="24">
        <v>0</v>
      </c>
      <c r="S52" s="24">
        <v>0</v>
      </c>
      <c r="T52" s="12">
        <f t="shared" si="3"/>
        <v>1595.0669930940476</v>
      </c>
      <c r="U52">
        <f t="shared" si="4"/>
        <v>42.259866526272042</v>
      </c>
      <c r="V52">
        <f t="shared" si="5"/>
        <v>-35.757844374050791</v>
      </c>
      <c r="W52" s="50">
        <f t="shared" si="6"/>
        <v>1662.8426180470206</v>
      </c>
      <c r="X52" s="50">
        <f t="shared" si="7"/>
        <v>-134.23861804702051</v>
      </c>
      <c r="Y52" s="52">
        <f t="shared" si="8"/>
        <v>18020.006575173862</v>
      </c>
    </row>
    <row r="53" spans="13:25" x14ac:dyDescent="0.2">
      <c r="M53" s="27">
        <v>19913</v>
      </c>
      <c r="N53" s="27">
        <v>1507.0609999999999</v>
      </c>
      <c r="O53" s="27">
        <v>48</v>
      </c>
      <c r="P53" s="24">
        <v>0</v>
      </c>
      <c r="Q53" s="24">
        <v>0</v>
      </c>
      <c r="R53" s="24">
        <v>1</v>
      </c>
      <c r="S53" s="24">
        <v>0</v>
      </c>
      <c r="T53" s="12">
        <f t="shared" si="3"/>
        <v>1539.7637196134649</v>
      </c>
      <c r="U53">
        <f t="shared" si="4"/>
        <v>26.83625408815103</v>
      </c>
      <c r="V53">
        <f t="shared" si="5"/>
        <v>-4.9932630959093061E-2</v>
      </c>
      <c r="W53" s="50">
        <f t="shared" si="6"/>
        <v>1649.8144202777114</v>
      </c>
      <c r="X53" s="50">
        <f t="shared" si="7"/>
        <v>-142.75342027771148</v>
      </c>
      <c r="Y53" s="52">
        <f t="shared" si="8"/>
        <v>20378.539000984929</v>
      </c>
    </row>
    <row r="54" spans="13:25" x14ac:dyDescent="0.2">
      <c r="M54" s="27">
        <v>19914</v>
      </c>
      <c r="N54" s="27">
        <v>1862.6120000000001</v>
      </c>
      <c r="O54" s="27">
        <v>49</v>
      </c>
      <c r="P54" s="24">
        <v>0</v>
      </c>
      <c r="Q54" s="24">
        <v>0</v>
      </c>
      <c r="R54" s="24">
        <v>0</v>
      </c>
      <c r="S54" s="24">
        <v>1</v>
      </c>
      <c r="T54" s="12">
        <f t="shared" si="3"/>
        <v>1704.5292972181269</v>
      </c>
      <c r="U54">
        <f t="shared" si="4"/>
        <v>48.641296746899073</v>
      </c>
      <c r="V54">
        <f t="shared" si="5"/>
        <v>111.92001450524171</v>
      </c>
      <c r="W54" s="50">
        <f t="shared" si="6"/>
        <v>1660.7951797624639</v>
      </c>
      <c r="X54" s="50">
        <f t="shared" si="7"/>
        <v>201.81682023753615</v>
      </c>
      <c r="Y54" s="52">
        <f t="shared" si="8"/>
        <v>40730.02893078998</v>
      </c>
    </row>
    <row r="55" spans="13:25" x14ac:dyDescent="0.2">
      <c r="M55" s="27">
        <v>19921</v>
      </c>
      <c r="N55" s="27">
        <v>1716.0250000000001</v>
      </c>
      <c r="O55" s="27">
        <v>50</v>
      </c>
      <c r="P55" s="24">
        <v>1</v>
      </c>
      <c r="Q55" s="24">
        <v>0</v>
      </c>
      <c r="R55" s="24">
        <v>0</v>
      </c>
      <c r="S55" s="24">
        <v>0</v>
      </c>
      <c r="T55" s="12">
        <f t="shared" si="3"/>
        <v>1760.3366206716432</v>
      </c>
      <c r="U55">
        <f t="shared" si="4"/>
        <v>49.774163305276794</v>
      </c>
      <c r="V55">
        <f t="shared" si="5"/>
        <v>-46.709972585549359</v>
      </c>
      <c r="W55" s="50">
        <f t="shared" si="6"/>
        <v>1705.5397406889613</v>
      </c>
      <c r="X55" s="50">
        <f t="shared" si="7"/>
        <v>10.485259311038817</v>
      </c>
      <c r="Y55" s="52">
        <f t="shared" si="8"/>
        <v>109.94066281972621</v>
      </c>
    </row>
    <row r="56" spans="13:25" x14ac:dyDescent="0.2">
      <c r="M56" s="27">
        <v>19922</v>
      </c>
      <c r="N56" s="27">
        <v>1740.171</v>
      </c>
      <c r="O56" s="27">
        <v>51</v>
      </c>
      <c r="P56" s="24">
        <v>0</v>
      </c>
      <c r="Q56" s="24">
        <v>1</v>
      </c>
      <c r="R56" s="24">
        <v>0</v>
      </c>
      <c r="S56" s="24">
        <v>0</v>
      </c>
      <c r="T56" s="12">
        <f t="shared" si="3"/>
        <v>1786.7495408438806</v>
      </c>
      <c r="U56">
        <f t="shared" si="4"/>
        <v>46.081018946337537</v>
      </c>
      <c r="V56">
        <f t="shared" si="5"/>
        <v>-38.759914920031974</v>
      </c>
      <c r="W56" s="50">
        <f t="shared" si="6"/>
        <v>1774.3529396028691</v>
      </c>
      <c r="X56" s="50">
        <f t="shared" si="7"/>
        <v>-34.181939602869079</v>
      </c>
      <c r="Y56" s="52">
        <f t="shared" si="8"/>
        <v>1168.4049950141896</v>
      </c>
    </row>
    <row r="57" spans="13:25" x14ac:dyDescent="0.2">
      <c r="M57" s="27">
        <v>19923</v>
      </c>
      <c r="N57" s="27">
        <v>1767.7339999999999</v>
      </c>
      <c r="O57" s="27">
        <v>52</v>
      </c>
      <c r="P57" s="24">
        <v>0</v>
      </c>
      <c r="Q57" s="24">
        <v>0</v>
      </c>
      <c r="R57" s="24">
        <v>1</v>
      </c>
      <c r="S57" s="24">
        <v>0</v>
      </c>
      <c r="T57" s="12">
        <f t="shared" si="3"/>
        <v>1788.3752102779845</v>
      </c>
      <c r="U57">
        <f t="shared" si="4"/>
        <v>39.053138523159994</v>
      </c>
      <c r="V57">
        <f t="shared" si="5"/>
        <v>-5.7627320150479475</v>
      </c>
      <c r="W57" s="50">
        <f t="shared" si="6"/>
        <v>1832.780627159259</v>
      </c>
      <c r="X57" s="50">
        <f t="shared" si="7"/>
        <v>-65.04662715925906</v>
      </c>
      <c r="Y57" s="52">
        <f t="shared" si="8"/>
        <v>4231.0637047956579</v>
      </c>
    </row>
    <row r="58" spans="13:25" x14ac:dyDescent="0.2">
      <c r="M58" s="27">
        <v>19924</v>
      </c>
      <c r="N58" s="27">
        <v>2000.2919999999999</v>
      </c>
      <c r="O58" s="27">
        <v>53</v>
      </c>
      <c r="P58" s="24">
        <v>0</v>
      </c>
      <c r="Q58" s="24">
        <v>0</v>
      </c>
      <c r="R58" s="24">
        <v>0</v>
      </c>
      <c r="S58" s="24">
        <v>1</v>
      </c>
      <c r="T58" s="12">
        <f t="shared" si="3"/>
        <v>1869.079557911924</v>
      </c>
      <c r="U58">
        <f t="shared" si="4"/>
        <v>45.637716539597989</v>
      </c>
      <c r="V58">
        <f t="shared" si="5"/>
        <v>117.2724637462297</v>
      </c>
      <c r="W58" s="50">
        <f t="shared" si="6"/>
        <v>1939.3483633063861</v>
      </c>
      <c r="X58" s="50">
        <f t="shared" si="7"/>
        <v>60.943636693613826</v>
      </c>
      <c r="Y58" s="52">
        <f t="shared" si="8"/>
        <v>3714.1268534431933</v>
      </c>
    </row>
    <row r="59" spans="13:25" x14ac:dyDescent="0.2">
      <c r="M59" s="27">
        <v>19931</v>
      </c>
      <c r="N59" s="27">
        <v>1973.894</v>
      </c>
      <c r="O59" s="27">
        <v>54</v>
      </c>
      <c r="P59" s="24">
        <v>1</v>
      </c>
      <c r="Q59" s="24">
        <v>0</v>
      </c>
      <c r="R59" s="24">
        <v>0</v>
      </c>
      <c r="S59" s="24">
        <v>0</v>
      </c>
      <c r="T59" s="12">
        <f t="shared" si="3"/>
        <v>1987.0842883893774</v>
      </c>
      <c r="U59">
        <f t="shared" si="4"/>
        <v>57.078110690536171</v>
      </c>
      <c r="V59">
        <f t="shared" si="5"/>
        <v>-37.410344145135127</v>
      </c>
      <c r="W59" s="50">
        <f t="shared" si="6"/>
        <v>1868.0073018659725</v>
      </c>
      <c r="X59" s="50">
        <f t="shared" si="7"/>
        <v>105.88669813402748</v>
      </c>
      <c r="Y59" s="52">
        <f t="shared" si="8"/>
        <v>11211.99284172666</v>
      </c>
    </row>
    <row r="60" spans="13:25" x14ac:dyDescent="0.2">
      <c r="M60" s="27">
        <v>19932</v>
      </c>
      <c r="N60" s="27">
        <v>1861.979</v>
      </c>
      <c r="O60" s="27">
        <v>55</v>
      </c>
      <c r="P60" s="24">
        <v>0</v>
      </c>
      <c r="Q60" s="24">
        <v>1</v>
      </c>
      <c r="R60" s="24">
        <v>0</v>
      </c>
      <c r="S60" s="24">
        <v>0</v>
      </c>
      <c r="T60" s="12">
        <f t="shared" si="3"/>
        <v>1946.1413118223204</v>
      </c>
      <c r="U60">
        <f t="shared" si="4"/>
        <v>41.582102049176953</v>
      </c>
      <c r="V60">
        <f t="shared" si="5"/>
        <v>-51.356257386280987</v>
      </c>
      <c r="W60" s="50">
        <f t="shared" si="6"/>
        <v>2005.4024841598816</v>
      </c>
      <c r="X60" s="50">
        <f t="shared" si="7"/>
        <v>-143.42348415988158</v>
      </c>
      <c r="Y60" s="52">
        <f t="shared" si="8"/>
        <v>20570.295808559804</v>
      </c>
    </row>
    <row r="61" spans="13:25" x14ac:dyDescent="0.2">
      <c r="M61" s="27">
        <v>19933</v>
      </c>
      <c r="N61" s="27">
        <v>2140.7890000000002</v>
      </c>
      <c r="O61" s="27">
        <v>56</v>
      </c>
      <c r="P61" s="24">
        <v>0</v>
      </c>
      <c r="Q61" s="24">
        <v>0</v>
      </c>
      <c r="R61" s="24">
        <v>1</v>
      </c>
      <c r="S61" s="24">
        <v>0</v>
      </c>
      <c r="T61" s="12">
        <f t="shared" si="3"/>
        <v>2096.2727530743487</v>
      </c>
      <c r="U61">
        <f t="shared" si="4"/>
        <v>58.742506461758218</v>
      </c>
      <c r="V61">
        <f t="shared" si="5"/>
        <v>8.1865587889900091</v>
      </c>
      <c r="W61" s="50">
        <f t="shared" si="6"/>
        <v>1981.9606818564494</v>
      </c>
      <c r="X61" s="50">
        <f t="shared" si="7"/>
        <v>158.82831814355086</v>
      </c>
      <c r="Y61" s="52">
        <f t="shared" si="8"/>
        <v>25226.434644309007</v>
      </c>
    </row>
    <row r="62" spans="13:25" x14ac:dyDescent="0.2">
      <c r="M62" s="27">
        <v>19934</v>
      </c>
      <c r="N62" s="27">
        <v>2468.8539999999998</v>
      </c>
      <c r="O62" s="27">
        <v>57</v>
      </c>
      <c r="P62" s="24">
        <v>0</v>
      </c>
      <c r="Q62" s="24">
        <v>0</v>
      </c>
      <c r="R62" s="24">
        <v>0</v>
      </c>
      <c r="S62" s="24">
        <v>1</v>
      </c>
      <c r="T62" s="12">
        <f t="shared" si="3"/>
        <v>2289.3561610621337</v>
      </c>
      <c r="U62">
        <f t="shared" si="4"/>
        <v>79.980260797869562</v>
      </c>
      <c r="V62">
        <f t="shared" si="5"/>
        <v>134.53613680057416</v>
      </c>
      <c r="W62" s="50">
        <f t="shared" si="6"/>
        <v>2272.2877232823366</v>
      </c>
      <c r="X62" s="50">
        <f t="shared" si="7"/>
        <v>196.56627671766319</v>
      </c>
      <c r="Y62" s="52">
        <f t="shared" si="8"/>
        <v>38638.301142644937</v>
      </c>
    </row>
    <row r="63" spans="13:25" x14ac:dyDescent="0.2">
      <c r="M63" s="27">
        <v>19941</v>
      </c>
      <c r="N63" s="27">
        <v>2076.6999999999998</v>
      </c>
      <c r="O63" s="27">
        <v>58</v>
      </c>
      <c r="P63" s="24">
        <v>1</v>
      </c>
      <c r="Q63" s="24">
        <v>0</v>
      </c>
      <c r="R63" s="24">
        <v>0</v>
      </c>
      <c r="S63" s="24">
        <v>0</v>
      </c>
      <c r="T63" s="12">
        <f t="shared" si="3"/>
        <v>2194.9051717711823</v>
      </c>
      <c r="U63">
        <f t="shared" si="4"/>
        <v>52.404682579723726</v>
      </c>
      <c r="V63">
        <f t="shared" si="5"/>
        <v>-59.825885784258439</v>
      </c>
      <c r="W63" s="50">
        <f t="shared" si="6"/>
        <v>2331.9260777148679</v>
      </c>
      <c r="X63" s="50">
        <f t="shared" si="7"/>
        <v>-255.2260777148681</v>
      </c>
      <c r="Y63" s="52">
        <f t="shared" si="8"/>
        <v>65140.350745715892</v>
      </c>
    </row>
    <row r="64" spans="13:25" x14ac:dyDescent="0.2">
      <c r="M64" s="27">
        <v>19942</v>
      </c>
      <c r="N64" s="27">
        <v>2149.9079999999999</v>
      </c>
      <c r="O64" s="27">
        <v>59</v>
      </c>
      <c r="P64" s="24">
        <v>0</v>
      </c>
      <c r="Q64" s="24">
        <v>1</v>
      </c>
      <c r="R64" s="24">
        <v>0</v>
      </c>
      <c r="S64" s="24">
        <v>0</v>
      </c>
      <c r="T64" s="12">
        <f t="shared" si="3"/>
        <v>2215.8405346342961</v>
      </c>
      <c r="U64">
        <f t="shared" si="4"/>
        <v>47.429744391323787</v>
      </c>
      <c r="V64">
        <f t="shared" si="5"/>
        <v>-55.400268113162653</v>
      </c>
      <c r="W64" s="50">
        <f t="shared" si="6"/>
        <v>2195.9535969646249</v>
      </c>
      <c r="X64" s="50">
        <f t="shared" si="7"/>
        <v>-46.04559696462502</v>
      </c>
      <c r="Y64" s="52">
        <f t="shared" si="8"/>
        <v>2120.196999828685</v>
      </c>
    </row>
    <row r="65" spans="13:25" x14ac:dyDescent="0.2">
      <c r="M65" s="27">
        <v>19943</v>
      </c>
      <c r="N65" s="27">
        <v>2493.2860000000001</v>
      </c>
      <c r="O65" s="27">
        <v>60</v>
      </c>
      <c r="P65" s="24">
        <v>0</v>
      </c>
      <c r="Q65" s="24">
        <v>0</v>
      </c>
      <c r="R65" s="24">
        <v>1</v>
      </c>
      <c r="S65" s="24">
        <v>0</v>
      </c>
      <c r="T65" s="12">
        <f t="shared" si="3"/>
        <v>2414.8768014178231</v>
      </c>
      <c r="U65">
        <f t="shared" si="4"/>
        <v>71.396995181984778</v>
      </c>
      <c r="V65">
        <f t="shared" si="5"/>
        <v>27.668975579070199</v>
      </c>
      <c r="W65" s="50">
        <f t="shared" si="6"/>
        <v>2271.45683781461</v>
      </c>
      <c r="X65" s="50">
        <f t="shared" si="7"/>
        <v>221.82916218539003</v>
      </c>
      <c r="Y65" s="52">
        <f t="shared" si="8"/>
        <v>49208.177195872078</v>
      </c>
    </row>
    <row r="66" spans="13:25" x14ac:dyDescent="0.2">
      <c r="M66" s="27">
        <v>19944</v>
      </c>
      <c r="N66" s="27">
        <v>2832</v>
      </c>
      <c r="O66" s="27">
        <v>61</v>
      </c>
      <c r="P66" s="24">
        <v>0</v>
      </c>
      <c r="Q66" s="24">
        <v>0</v>
      </c>
      <c r="R66" s="24">
        <v>0</v>
      </c>
      <c r="S66" s="24">
        <v>1</v>
      </c>
      <c r="T66" s="12">
        <f t="shared" si="3"/>
        <v>2630.609154699333</v>
      </c>
      <c r="U66">
        <f t="shared" si="4"/>
        <v>94.214758368861254</v>
      </c>
      <c r="V66">
        <f t="shared" si="5"/>
        <v>153.08416204163746</v>
      </c>
      <c r="W66" s="50">
        <f t="shared" si="6"/>
        <v>2620.8099334003823</v>
      </c>
      <c r="X66" s="50">
        <f t="shared" si="7"/>
        <v>211.19006659961769</v>
      </c>
      <c r="Y66" s="52">
        <f t="shared" si="8"/>
        <v>44601.24423035096</v>
      </c>
    </row>
    <row r="67" spans="13:25" x14ac:dyDescent="0.2">
      <c r="M67" s="27">
        <v>19951</v>
      </c>
      <c r="N67" s="27">
        <v>2652</v>
      </c>
      <c r="O67" s="27">
        <v>62</v>
      </c>
      <c r="P67" s="24">
        <v>1</v>
      </c>
      <c r="Q67" s="24">
        <v>0</v>
      </c>
      <c r="R67" s="24">
        <v>0</v>
      </c>
      <c r="S67" s="24">
        <v>0</v>
      </c>
      <c r="T67" s="12">
        <f t="shared" si="3"/>
        <v>2715.9405647515755</v>
      </c>
      <c r="U67">
        <f t="shared" si="4"/>
        <v>92.810402978303557</v>
      </c>
      <c r="V67">
        <f t="shared" si="5"/>
        <v>-60.967453387452203</v>
      </c>
      <c r="W67" s="50">
        <f t="shared" si="6"/>
        <v>2664.9980272839357</v>
      </c>
      <c r="X67" s="50">
        <f t="shared" si="7"/>
        <v>-12.998027283935699</v>
      </c>
      <c r="Y67" s="52">
        <f t="shared" si="8"/>
        <v>168.94871327393682</v>
      </c>
    </row>
    <row r="68" spans="13:25" x14ac:dyDescent="0.2">
      <c r="M68" s="27">
        <v>19952</v>
      </c>
      <c r="N68" s="27">
        <v>2575</v>
      </c>
      <c r="O68" s="27">
        <v>63</v>
      </c>
      <c r="P68" s="24">
        <v>0</v>
      </c>
      <c r="Q68" s="24">
        <v>1</v>
      </c>
      <c r="R68" s="24">
        <v>0</v>
      </c>
      <c r="S68" s="24">
        <v>0</v>
      </c>
      <c r="T68" s="12">
        <f t="shared" si="3"/>
        <v>2686.8592873541975</v>
      </c>
      <c r="U68">
        <f t="shared" si="4"/>
        <v>73.540727592561097</v>
      </c>
      <c r="V68">
        <f t="shared" si="5"/>
        <v>-71.064135886468947</v>
      </c>
      <c r="W68" s="50">
        <f t="shared" si="6"/>
        <v>2753.3506996167162</v>
      </c>
      <c r="X68" s="50">
        <f t="shared" si="7"/>
        <v>-178.35069961671616</v>
      </c>
      <c r="Y68" s="52">
        <f t="shared" si="8"/>
        <v>31808.972053772115</v>
      </c>
    </row>
    <row r="69" spans="13:25" x14ac:dyDescent="0.2">
      <c r="M69" s="27">
        <v>19953</v>
      </c>
      <c r="N69" s="27">
        <v>3003</v>
      </c>
      <c r="O69" s="27">
        <v>64</v>
      </c>
      <c r="P69" s="24">
        <v>0</v>
      </c>
      <c r="Q69" s="24">
        <v>0</v>
      </c>
      <c r="R69" s="24">
        <v>1</v>
      </c>
      <c r="S69" s="24">
        <v>0</v>
      </c>
      <c r="T69" s="12">
        <f t="shared" si="3"/>
        <v>2907.2920762952681</v>
      </c>
      <c r="U69">
        <f t="shared" si="4"/>
        <v>96.762676212879441</v>
      </c>
      <c r="V69">
        <f t="shared" si="5"/>
        <v>46.545553691865585</v>
      </c>
      <c r="W69" s="50">
        <f t="shared" si="6"/>
        <v>2788.0689905258287</v>
      </c>
      <c r="X69" s="50">
        <f t="shared" si="7"/>
        <v>214.93100947417133</v>
      </c>
      <c r="Y69" s="52">
        <f t="shared" si="8"/>
        <v>46195.338833586327</v>
      </c>
    </row>
    <row r="70" spans="13:25" x14ac:dyDescent="0.2">
      <c r="M70" s="27">
        <v>19954</v>
      </c>
      <c r="N70" s="27">
        <v>3148</v>
      </c>
      <c r="O70" s="27">
        <v>65</v>
      </c>
      <c r="P70" s="24">
        <v>0</v>
      </c>
      <c r="Q70" s="24">
        <v>0</v>
      </c>
      <c r="R70" s="24">
        <v>0</v>
      </c>
      <c r="S70" s="24">
        <v>1</v>
      </c>
      <c r="T70" s="12">
        <f t="shared" si="3"/>
        <v>2997.8088692361612</v>
      </c>
      <c r="U70">
        <f t="shared" si="4"/>
        <v>95.775273768533211</v>
      </c>
      <c r="V70">
        <f t="shared" si="5"/>
        <v>152.28152572225662</v>
      </c>
      <c r="W70" s="50">
        <f t="shared" si="6"/>
        <v>3157.1389145497851</v>
      </c>
      <c r="X70" s="50">
        <f t="shared" si="7"/>
        <v>-9.1389145497851132</v>
      </c>
      <c r="Y70" s="52">
        <f t="shared" si="8"/>
        <v>83.519759148274034</v>
      </c>
    </row>
    <row r="71" spans="13:25" x14ac:dyDescent="0.2">
      <c r="M71" s="27">
        <v>19961</v>
      </c>
      <c r="N71" s="27">
        <v>2185</v>
      </c>
      <c r="O71" s="27">
        <v>66</v>
      </c>
      <c r="P71" s="24">
        <v>1</v>
      </c>
      <c r="Q71" s="24">
        <v>0</v>
      </c>
      <c r="R71" s="24">
        <v>0</v>
      </c>
      <c r="S71" s="24">
        <v>0</v>
      </c>
      <c r="T71" s="12">
        <f t="shared" si="3"/>
        <v>2514.2905218753576</v>
      </c>
      <c r="U71">
        <f t="shared" si="4"/>
        <v>4.1956023931874995</v>
      </c>
      <c r="V71">
        <f t="shared" si="5"/>
        <v>-135.41042320559609</v>
      </c>
      <c r="W71" s="50">
        <f t="shared" si="6"/>
        <v>3032.6166896172422</v>
      </c>
      <c r="X71" s="50">
        <f t="shared" si="7"/>
        <v>-847.61668961724217</v>
      </c>
      <c r="Y71" s="52">
        <f t="shared" si="8"/>
        <v>718454.05251769221</v>
      </c>
    </row>
    <row r="72" spans="13:25" x14ac:dyDescent="0.2">
      <c r="M72" s="27">
        <v>19962</v>
      </c>
      <c r="N72" s="27">
        <v>2179</v>
      </c>
      <c r="O72" s="27">
        <v>67</v>
      </c>
      <c r="P72" s="24">
        <v>0</v>
      </c>
      <c r="Q72" s="24">
        <v>1</v>
      </c>
      <c r="R72" s="24">
        <v>0</v>
      </c>
      <c r="S72" s="24">
        <v>0</v>
      </c>
      <c r="T72" s="12">
        <f t="shared" si="3"/>
        <v>2335.0362848006525</v>
      </c>
      <c r="U72">
        <f t="shared" si="4"/>
        <v>-24.805711274961094</v>
      </c>
      <c r="V72">
        <f t="shared" si="5"/>
        <v>-94.638624478330442</v>
      </c>
      <c r="W72" s="50">
        <f t="shared" si="6"/>
        <v>2447.4219883820761</v>
      </c>
      <c r="X72" s="50">
        <f t="shared" si="7"/>
        <v>-268.42198838207605</v>
      </c>
      <c r="Y72" s="52">
        <f t="shared" si="8"/>
        <v>72050.363846987369</v>
      </c>
    </row>
    <row r="73" spans="13:25" x14ac:dyDescent="0.2">
      <c r="M73" s="27">
        <v>19963</v>
      </c>
      <c r="N73" s="27">
        <v>2321</v>
      </c>
      <c r="O73" s="27">
        <v>68</v>
      </c>
      <c r="P73" s="24">
        <v>0</v>
      </c>
      <c r="Q73" s="24">
        <v>0</v>
      </c>
      <c r="R73" s="24">
        <v>1</v>
      </c>
      <c r="S73" s="24">
        <v>0</v>
      </c>
      <c r="T73" s="12">
        <f t="shared" si="3"/>
        <v>2285.779801685414</v>
      </c>
      <c r="U73">
        <f t="shared" si="4"/>
        <v>-28.671097615036516</v>
      </c>
      <c r="V73">
        <f t="shared" si="5"/>
        <v>43.403471673790506</v>
      </c>
      <c r="W73" s="50">
        <f t="shared" si="6"/>
        <v>2356.7761272175571</v>
      </c>
      <c r="X73" s="50">
        <f t="shared" si="7"/>
        <v>-35.776127217557132</v>
      </c>
      <c r="Y73" s="52">
        <f t="shared" si="8"/>
        <v>1279.9312786868322</v>
      </c>
    </row>
    <row r="74" spans="13:25" x14ac:dyDescent="0.2">
      <c r="M74" s="27">
        <v>19964</v>
      </c>
      <c r="N74" s="27">
        <v>2129</v>
      </c>
      <c r="O74" s="27">
        <v>69</v>
      </c>
      <c r="P74" s="24">
        <v>0</v>
      </c>
      <c r="Q74" s="24">
        <v>0</v>
      </c>
      <c r="R74" s="24">
        <v>0</v>
      </c>
      <c r="S74" s="24">
        <v>1</v>
      </c>
      <c r="T74" s="12">
        <f t="shared" si="3"/>
        <v>2065.4793112852853</v>
      </c>
      <c r="U74">
        <f t="shared" si="4"/>
        <v>-58.965504763700082</v>
      </c>
      <c r="V74">
        <f t="shared" si="5"/>
        <v>127.65591172782113</v>
      </c>
      <c r="W74" s="50">
        <f t="shared" si="6"/>
        <v>2409.3902297926338</v>
      </c>
      <c r="X74" s="50">
        <f t="shared" si="7"/>
        <v>-280.39022979263382</v>
      </c>
      <c r="Y74" s="52">
        <f t="shared" si="8"/>
        <v>78618.680963166</v>
      </c>
    </row>
    <row r="75" spans="13:25" x14ac:dyDescent="0.2">
      <c r="M75" s="27">
        <v>19971</v>
      </c>
      <c r="N75" s="27">
        <v>1601</v>
      </c>
      <c r="O75" s="27">
        <v>70</v>
      </c>
      <c r="P75" s="24">
        <v>1</v>
      </c>
      <c r="Q75" s="24">
        <v>0</v>
      </c>
      <c r="R75" s="24">
        <v>0</v>
      </c>
      <c r="S75" s="24">
        <v>0</v>
      </c>
      <c r="T75" s="12">
        <f t="shared" si="3"/>
        <v>1821.9148375335378</v>
      </c>
      <c r="U75">
        <f t="shared" si="4"/>
        <v>-88.148482617306698</v>
      </c>
      <c r="V75">
        <f t="shared" si="5"/>
        <v>-159.13258235875122</v>
      </c>
      <c r="W75" s="50">
        <f t="shared" si="6"/>
        <v>1871.1033833159893</v>
      </c>
      <c r="X75" s="50">
        <f t="shared" si="7"/>
        <v>-270.10338331598928</v>
      </c>
      <c r="Y75" s="52">
        <f t="shared" si="8"/>
        <v>72955.837678744239</v>
      </c>
    </row>
    <row r="76" spans="13:25" x14ac:dyDescent="0.2">
      <c r="M76" s="27">
        <v>19972</v>
      </c>
      <c r="N76" s="27">
        <v>1737</v>
      </c>
      <c r="O76" s="27">
        <v>71</v>
      </c>
      <c r="P76" s="24">
        <v>0</v>
      </c>
      <c r="Q76" s="24">
        <v>1</v>
      </c>
      <c r="R76" s="24">
        <v>0</v>
      </c>
      <c r="S76" s="24">
        <v>0</v>
      </c>
      <c r="T76" s="12">
        <f t="shared" si="3"/>
        <v>1800.6560022500721</v>
      </c>
      <c r="U76">
        <f t="shared" si="4"/>
        <v>-77.573997247860063</v>
      </c>
      <c r="V76">
        <f t="shared" si="5"/>
        <v>-86.042873004471801</v>
      </c>
      <c r="W76" s="50">
        <f t="shared" si="6"/>
        <v>1639.1277304379007</v>
      </c>
      <c r="X76" s="50">
        <f t="shared" si="7"/>
        <v>97.872269562099291</v>
      </c>
      <c r="Y76" s="52">
        <f t="shared" si="8"/>
        <v>9578.9811492362278</v>
      </c>
    </row>
    <row r="77" spans="13:25" x14ac:dyDescent="0.2">
      <c r="M77" s="27">
        <v>19973</v>
      </c>
      <c r="N77" s="27">
        <v>1614</v>
      </c>
      <c r="O77" s="27">
        <v>72</v>
      </c>
      <c r="P77" s="24">
        <v>0</v>
      </c>
      <c r="Q77" s="24">
        <v>0</v>
      </c>
      <c r="R77" s="24">
        <v>1</v>
      </c>
      <c r="S77" s="24">
        <v>0</v>
      </c>
      <c r="T77" s="12">
        <f t="shared" si="3"/>
        <v>1618.8676059285417</v>
      </c>
      <c r="U77">
        <f t="shared" si="4"/>
        <v>-94.049097389891529</v>
      </c>
      <c r="V77">
        <f t="shared" si="5"/>
        <v>30.011248659608359</v>
      </c>
      <c r="W77" s="50">
        <f t="shared" si="6"/>
        <v>1766.4854766760027</v>
      </c>
      <c r="X77" s="50">
        <f t="shared" si="7"/>
        <v>-152.48547667600269</v>
      </c>
      <c r="Y77" s="52">
        <f t="shared" si="8"/>
        <v>23251.820597107762</v>
      </c>
    </row>
    <row r="78" spans="13:25" x14ac:dyDescent="0.2">
      <c r="M78" s="27">
        <v>19974</v>
      </c>
      <c r="N78" s="27">
        <v>1578</v>
      </c>
      <c r="O78" s="27">
        <v>73</v>
      </c>
      <c r="P78" s="24">
        <v>0</v>
      </c>
      <c r="Q78" s="24">
        <v>0</v>
      </c>
      <c r="R78" s="24">
        <v>0</v>
      </c>
      <c r="S78" s="24">
        <v>1</v>
      </c>
      <c r="T78" s="12">
        <f t="shared" si="3"/>
        <v>1473.9198451143207</v>
      </c>
      <c r="U78">
        <f t="shared" si="4"/>
        <v>-102.09559177516927</v>
      </c>
      <c r="V78">
        <f t="shared" si="5"/>
        <v>121.11510491262712</v>
      </c>
      <c r="W78" s="50">
        <f t="shared" si="6"/>
        <v>1652.4744202664713</v>
      </c>
      <c r="X78" s="50">
        <f t="shared" si="7"/>
        <v>-74.47442026647127</v>
      </c>
      <c r="Y78" s="52">
        <f t="shared" si="8"/>
        <v>5546.4392740269868</v>
      </c>
    </row>
    <row r="79" spans="13:25" x14ac:dyDescent="0.2">
      <c r="M79" s="27">
        <v>19981</v>
      </c>
      <c r="N79" s="27">
        <v>1405</v>
      </c>
      <c r="O79" s="27">
        <v>74</v>
      </c>
      <c r="P79" s="24">
        <v>1</v>
      </c>
      <c r="Q79" s="24">
        <v>0</v>
      </c>
      <c r="R79" s="24">
        <v>0</v>
      </c>
      <c r="S79" s="24">
        <v>0</v>
      </c>
      <c r="T79" s="12">
        <f t="shared" ref="T79:T109" si="9">$M$3*(N79-V75) + (1-$M$3)*(T78+U78)</f>
        <v>1503.2551107723648</v>
      </c>
      <c r="U79">
        <f t="shared" ref="U79:U109" si="10">$N$3*(T79-T78)+(1-$N$3)*U78</f>
        <v>-81.31788200365726</v>
      </c>
      <c r="V79">
        <f t="shared" ref="V79:V109" si="11">$O$3*(N79-T79)+(1-$O$3)*V75</f>
        <v>-142.24286875548512</v>
      </c>
      <c r="W79" s="50">
        <f t="shared" ref="W79:W109" si="12">T78+U78+V75</f>
        <v>1212.6916709804002</v>
      </c>
      <c r="X79" s="50">
        <f t="shared" ref="X79:X109" si="13">N79-W79</f>
        <v>192.3083290195998</v>
      </c>
      <c r="Y79" s="52">
        <f t="shared" ref="Y79:Y109" si="14">X79^2</f>
        <v>36982.49341031065</v>
      </c>
    </row>
    <row r="80" spans="13:25" x14ac:dyDescent="0.2">
      <c r="M80" s="27">
        <v>19982</v>
      </c>
      <c r="N80" s="27">
        <v>1402</v>
      </c>
      <c r="O80" s="27">
        <v>75</v>
      </c>
      <c r="P80" s="24">
        <v>0</v>
      </c>
      <c r="Q80" s="24">
        <v>1</v>
      </c>
      <c r="R80" s="24">
        <v>0</v>
      </c>
      <c r="S80" s="24">
        <v>0</v>
      </c>
      <c r="T80" s="12">
        <f t="shared" si="9"/>
        <v>1467.1163510010886</v>
      </c>
      <c r="U80">
        <f t="shared" si="10"/>
        <v>-74.175581422128388</v>
      </c>
      <c r="V80">
        <f t="shared" si="11"/>
        <v>-80.237064153687868</v>
      </c>
      <c r="W80" s="50">
        <f t="shared" si="12"/>
        <v>1335.8943557642356</v>
      </c>
      <c r="X80" s="50">
        <f t="shared" si="13"/>
        <v>66.10564423576443</v>
      </c>
      <c r="Y80" s="52">
        <f t="shared" si="14"/>
        <v>4369.9561998254549</v>
      </c>
    </row>
    <row r="81" spans="13:25" x14ac:dyDescent="0.2">
      <c r="M81" s="27">
        <v>19983</v>
      </c>
      <c r="N81" s="27">
        <v>1556</v>
      </c>
      <c r="O81" s="27">
        <v>76</v>
      </c>
      <c r="P81" s="24">
        <v>0</v>
      </c>
      <c r="Q81" s="24">
        <v>0</v>
      </c>
      <c r="R81" s="24">
        <v>1</v>
      </c>
      <c r="S81" s="24">
        <v>0</v>
      </c>
      <c r="T81" s="12">
        <f t="shared" si="9"/>
        <v>1483.8708421962583</v>
      </c>
      <c r="U81">
        <f t="shared" si="10"/>
        <v>-59.800580792578437</v>
      </c>
      <c r="V81">
        <f t="shared" si="11"/>
        <v>41.696349970088377</v>
      </c>
      <c r="W81" s="50">
        <f t="shared" si="12"/>
        <v>1422.9520182385686</v>
      </c>
      <c r="X81" s="50">
        <f t="shared" si="13"/>
        <v>133.0479817614314</v>
      </c>
      <c r="Y81" s="52">
        <f t="shared" si="14"/>
        <v>17701.765450790183</v>
      </c>
    </row>
    <row r="82" spans="13:25" x14ac:dyDescent="0.2">
      <c r="M82" s="27">
        <v>19984</v>
      </c>
      <c r="N82" s="27">
        <v>1710</v>
      </c>
      <c r="O82" s="27">
        <v>77</v>
      </c>
      <c r="P82" s="24">
        <v>0</v>
      </c>
      <c r="Q82" s="24">
        <v>0</v>
      </c>
      <c r="R82" s="24">
        <v>0</v>
      </c>
      <c r="S82" s="24">
        <v>1</v>
      </c>
      <c r="T82" s="12">
        <f t="shared" si="9"/>
        <v>1536.7108772991098</v>
      </c>
      <c r="U82">
        <f t="shared" si="10"/>
        <v>-41.993392501587579</v>
      </c>
      <c r="V82">
        <f t="shared" si="11"/>
        <v>135.59015118200159</v>
      </c>
      <c r="W82" s="50">
        <f t="shared" si="12"/>
        <v>1545.1853663163072</v>
      </c>
      <c r="X82" s="50">
        <f t="shared" si="13"/>
        <v>164.81463368369282</v>
      </c>
      <c r="Y82" s="52">
        <f t="shared" si="14"/>
        <v>27163.863476289851</v>
      </c>
    </row>
    <row r="83" spans="13:25" x14ac:dyDescent="0.2">
      <c r="M83" s="27">
        <v>19991</v>
      </c>
      <c r="N83" s="27">
        <v>1530</v>
      </c>
      <c r="O83" s="27">
        <v>78</v>
      </c>
      <c r="P83" s="24">
        <v>1</v>
      </c>
      <c r="Q83" s="24">
        <v>0</v>
      </c>
      <c r="R83" s="24">
        <v>0</v>
      </c>
      <c r="S83" s="24">
        <v>0</v>
      </c>
      <c r="T83" s="12">
        <f t="shared" si="9"/>
        <v>1616.045112928374</v>
      </c>
      <c r="U83">
        <f t="shared" si="10"/>
        <v>-22.812887300594163</v>
      </c>
      <c r="V83">
        <f t="shared" si="11"/>
        <v>-126.65148533675523</v>
      </c>
      <c r="W83" s="50">
        <f t="shared" si="12"/>
        <v>1352.4746160420373</v>
      </c>
      <c r="X83" s="50">
        <f t="shared" si="13"/>
        <v>177.52538395796273</v>
      </c>
      <c r="Y83" s="52">
        <f t="shared" si="14"/>
        <v>31515.261949422093</v>
      </c>
    </row>
    <row r="84" spans="13:25" x14ac:dyDescent="0.2">
      <c r="M84" s="27">
        <v>19992</v>
      </c>
      <c r="N84" s="27">
        <v>1558</v>
      </c>
      <c r="O84" s="27">
        <v>79</v>
      </c>
      <c r="P84" s="24">
        <v>0</v>
      </c>
      <c r="Q84" s="24">
        <v>1</v>
      </c>
      <c r="R84" s="24">
        <v>0</v>
      </c>
      <c r="S84" s="24">
        <v>0</v>
      </c>
      <c r="T84" s="12">
        <f t="shared" si="9"/>
        <v>1623.9902512747115</v>
      </c>
      <c r="U84">
        <f t="shared" si="10"/>
        <v>-17.95039653915774</v>
      </c>
      <c r="V84">
        <f t="shared" si="11"/>
        <v>-76.284459306362976</v>
      </c>
      <c r="W84" s="50">
        <f t="shared" si="12"/>
        <v>1512.9951614740919</v>
      </c>
      <c r="X84" s="50">
        <f t="shared" si="13"/>
        <v>45.004838525908099</v>
      </c>
      <c r="Y84" s="52">
        <f t="shared" si="14"/>
        <v>2025.4354907430618</v>
      </c>
    </row>
    <row r="85" spans="13:25" x14ac:dyDescent="0.2">
      <c r="M85" s="27">
        <v>19993</v>
      </c>
      <c r="N85" s="27">
        <v>1336</v>
      </c>
      <c r="O85" s="27">
        <v>80</v>
      </c>
      <c r="P85" s="24">
        <v>0</v>
      </c>
      <c r="Q85" s="24">
        <v>0</v>
      </c>
      <c r="R85" s="24">
        <v>1</v>
      </c>
      <c r="S85" s="24">
        <v>0</v>
      </c>
      <c r="T85" s="12">
        <f t="shared" si="9"/>
        <v>1392.9874254085719</v>
      </c>
      <c r="U85">
        <f t="shared" si="10"/>
        <v>-51.63153983475749</v>
      </c>
      <c r="V85">
        <f t="shared" si="11"/>
        <v>14.317737488302342</v>
      </c>
      <c r="W85" s="50">
        <f t="shared" si="12"/>
        <v>1647.7362047056422</v>
      </c>
      <c r="X85" s="50">
        <f t="shared" si="13"/>
        <v>-311.73620470564219</v>
      </c>
      <c r="Y85" s="52">
        <f t="shared" si="14"/>
        <v>97179.461324278062</v>
      </c>
    </row>
    <row r="86" spans="13:25" x14ac:dyDescent="0.2">
      <c r="M86" s="27">
        <v>19994</v>
      </c>
      <c r="N86" s="27">
        <v>2343</v>
      </c>
      <c r="O86" s="27">
        <v>81</v>
      </c>
      <c r="P86" s="24">
        <v>0</v>
      </c>
      <c r="Q86" s="24">
        <v>0</v>
      </c>
      <c r="R86" s="24">
        <v>0</v>
      </c>
      <c r="S86" s="24">
        <v>1</v>
      </c>
      <c r="T86" s="12">
        <f t="shared" si="9"/>
        <v>1933.2502437272499</v>
      </c>
      <c r="U86">
        <f t="shared" si="10"/>
        <v>41.940163411238615</v>
      </c>
      <c r="V86">
        <f t="shared" si="11"/>
        <v>211.65239704903848</v>
      </c>
      <c r="W86" s="50">
        <f t="shared" si="12"/>
        <v>1476.9460367558161</v>
      </c>
      <c r="X86" s="50">
        <f t="shared" si="13"/>
        <v>866.05396324418393</v>
      </c>
      <c r="Y86" s="52">
        <f t="shared" si="14"/>
        <v>750049.46725095832</v>
      </c>
    </row>
    <row r="87" spans="13:25" x14ac:dyDescent="0.2">
      <c r="M87" s="27">
        <v>20001</v>
      </c>
      <c r="N87" s="27">
        <v>1945</v>
      </c>
      <c r="O87" s="27">
        <v>82</v>
      </c>
      <c r="P87" s="24">
        <v>1</v>
      </c>
      <c r="Q87" s="24">
        <v>0</v>
      </c>
      <c r="R87" s="24">
        <v>0</v>
      </c>
      <c r="S87" s="24">
        <v>0</v>
      </c>
      <c r="T87" s="12">
        <f t="shared" si="9"/>
        <v>2041.1155923926244</v>
      </c>
      <c r="U87">
        <f t="shared" si="10"/>
        <v>52.362178397632889</v>
      </c>
      <c r="V87">
        <f t="shared" si="11"/>
        <v>-118.1796734660123</v>
      </c>
      <c r="W87" s="50">
        <f t="shared" si="12"/>
        <v>1848.5389218017333</v>
      </c>
      <c r="X87" s="50">
        <f t="shared" si="13"/>
        <v>96.461078198266705</v>
      </c>
      <c r="Y87" s="52">
        <f t="shared" si="14"/>
        <v>9304.739607172125</v>
      </c>
    </row>
    <row r="88" spans="13:25" x14ac:dyDescent="0.2">
      <c r="M88" s="27">
        <v>20002</v>
      </c>
      <c r="N88" s="27">
        <v>1825</v>
      </c>
      <c r="O88" s="27">
        <v>83</v>
      </c>
      <c r="P88" s="24">
        <v>0</v>
      </c>
      <c r="Q88" s="24">
        <v>1</v>
      </c>
      <c r="R88" s="24">
        <v>0</v>
      </c>
      <c r="S88" s="24">
        <v>0</v>
      </c>
      <c r="T88" s="12">
        <f t="shared" si="9"/>
        <v>1962.1255207341383</v>
      </c>
      <c r="U88">
        <f t="shared" si="10"/>
        <v>31.596895550049272</v>
      </c>
      <c r="V88">
        <f t="shared" si="11"/>
        <v>-93.164071354239752</v>
      </c>
      <c r="W88" s="50">
        <f t="shared" si="12"/>
        <v>2017.1933114838941</v>
      </c>
      <c r="X88" s="50">
        <f t="shared" si="13"/>
        <v>-192.19331148389415</v>
      </c>
      <c r="Y88" s="52">
        <f t="shared" si="14"/>
        <v>36938.268979145156</v>
      </c>
    </row>
    <row r="89" spans="13:25" x14ac:dyDescent="0.2">
      <c r="M89" s="27">
        <v>20003</v>
      </c>
      <c r="N89" s="27">
        <v>1870</v>
      </c>
      <c r="O89" s="27">
        <v>84</v>
      </c>
      <c r="P89" s="24">
        <v>0</v>
      </c>
      <c r="Q89" s="24">
        <v>0</v>
      </c>
      <c r="R89" s="24">
        <v>1</v>
      </c>
      <c r="S89" s="24">
        <v>0</v>
      </c>
      <c r="T89" s="12">
        <f t="shared" si="9"/>
        <v>1899.3805026342495</v>
      </c>
      <c r="U89">
        <f t="shared" si="10"/>
        <v>16.682522020198874</v>
      </c>
      <c r="V89">
        <f t="shared" si="11"/>
        <v>2.1941925807359528</v>
      </c>
      <c r="W89" s="50">
        <f t="shared" si="12"/>
        <v>2008.0401537724899</v>
      </c>
      <c r="X89" s="50">
        <f t="shared" si="13"/>
        <v>-138.04015377248993</v>
      </c>
      <c r="Y89" s="52">
        <f t="shared" si="14"/>
        <v>19055.084053532664</v>
      </c>
    </row>
    <row r="90" spans="13:25" x14ac:dyDescent="0.2">
      <c r="M90" s="27">
        <v>20004</v>
      </c>
      <c r="N90" s="27">
        <v>1007</v>
      </c>
      <c r="O90" s="27">
        <v>85</v>
      </c>
      <c r="P90" s="24">
        <v>0</v>
      </c>
      <c r="Q90" s="24">
        <v>0</v>
      </c>
      <c r="R90" s="24">
        <v>0</v>
      </c>
      <c r="S90" s="24">
        <v>1</v>
      </c>
      <c r="T90" s="12">
        <f t="shared" si="9"/>
        <v>1150.1232987775611</v>
      </c>
      <c r="U90">
        <f t="shared" si="10"/>
        <v>-104.40375587179747</v>
      </c>
      <c r="V90">
        <f t="shared" si="11"/>
        <v>113.22419791780725</v>
      </c>
      <c r="W90" s="50">
        <f t="shared" si="12"/>
        <v>2127.7154217034868</v>
      </c>
      <c r="X90" s="50">
        <f t="shared" si="13"/>
        <v>-1120.7154217034868</v>
      </c>
      <c r="Y90" s="52">
        <f t="shared" si="14"/>
        <v>1256003.0564440242</v>
      </c>
    </row>
    <row r="91" spans="13:25" x14ac:dyDescent="0.2">
      <c r="M91" s="27">
        <v>20011</v>
      </c>
      <c r="N91" s="27">
        <v>1431</v>
      </c>
      <c r="O91" s="27">
        <v>86</v>
      </c>
      <c r="P91" s="24">
        <v>1</v>
      </c>
      <c r="Q91" s="24">
        <v>0</v>
      </c>
      <c r="R91" s="24">
        <v>0</v>
      </c>
      <c r="S91" s="24">
        <v>0</v>
      </c>
      <c r="T91" s="12">
        <f t="shared" si="9"/>
        <v>1389.8034262212232</v>
      </c>
      <c r="U91">
        <f t="shared" si="10"/>
        <v>-50.008043904261029</v>
      </c>
      <c r="V91">
        <f t="shared" si="11"/>
        <v>-73.962673301870012</v>
      </c>
      <c r="W91" s="50">
        <f t="shared" si="12"/>
        <v>927.53986943975121</v>
      </c>
      <c r="X91" s="50">
        <f t="shared" si="13"/>
        <v>503.46013056024879</v>
      </c>
      <c r="Y91" s="52">
        <f t="shared" si="14"/>
        <v>253472.10306374275</v>
      </c>
    </row>
    <row r="92" spans="13:25" x14ac:dyDescent="0.2">
      <c r="M92" s="27">
        <v>20012</v>
      </c>
      <c r="N92" s="27">
        <v>1475</v>
      </c>
      <c r="O92" s="27">
        <v>87</v>
      </c>
      <c r="P92" s="24">
        <v>0</v>
      </c>
      <c r="Q92" s="24">
        <v>1</v>
      </c>
      <c r="R92" s="24">
        <v>0</v>
      </c>
      <c r="S92" s="24">
        <v>0</v>
      </c>
      <c r="T92" s="12">
        <f t="shared" si="9"/>
        <v>1495.8712671425703</v>
      </c>
      <c r="U92">
        <f t="shared" si="10"/>
        <v>-25.334238219882057</v>
      </c>
      <c r="V92">
        <f t="shared" si="11"/>
        <v>-73.107312640477232</v>
      </c>
      <c r="W92" s="50">
        <f t="shared" si="12"/>
        <v>1246.6313109627224</v>
      </c>
      <c r="X92" s="50">
        <f t="shared" si="13"/>
        <v>228.36868903727759</v>
      </c>
      <c r="Y92" s="52">
        <f t="shared" si="14"/>
        <v>52152.258132604788</v>
      </c>
    </row>
    <row r="93" spans="13:25" x14ac:dyDescent="0.2">
      <c r="M93" s="27">
        <v>20013</v>
      </c>
      <c r="N93" s="27">
        <v>1450</v>
      </c>
      <c r="O93" s="27">
        <v>88</v>
      </c>
      <c r="P93" s="24">
        <v>0</v>
      </c>
      <c r="Q93" s="24">
        <v>0</v>
      </c>
      <c r="R93" s="24">
        <v>1</v>
      </c>
      <c r="S93" s="24">
        <v>0</v>
      </c>
      <c r="T93" s="12">
        <f t="shared" si="9"/>
        <v>1455.0016439087876</v>
      </c>
      <c r="U93">
        <f t="shared" si="10"/>
        <v>-27.790204248799963</v>
      </c>
      <c r="V93">
        <f t="shared" si="11"/>
        <v>0.19779532117625886</v>
      </c>
      <c r="W93" s="50">
        <f t="shared" si="12"/>
        <v>1472.7312215034242</v>
      </c>
      <c r="X93" s="50">
        <f t="shared" si="13"/>
        <v>-22.731221503424194</v>
      </c>
      <c r="Y93" s="52">
        <f t="shared" si="14"/>
        <v>516.7084310377345</v>
      </c>
    </row>
    <row r="94" spans="13:25" x14ac:dyDescent="0.2">
      <c r="M94" s="27">
        <v>20014</v>
      </c>
      <c r="N94" s="27">
        <v>1375</v>
      </c>
      <c r="O94" s="27">
        <v>89</v>
      </c>
      <c r="P94" s="24">
        <v>0</v>
      </c>
      <c r="Q94" s="24">
        <v>0</v>
      </c>
      <c r="R94" s="24">
        <v>0</v>
      </c>
      <c r="S94" s="24">
        <v>1</v>
      </c>
      <c r="T94" s="12">
        <f t="shared" si="9"/>
        <v>1314.1464059835532</v>
      </c>
      <c r="U94">
        <f t="shared" si="10"/>
        <v>-45.664488118772802</v>
      </c>
      <c r="V94">
        <f t="shared" si="11"/>
        <v>98.694611223837711</v>
      </c>
      <c r="W94" s="50">
        <f t="shared" si="12"/>
        <v>1540.435637577795</v>
      </c>
      <c r="X94" s="50">
        <f t="shared" si="13"/>
        <v>-165.43563757779498</v>
      </c>
      <c r="Y94" s="52">
        <f t="shared" si="14"/>
        <v>27368.950180771531</v>
      </c>
    </row>
    <row r="95" spans="13:25" x14ac:dyDescent="0.2">
      <c r="M95" s="27">
        <v>20021</v>
      </c>
      <c r="N95" s="27">
        <v>1495</v>
      </c>
      <c r="O95" s="27">
        <v>90</v>
      </c>
      <c r="P95" s="24">
        <v>1</v>
      </c>
      <c r="Q95" s="24">
        <v>0</v>
      </c>
      <c r="R95" s="24">
        <v>0</v>
      </c>
      <c r="S95" s="24">
        <v>0</v>
      </c>
      <c r="T95" s="12">
        <f t="shared" si="9"/>
        <v>1473.8419432501153</v>
      </c>
      <c r="U95">
        <f t="shared" si="10"/>
        <v>-13.199425579748759</v>
      </c>
      <c r="V95">
        <f t="shared" si="11"/>
        <v>-47.572584383213474</v>
      </c>
      <c r="W95" s="50">
        <f t="shared" si="12"/>
        <v>1194.5192445629104</v>
      </c>
      <c r="X95" s="50">
        <f t="shared" si="13"/>
        <v>300.48075543708956</v>
      </c>
      <c r="Y95" s="52">
        <f t="shared" si="14"/>
        <v>90288.684388044028</v>
      </c>
    </row>
    <row r="96" spans="13:25" x14ac:dyDescent="0.2">
      <c r="M96" s="27">
        <v>20022</v>
      </c>
      <c r="N96" s="27">
        <v>1429</v>
      </c>
      <c r="O96" s="27">
        <v>91</v>
      </c>
      <c r="P96" s="24">
        <v>0</v>
      </c>
      <c r="Q96" s="24">
        <v>1</v>
      </c>
      <c r="R96" s="24">
        <v>0</v>
      </c>
      <c r="S96" s="24">
        <v>0</v>
      </c>
      <c r="T96" s="12">
        <f t="shared" si="9"/>
        <v>1488.9811423362726</v>
      </c>
      <c r="U96">
        <f t="shared" si="10"/>
        <v>-8.7194143393807018</v>
      </c>
      <c r="V96">
        <f t="shared" si="11"/>
        <v>-69.465616437126869</v>
      </c>
      <c r="W96" s="50">
        <f t="shared" si="12"/>
        <v>1387.5352050298893</v>
      </c>
      <c r="X96" s="50">
        <f t="shared" si="13"/>
        <v>41.464794970110688</v>
      </c>
      <c r="Y96" s="52">
        <f t="shared" si="14"/>
        <v>1719.3292219133166</v>
      </c>
    </row>
    <row r="97" spans="12:25" x14ac:dyDescent="0.2">
      <c r="M97" s="27">
        <v>20023</v>
      </c>
      <c r="N97" s="27">
        <v>1443</v>
      </c>
      <c r="O97" s="27">
        <v>92</v>
      </c>
      <c r="P97" s="24">
        <v>0</v>
      </c>
      <c r="Q97" s="24">
        <v>0</v>
      </c>
      <c r="R97" s="24">
        <v>1</v>
      </c>
      <c r="S97" s="24">
        <v>0</v>
      </c>
      <c r="T97" s="12">
        <f t="shared" si="9"/>
        <v>1454.6604589627705</v>
      </c>
      <c r="U97">
        <f t="shared" si="10"/>
        <v>-12.766681078423893</v>
      </c>
      <c r="V97">
        <f t="shared" si="11"/>
        <v>-3.0921330130903555</v>
      </c>
      <c r="W97" s="50">
        <f t="shared" si="12"/>
        <v>1480.4595233180682</v>
      </c>
      <c r="X97" s="50">
        <f t="shared" si="13"/>
        <v>-37.45952331806825</v>
      </c>
      <c r="Y97" s="52">
        <f t="shared" si="14"/>
        <v>1403.2158872168989</v>
      </c>
    </row>
    <row r="98" spans="12:25" x14ac:dyDescent="0.2">
      <c r="M98" s="27">
        <v>20024</v>
      </c>
      <c r="N98" s="27">
        <v>1472</v>
      </c>
      <c r="O98" s="27">
        <v>93</v>
      </c>
      <c r="P98" s="24">
        <v>0</v>
      </c>
      <c r="Q98" s="24">
        <v>0</v>
      </c>
      <c r="R98" s="24">
        <v>0</v>
      </c>
      <c r="S98" s="24">
        <v>1</v>
      </c>
      <c r="T98" s="12">
        <f t="shared" si="9"/>
        <v>1395.0178529755883</v>
      </c>
      <c r="U98">
        <f t="shared" si="10"/>
        <v>-20.177226684278246</v>
      </c>
      <c r="V98">
        <f t="shared" si="11"/>
        <v>92.670752275801505</v>
      </c>
      <c r="W98" s="50">
        <f t="shared" si="12"/>
        <v>1540.5883891081842</v>
      </c>
      <c r="X98" s="50">
        <f t="shared" si="13"/>
        <v>-68.588389108184174</v>
      </c>
      <c r="Y98" s="52">
        <f t="shared" si="14"/>
        <v>4704.3671204556777</v>
      </c>
    </row>
    <row r="99" spans="12:25" x14ac:dyDescent="0.2">
      <c r="M99" s="27">
        <v>20031</v>
      </c>
      <c r="N99" s="27">
        <v>1475</v>
      </c>
      <c r="O99" s="27">
        <v>94</v>
      </c>
      <c r="P99" s="24">
        <v>1</v>
      </c>
      <c r="Q99" s="24">
        <v>0</v>
      </c>
      <c r="R99" s="24">
        <v>0</v>
      </c>
      <c r="S99" s="24">
        <v>0</v>
      </c>
      <c r="T99" s="12">
        <f t="shared" si="9"/>
        <v>1475.8062891998961</v>
      </c>
      <c r="U99">
        <f t="shared" si="10"/>
        <v>-4.2157144353839424</v>
      </c>
      <c r="V99">
        <f t="shared" si="11"/>
        <v>-34.597844937748967</v>
      </c>
      <c r="W99" s="50">
        <f t="shared" si="12"/>
        <v>1327.2680419080966</v>
      </c>
      <c r="X99" s="50">
        <f t="shared" si="13"/>
        <v>147.73195809190338</v>
      </c>
      <c r="Y99" s="52">
        <f t="shared" si="14"/>
        <v>21824.731441667896</v>
      </c>
    </row>
    <row r="100" spans="12:25" x14ac:dyDescent="0.2">
      <c r="M100" s="27">
        <v>20032</v>
      </c>
      <c r="N100" s="27">
        <v>1545</v>
      </c>
      <c r="O100" s="27">
        <v>95</v>
      </c>
      <c r="P100" s="24">
        <v>0</v>
      </c>
      <c r="Q100" s="24">
        <v>1</v>
      </c>
      <c r="R100" s="24">
        <v>0</v>
      </c>
      <c r="S100" s="24">
        <v>0</v>
      </c>
      <c r="T100" s="12">
        <f t="shared" si="9"/>
        <v>1569.236835478077</v>
      </c>
      <c r="U100">
        <f t="shared" si="10"/>
        <v>11.221038432265971</v>
      </c>
      <c r="V100">
        <f t="shared" si="11"/>
        <v>-56.917441601396121</v>
      </c>
      <c r="W100" s="50">
        <f t="shared" si="12"/>
        <v>1402.1249583273852</v>
      </c>
      <c r="X100" s="50">
        <f t="shared" si="13"/>
        <v>142.87504167261477</v>
      </c>
      <c r="Y100" s="52">
        <f t="shared" si="14"/>
        <v>20413.277532951408</v>
      </c>
    </row>
    <row r="101" spans="12:25" x14ac:dyDescent="0.2">
      <c r="M101" s="27">
        <v>20033</v>
      </c>
      <c r="N101" s="27">
        <v>1715</v>
      </c>
      <c r="O101" s="27">
        <v>96</v>
      </c>
      <c r="P101" s="24">
        <v>0</v>
      </c>
      <c r="Q101" s="24">
        <v>0</v>
      </c>
      <c r="R101" s="24">
        <v>1</v>
      </c>
      <c r="S101" s="24">
        <v>0</v>
      </c>
      <c r="T101" s="12">
        <f t="shared" si="9"/>
        <v>1674.5223836394848</v>
      </c>
      <c r="U101">
        <f t="shared" si="10"/>
        <v>26.091557586756224</v>
      </c>
      <c r="V101">
        <f t="shared" si="11"/>
        <v>8.9957636999334412</v>
      </c>
      <c r="W101" s="50">
        <f t="shared" si="12"/>
        <v>1577.3657408972524</v>
      </c>
      <c r="X101" s="50">
        <f t="shared" si="13"/>
        <v>137.63425910274759</v>
      </c>
      <c r="Y101" s="52">
        <f t="shared" si="14"/>
        <v>18943.18927876226</v>
      </c>
    </row>
    <row r="102" spans="12:25" x14ac:dyDescent="0.2">
      <c r="M102" s="27">
        <v>20034</v>
      </c>
      <c r="N102" s="27">
        <v>2006</v>
      </c>
      <c r="O102" s="27">
        <v>97</v>
      </c>
      <c r="P102" s="24">
        <v>0</v>
      </c>
      <c r="Q102" s="24">
        <v>0</v>
      </c>
      <c r="R102" s="24">
        <v>0</v>
      </c>
      <c r="S102" s="24">
        <v>1</v>
      </c>
      <c r="T102" s="12">
        <f t="shared" si="9"/>
        <v>1845.9917065301347</v>
      </c>
      <c r="U102">
        <f t="shared" si="10"/>
        <v>49.074113386106603</v>
      </c>
      <c r="V102">
        <f t="shared" si="11"/>
        <v>111.35273357165741</v>
      </c>
      <c r="W102" s="50">
        <f t="shared" si="12"/>
        <v>1793.2846935020425</v>
      </c>
      <c r="X102" s="50">
        <f t="shared" si="13"/>
        <v>212.7153064979575</v>
      </c>
      <c r="Y102" s="52">
        <f t="shared" si="14"/>
        <v>45247.801618520003</v>
      </c>
    </row>
    <row r="103" spans="12:25" x14ac:dyDescent="0.2">
      <c r="M103" s="27">
        <v>20041</v>
      </c>
      <c r="N103" s="27">
        <v>1909</v>
      </c>
      <c r="O103" s="27">
        <v>98</v>
      </c>
      <c r="P103" s="24">
        <v>1</v>
      </c>
      <c r="Q103" s="24">
        <v>0</v>
      </c>
      <c r="R103" s="24">
        <v>0</v>
      </c>
      <c r="S103" s="24">
        <v>0</v>
      </c>
      <c r="T103" s="12">
        <f t="shared" si="9"/>
        <v>1928.2344595381726</v>
      </c>
      <c r="U103">
        <f t="shared" si="10"/>
        <v>54.317694543831017</v>
      </c>
      <c r="V103">
        <f t="shared" si="11"/>
        <v>-30.335460633446303</v>
      </c>
      <c r="W103" s="50">
        <f t="shared" si="12"/>
        <v>1860.4679749784923</v>
      </c>
      <c r="X103" s="50">
        <f t="shared" si="13"/>
        <v>48.532025021507707</v>
      </c>
      <c r="Y103" s="52">
        <f t="shared" si="14"/>
        <v>2355.3574526882503</v>
      </c>
    </row>
    <row r="104" spans="12:25" x14ac:dyDescent="0.2">
      <c r="M104" s="27">
        <v>20042</v>
      </c>
      <c r="N104" s="27">
        <v>2014</v>
      </c>
      <c r="O104" s="27">
        <v>99</v>
      </c>
      <c r="P104" s="24">
        <v>0</v>
      </c>
      <c r="Q104" s="24">
        <v>1</v>
      </c>
      <c r="R104" s="24">
        <v>0</v>
      </c>
      <c r="S104" s="24">
        <v>0</v>
      </c>
      <c r="T104" s="12">
        <f t="shared" si="9"/>
        <v>2042.9443667605428</v>
      </c>
      <c r="U104">
        <f t="shared" si="10"/>
        <v>63.865010082967245</v>
      </c>
      <c r="V104">
        <f t="shared" si="11"/>
        <v>-49.156652423509293</v>
      </c>
      <c r="W104" s="50">
        <f t="shared" si="12"/>
        <v>1925.6347124806075</v>
      </c>
      <c r="X104" s="50">
        <f t="shared" si="13"/>
        <v>88.365287519392496</v>
      </c>
      <c r="Y104" s="52">
        <f t="shared" si="14"/>
        <v>7808.4240383849028</v>
      </c>
    </row>
    <row r="105" spans="12:25" x14ac:dyDescent="0.2">
      <c r="M105" s="27">
        <v>20043</v>
      </c>
      <c r="N105" s="27">
        <v>2350</v>
      </c>
      <c r="O105" s="27">
        <v>100</v>
      </c>
      <c r="P105" s="24">
        <v>0</v>
      </c>
      <c r="Q105" s="24">
        <v>0</v>
      </c>
      <c r="R105" s="24">
        <v>1</v>
      </c>
      <c r="S105" s="24">
        <v>0</v>
      </c>
      <c r="T105" s="12">
        <f t="shared" si="9"/>
        <v>2266.8670890692192</v>
      </c>
      <c r="U105">
        <f t="shared" si="10"/>
        <v>89.168296969061657</v>
      </c>
      <c r="V105">
        <f t="shared" si="11"/>
        <v>29.564212938423069</v>
      </c>
      <c r="W105" s="50">
        <f t="shared" si="12"/>
        <v>2115.8051405434435</v>
      </c>
      <c r="X105" s="50">
        <f t="shared" si="13"/>
        <v>234.19485945655651</v>
      </c>
      <c r="Y105" s="52">
        <f t="shared" si="14"/>
        <v>54847.232195876255</v>
      </c>
    </row>
    <row r="106" spans="12:25" x14ac:dyDescent="0.2">
      <c r="M106" s="53">
        <v>20044</v>
      </c>
      <c r="N106" s="54">
        <v>3490</v>
      </c>
      <c r="O106" s="54">
        <v>101</v>
      </c>
      <c r="P106" s="55">
        <v>0</v>
      </c>
      <c r="Q106" s="55">
        <v>0</v>
      </c>
      <c r="R106" s="55">
        <v>0</v>
      </c>
      <c r="S106" s="55">
        <v>1</v>
      </c>
      <c r="T106" s="56">
        <f t="shared" si="9"/>
        <v>3054.9274046328483</v>
      </c>
      <c r="U106" s="56">
        <f t="shared" si="10"/>
        <v>199.6551020282399</v>
      </c>
      <c r="V106" s="56">
        <f t="shared" si="11"/>
        <v>201.16486950532925</v>
      </c>
      <c r="W106" s="57">
        <f t="shared" si="12"/>
        <v>2467.3881196099387</v>
      </c>
      <c r="X106" s="57">
        <f t="shared" si="13"/>
        <v>1022.6118803900613</v>
      </c>
      <c r="Y106" s="58">
        <f t="shared" si="14"/>
        <v>1045735.057914897</v>
      </c>
    </row>
    <row r="107" spans="12:25" x14ac:dyDescent="0.2">
      <c r="M107" s="59">
        <v>20051</v>
      </c>
      <c r="N107" s="32">
        <v>3243</v>
      </c>
      <c r="O107" s="32">
        <v>102</v>
      </c>
      <c r="P107" s="24">
        <v>1</v>
      </c>
      <c r="Q107" s="24">
        <v>0</v>
      </c>
      <c r="R107" s="24">
        <v>0</v>
      </c>
      <c r="S107" s="24">
        <v>0</v>
      </c>
      <c r="T107" s="12">
        <f t="shared" si="9"/>
        <v>3267.398991690925</v>
      </c>
      <c r="U107" s="12">
        <f t="shared" si="10"/>
        <v>201.68124118187205</v>
      </c>
      <c r="V107" s="12">
        <f t="shared" si="11"/>
        <v>-28.688459573101824</v>
      </c>
      <c r="W107" s="51">
        <f t="shared" si="12"/>
        <v>3224.2470460276418</v>
      </c>
      <c r="X107" s="51">
        <f t="shared" si="13"/>
        <v>18.752953972358227</v>
      </c>
      <c r="Y107" s="60">
        <f t="shared" si="14"/>
        <v>351.67328268938621</v>
      </c>
    </row>
    <row r="108" spans="12:25" x14ac:dyDescent="0.2">
      <c r="L108" s="79"/>
      <c r="M108" s="59">
        <v>20052</v>
      </c>
      <c r="N108" s="32">
        <v>3520</v>
      </c>
      <c r="O108" s="32">
        <v>103</v>
      </c>
      <c r="P108" s="24">
        <v>0</v>
      </c>
      <c r="Q108" s="24">
        <v>1</v>
      </c>
      <c r="R108" s="24">
        <v>0</v>
      </c>
      <c r="S108" s="24">
        <v>0</v>
      </c>
      <c r="T108" s="12">
        <f t="shared" si="9"/>
        <v>3537.4762804982511</v>
      </c>
      <c r="U108" s="12">
        <f t="shared" si="10"/>
        <v>212.49387114437789</v>
      </c>
      <c r="V108" s="12">
        <f t="shared" si="11"/>
        <v>-40.367318787941265</v>
      </c>
      <c r="W108" s="51">
        <f t="shared" si="12"/>
        <v>3419.9235804492873</v>
      </c>
      <c r="X108" s="51">
        <f t="shared" si="13"/>
        <v>100.07641955071267</v>
      </c>
      <c r="Y108" s="60">
        <f t="shared" si="14"/>
        <v>10015.289750090265</v>
      </c>
    </row>
    <row r="109" spans="12:25" x14ac:dyDescent="0.2">
      <c r="L109" s="80" t="s">
        <v>37</v>
      </c>
      <c r="M109" s="61">
        <v>20053</v>
      </c>
      <c r="N109" s="62">
        <v>3678</v>
      </c>
      <c r="O109" s="62">
        <v>104</v>
      </c>
      <c r="P109" s="63">
        <v>0</v>
      </c>
      <c r="Q109" s="63">
        <v>0</v>
      </c>
      <c r="R109" s="63">
        <v>1</v>
      </c>
      <c r="S109" s="63">
        <v>0</v>
      </c>
      <c r="T109" s="64">
        <f t="shared" si="9"/>
        <v>3680.577688695982</v>
      </c>
      <c r="U109" s="64">
        <f t="shared" si="10"/>
        <v>201.52371935815455</v>
      </c>
      <c r="V109" s="64">
        <f t="shared" si="11"/>
        <v>20.646833501941181</v>
      </c>
      <c r="W109" s="65">
        <f t="shared" si="12"/>
        <v>3779.5343645810522</v>
      </c>
      <c r="X109" s="65">
        <f t="shared" si="13"/>
        <v>-101.53436458105216</v>
      </c>
      <c r="Y109" s="66">
        <f t="shared" si="14"/>
        <v>10309.227190878019</v>
      </c>
    </row>
    <row r="110" spans="12:25" x14ac:dyDescent="0.2">
      <c r="L110" s="94">
        <v>1</v>
      </c>
      <c r="M110" s="97">
        <v>20054</v>
      </c>
      <c r="N110" s="56"/>
      <c r="O110" s="56"/>
      <c r="P110" s="86"/>
      <c r="Q110" s="56"/>
      <c r="R110" s="56"/>
      <c r="S110" s="87">
        <v>1</v>
      </c>
      <c r="T110" s="56"/>
      <c r="U110" s="56"/>
      <c r="V110" s="56"/>
      <c r="W110" s="91">
        <f>$T$109+$U$109*L110+V106</f>
        <v>4083.2662775594658</v>
      </c>
      <c r="X110" s="56"/>
      <c r="Y110" s="82"/>
    </row>
    <row r="111" spans="12:25" x14ac:dyDescent="0.2">
      <c r="L111" s="94">
        <v>2</v>
      </c>
      <c r="M111" s="98">
        <v>20061</v>
      </c>
      <c r="N111" s="12"/>
      <c r="O111" s="12"/>
      <c r="P111" s="88">
        <v>1</v>
      </c>
      <c r="Q111" s="12"/>
      <c r="R111" s="12"/>
      <c r="S111" s="83"/>
      <c r="T111" s="12"/>
      <c r="U111" s="12"/>
      <c r="V111" s="12"/>
      <c r="W111" s="92">
        <f t="shared" ref="W111:W113" si="15">$T$109+$U$109*L111+V107</f>
        <v>4054.9366678391893</v>
      </c>
      <c r="X111" s="12"/>
      <c r="Y111" s="83"/>
    </row>
    <row r="112" spans="12:25" x14ac:dyDescent="0.2">
      <c r="L112" s="94">
        <v>3</v>
      </c>
      <c r="M112" s="98">
        <v>20062</v>
      </c>
      <c r="N112" s="12"/>
      <c r="O112" s="12"/>
      <c r="P112" s="89"/>
      <c r="Q112" s="49">
        <v>1</v>
      </c>
      <c r="R112" s="12"/>
      <c r="S112" s="83"/>
      <c r="T112" s="12"/>
      <c r="U112" s="12"/>
      <c r="V112" s="12"/>
      <c r="W112" s="92">
        <f t="shared" si="15"/>
        <v>4244.7815279825045</v>
      </c>
      <c r="X112" s="12"/>
      <c r="Y112" s="83"/>
    </row>
    <row r="113" spans="12:25" x14ac:dyDescent="0.2">
      <c r="L113" s="94">
        <v>4</v>
      </c>
      <c r="M113" s="99">
        <v>20063</v>
      </c>
      <c r="N113" s="64"/>
      <c r="O113" s="64"/>
      <c r="P113" s="90"/>
      <c r="Q113" s="64"/>
      <c r="R113" s="84">
        <v>1</v>
      </c>
      <c r="S113" s="85"/>
      <c r="T113" s="64"/>
      <c r="U113" s="64"/>
      <c r="V113" s="64"/>
      <c r="W113" s="93">
        <f t="shared" si="15"/>
        <v>4507.3193996305408</v>
      </c>
      <c r="X113" s="64"/>
      <c r="Y113" s="85"/>
    </row>
    <row r="114" spans="12:25" x14ac:dyDescent="0.2">
      <c r="L114" s="79"/>
    </row>
    <row r="115" spans="12:25" x14ac:dyDescent="0.2">
      <c r="L115" s="7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Apple Data</vt:lpstr>
      <vt:lpstr>p1q1</vt:lpstr>
      <vt:lpstr>p1q2</vt:lpstr>
      <vt:lpstr>p2q1</vt:lpstr>
      <vt:lpstr>p2model</vt:lpstr>
      <vt:lpstr>p2q2</vt:lpstr>
      <vt:lpstr>p2q3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morgan.tucker02@gmail.com</dc:creator>
  <cp:lastModifiedBy>morgan.tucker02@gmail.com</cp:lastModifiedBy>
  <dcterms:created xsi:type="dcterms:W3CDTF">2023-10-23T21:17:13Z</dcterms:created>
  <dcterms:modified xsi:type="dcterms:W3CDTF">2023-10-24T19:12:44Z</dcterms:modified>
</cp:coreProperties>
</file>