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morgenbauer/Desktop/PHSL4094/xls files/"/>
    </mc:Choice>
  </mc:AlternateContent>
  <xr:revisionPtr revIDLastSave="0" documentId="13_ncr:1_{2C063F6E-5506-254B-88A2-233FBC4D4928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Check" sheetId="3" r:id="rId1"/>
    <sheet name="PMC" sheetId="2" r:id="rId2"/>
    <sheet name="cosHR2d" sheetId="1" r:id="rId3"/>
    <sheet name="MB Averages" sheetId="4" r:id="rId4"/>
    <sheet name="MB Work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6" i="5" l="1"/>
  <c r="AC59" i="5"/>
  <c r="AB58" i="5"/>
  <c r="AA57" i="5"/>
  <c r="Z56" i="5"/>
  <c r="AD64" i="5" s="1"/>
  <c r="AD60" i="5"/>
  <c r="AC25" i="5"/>
  <c r="AB22" i="5"/>
  <c r="AA21" i="5"/>
  <c r="AA3" i="5"/>
  <c r="Z20" i="5"/>
  <c r="I102" i="2"/>
  <c r="AD10" i="5"/>
  <c r="AD11" i="5" s="1"/>
  <c r="AD9" i="5"/>
  <c r="AD8" i="5"/>
  <c r="AC7" i="5"/>
  <c r="AD6" i="5"/>
  <c r="AC5" i="5"/>
  <c r="L105" i="2"/>
  <c r="M110" i="2" s="1"/>
  <c r="AB4" i="5"/>
  <c r="J103" i="2"/>
  <c r="Z2" i="5"/>
  <c r="Q113" i="6"/>
  <c r="I102" i="6"/>
  <c r="F88" i="6"/>
  <c r="M88" i="6"/>
  <c r="L88" i="6"/>
  <c r="F87" i="6"/>
  <c r="L87" i="6" s="1"/>
  <c r="M87" i="6"/>
  <c r="F19" i="6"/>
  <c r="F18" i="6"/>
  <c r="M85" i="6"/>
  <c r="F55" i="6"/>
  <c r="L85" i="6" s="1"/>
  <c r="F54" i="6"/>
  <c r="M54" i="6" s="1"/>
  <c r="F86" i="6"/>
  <c r="M86" i="6" s="1"/>
  <c r="F85" i="6"/>
  <c r="F53" i="6"/>
  <c r="L80" i="6"/>
  <c r="F52" i="6"/>
  <c r="M79" i="6"/>
  <c r="L79" i="6"/>
  <c r="F51" i="6"/>
  <c r="F50" i="6"/>
  <c r="F84" i="6"/>
  <c r="L77" i="6" s="1"/>
  <c r="F83" i="6"/>
  <c r="F17" i="6"/>
  <c r="F16" i="6"/>
  <c r="L16" i="6" s="1"/>
  <c r="F49" i="6"/>
  <c r="F48" i="6"/>
  <c r="F47" i="6"/>
  <c r="M70" i="6"/>
  <c r="F46" i="6"/>
  <c r="F15" i="6"/>
  <c r="F14" i="6"/>
  <c r="F13" i="6"/>
  <c r="F12" i="6"/>
  <c r="F45" i="6"/>
  <c r="M45" i="6" s="1"/>
  <c r="M64" i="6"/>
  <c r="F44" i="6"/>
  <c r="F43" i="6"/>
  <c r="M62" i="6"/>
  <c r="F42" i="6"/>
  <c r="L62" i="6" s="1"/>
  <c r="M61" i="6"/>
  <c r="F41" i="6"/>
  <c r="F40" i="6"/>
  <c r="F82" i="6"/>
  <c r="F81" i="6"/>
  <c r="F11" i="6"/>
  <c r="M11" i="6" s="1"/>
  <c r="L56" i="6"/>
  <c r="F10" i="6"/>
  <c r="M10" i="6" s="1"/>
  <c r="F80" i="6"/>
  <c r="M80" i="6" s="1"/>
  <c r="F79" i="6"/>
  <c r="M53" i="6"/>
  <c r="F39" i="6"/>
  <c r="L53" i="6" s="1"/>
  <c r="F38" i="6"/>
  <c r="F9" i="6"/>
  <c r="F8" i="6"/>
  <c r="F37" i="6"/>
  <c r="M48" i="6"/>
  <c r="L48" i="6"/>
  <c r="F36" i="6"/>
  <c r="M47" i="6"/>
  <c r="L47" i="6"/>
  <c r="F35" i="6"/>
  <c r="F34" i="6"/>
  <c r="F33" i="6"/>
  <c r="F32" i="6"/>
  <c r="L32" i="6" s="1"/>
  <c r="F31" i="6"/>
  <c r="M31" i="6" s="1"/>
  <c r="F30" i="6"/>
  <c r="M30" i="6" s="1"/>
  <c r="F29" i="6"/>
  <c r="M40" i="6"/>
  <c r="L40" i="6"/>
  <c r="F28" i="6"/>
  <c r="F78" i="6"/>
  <c r="M78" i="6" s="1"/>
  <c r="M38" i="6"/>
  <c r="F77" i="6"/>
  <c r="M37" i="6"/>
  <c r="F27" i="6"/>
  <c r="L37" i="6" s="1"/>
  <c r="F26" i="6"/>
  <c r="F76" i="6"/>
  <c r="F75" i="6"/>
  <c r="F74" i="6"/>
  <c r="M32" i="6"/>
  <c r="F73" i="6"/>
  <c r="F72" i="6"/>
  <c r="M72" i="6" s="1"/>
  <c r="F71" i="6"/>
  <c r="L71" i="6" s="1"/>
  <c r="M29" i="6"/>
  <c r="F70" i="6"/>
  <c r="L29" i="6" s="1"/>
  <c r="F69" i="6"/>
  <c r="M69" i="6" s="1"/>
  <c r="F7" i="6"/>
  <c r="F6" i="6"/>
  <c r="F25" i="6"/>
  <c r="F24" i="6"/>
  <c r="L24" i="6" s="1"/>
  <c r="F5" i="6"/>
  <c r="M23" i="6" s="1"/>
  <c r="F4" i="6"/>
  <c r="F3" i="6"/>
  <c r="F2" i="6"/>
  <c r="F68" i="6"/>
  <c r="F67" i="6"/>
  <c r="F66" i="6"/>
  <c r="F65" i="6"/>
  <c r="F23" i="6"/>
  <c r="M15" i="6" s="1"/>
  <c r="L14" i="6"/>
  <c r="F22" i="6"/>
  <c r="M14" i="6" s="1"/>
  <c r="F64" i="6"/>
  <c r="L64" i="6" s="1"/>
  <c r="L12" i="6"/>
  <c r="F63" i="6"/>
  <c r="F62" i="6"/>
  <c r="F61" i="6"/>
  <c r="M9" i="6"/>
  <c r="L9" i="6"/>
  <c r="F60" i="6"/>
  <c r="M8" i="6"/>
  <c r="F59" i="6"/>
  <c r="L8" i="6" s="1"/>
  <c r="F21" i="6"/>
  <c r="F20" i="6"/>
  <c r="F58" i="6"/>
  <c r="L4" i="6"/>
  <c r="F57" i="6"/>
  <c r="M4" i="6" s="1"/>
  <c r="M3" i="6"/>
  <c r="L3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F56" i="6"/>
  <c r="M56" i="6" s="1"/>
  <c r="M2" i="6"/>
  <c r="L2" i="6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J2" i="6"/>
  <c r="F89" i="6"/>
  <c r="L23" i="5"/>
  <c r="L59" i="5"/>
  <c r="L58" i="5"/>
  <c r="L57" i="5"/>
  <c r="L56" i="5"/>
  <c r="L22" i="5"/>
  <c r="L21" i="5"/>
  <c r="L20" i="5"/>
  <c r="Q113" i="2"/>
  <c r="L5" i="5"/>
  <c r="L4" i="5"/>
  <c r="L3" i="5"/>
  <c r="L2" i="5"/>
  <c r="K104" i="2"/>
  <c r="K10" i="2"/>
  <c r="K4" i="2"/>
  <c r="K3" i="2"/>
  <c r="I104" i="4"/>
  <c r="F92" i="4"/>
  <c r="E92" i="4"/>
  <c r="D92" i="4"/>
  <c r="F57" i="4"/>
  <c r="E57" i="4"/>
  <c r="D57" i="4"/>
  <c r="F20" i="4"/>
  <c r="E20" i="4"/>
  <c r="D20" i="4"/>
  <c r="C92" i="4"/>
  <c r="C57" i="4"/>
  <c r="C20" i="4"/>
  <c r="AD63" i="5" l="1"/>
  <c r="AD62" i="5"/>
  <c r="AD65" i="5" s="1"/>
  <c r="AC61" i="5"/>
  <c r="AC23" i="5"/>
  <c r="AD24" i="5"/>
  <c r="AD26" i="5" s="1"/>
  <c r="L10" i="6"/>
  <c r="M24" i="6"/>
  <c r="M12" i="6"/>
  <c r="M16" i="6"/>
  <c r="L38" i="6"/>
  <c r="M55" i="6"/>
  <c r="L61" i="6"/>
  <c r="L70" i="6"/>
  <c r="L54" i="6"/>
  <c r="L31" i="6"/>
  <c r="L63" i="6"/>
  <c r="M77" i="6"/>
  <c r="L86" i="6"/>
  <c r="M89" i="6"/>
  <c r="L30" i="6"/>
  <c r="L45" i="6"/>
  <c r="L11" i="6"/>
  <c r="M22" i="6"/>
  <c r="L46" i="6"/>
  <c r="M63" i="6"/>
  <c r="L69" i="6"/>
  <c r="L72" i="6"/>
  <c r="L78" i="6"/>
  <c r="M81" i="6"/>
  <c r="L39" i="6"/>
  <c r="M39" i="6"/>
  <c r="M71" i="6"/>
  <c r="L22" i="6"/>
  <c r="M46" i="6"/>
  <c r="L55" i="6"/>
  <c r="M28" i="6"/>
  <c r="L28" i="6"/>
  <c r="M60" i="6"/>
  <c r="L60" i="6"/>
  <c r="L5" i="6"/>
  <c r="M5" i="6"/>
  <c r="M18" i="6"/>
  <c r="L18" i="6"/>
  <c r="M20" i="6"/>
  <c r="L20" i="6"/>
  <c r="M35" i="6"/>
  <c r="L35" i="6"/>
  <c r="M57" i="6"/>
  <c r="L57" i="6"/>
  <c r="M67" i="6"/>
  <c r="L67" i="6"/>
  <c r="M76" i="6"/>
  <c r="L76" i="6"/>
  <c r="M82" i="6"/>
  <c r="L82" i="6"/>
  <c r="L13" i="6"/>
  <c r="M13" i="6"/>
  <c r="M26" i="6"/>
  <c r="L26" i="6"/>
  <c r="M36" i="6"/>
  <c r="L36" i="6"/>
  <c r="M7" i="6"/>
  <c r="L7" i="6"/>
  <c r="L15" i="6"/>
  <c r="M19" i="6"/>
  <c r="L19" i="6"/>
  <c r="M41" i="6"/>
  <c r="L41" i="6"/>
  <c r="M51" i="6"/>
  <c r="L51" i="6"/>
  <c r="M34" i="6"/>
  <c r="L34" i="6"/>
  <c r="M44" i="6"/>
  <c r="L44" i="6"/>
  <c r="M66" i="6"/>
  <c r="L66" i="6"/>
  <c r="M74" i="6"/>
  <c r="L74" i="6"/>
  <c r="M84" i="6"/>
  <c r="L84" i="6"/>
  <c r="M43" i="6"/>
  <c r="L43" i="6"/>
  <c r="M65" i="6"/>
  <c r="L65" i="6"/>
  <c r="M68" i="6"/>
  <c r="L68" i="6"/>
  <c r="L23" i="6"/>
  <c r="M25" i="6"/>
  <c r="L25" i="6"/>
  <c r="M27" i="6"/>
  <c r="L27" i="6"/>
  <c r="M49" i="6"/>
  <c r="L49" i="6"/>
  <c r="M59" i="6"/>
  <c r="L59" i="6"/>
  <c r="M50" i="6"/>
  <c r="L50" i="6"/>
  <c r="M33" i="6"/>
  <c r="L33" i="6"/>
  <c r="M73" i="6"/>
  <c r="L73" i="6"/>
  <c r="M58" i="6"/>
  <c r="L58" i="6"/>
  <c r="M83" i="6"/>
  <c r="L83" i="6"/>
  <c r="M17" i="6"/>
  <c r="L17" i="6"/>
  <c r="L21" i="6"/>
  <c r="M21" i="6"/>
  <c r="M6" i="6"/>
  <c r="L6" i="6"/>
  <c r="M42" i="6"/>
  <c r="L42" i="6"/>
  <c r="M52" i="6"/>
  <c r="L52" i="6"/>
  <c r="M75" i="6"/>
  <c r="L75" i="6"/>
  <c r="N116" i="6"/>
  <c r="J103" i="6"/>
  <c r="L81" i="6"/>
  <c r="L89" i="6"/>
  <c r="K104" i="6"/>
  <c r="AD28" i="5" l="1"/>
  <c r="AD27" i="5"/>
  <c r="M106" i="6"/>
  <c r="Q14" i="6" s="1"/>
  <c r="Q81" i="6"/>
  <c r="Q4" i="6"/>
  <c r="Q23" i="6"/>
  <c r="Q22" i="6"/>
  <c r="Q70" i="6"/>
  <c r="Q46" i="6"/>
  <c r="Q56" i="6"/>
  <c r="Q61" i="6"/>
  <c r="Q8" i="6"/>
  <c r="Q2" i="6"/>
  <c r="Q69" i="6"/>
  <c r="Q24" i="6"/>
  <c r="Q9" i="6"/>
  <c r="Q88" i="6"/>
  <c r="Q48" i="6"/>
  <c r="Q47" i="6"/>
  <c r="Q10" i="6"/>
  <c r="Q78" i="6"/>
  <c r="Q77" i="6"/>
  <c r="Q30" i="6"/>
  <c r="Q40" i="6"/>
  <c r="Q45" i="6"/>
  <c r="Q15" i="6"/>
  <c r="Q37" i="6"/>
  <c r="Q89" i="6"/>
  <c r="Q29" i="6"/>
  <c r="Q87" i="6"/>
  <c r="Q31" i="6"/>
  <c r="Q79" i="6"/>
  <c r="Q39" i="6"/>
  <c r="Q32" i="6"/>
  <c r="Q71" i="6"/>
  <c r="Q38" i="6"/>
  <c r="Q54" i="6"/>
  <c r="Q85" i="6"/>
  <c r="Q72" i="6"/>
  <c r="Q80" i="6"/>
  <c r="Q86" i="6"/>
  <c r="Q42" i="6"/>
  <c r="O57" i="6"/>
  <c r="P81" i="6"/>
  <c r="O81" i="6"/>
  <c r="Q17" i="6"/>
  <c r="Q25" i="6"/>
  <c r="P42" i="6"/>
  <c r="Q21" i="6"/>
  <c r="Q50" i="6"/>
  <c r="P27" i="6"/>
  <c r="O27" i="6"/>
  <c r="Q68" i="6"/>
  <c r="Q82" i="6"/>
  <c r="Q67" i="6"/>
  <c r="Q18" i="6"/>
  <c r="Q5" i="6"/>
  <c r="Q58" i="6"/>
  <c r="Q73" i="6"/>
  <c r="Q34" i="6"/>
  <c r="Q51" i="6"/>
  <c r="P26" i="6"/>
  <c r="Q76" i="6"/>
  <c r="Q57" i="6"/>
  <c r="Q60" i="6"/>
  <c r="Q35" i="6"/>
  <c r="O73" i="6"/>
  <c r="Q7" i="6"/>
  <c r="P84" i="6"/>
  <c r="O84" i="6"/>
  <c r="Q13" i="6"/>
  <c r="L105" i="6"/>
  <c r="P43" i="6" s="1"/>
  <c r="P6" i="6"/>
  <c r="O6" i="6"/>
  <c r="Q59" i="6"/>
  <c r="Q43" i="6"/>
  <c r="P74" i="6"/>
  <c r="P19" i="6"/>
  <c r="O13" i="6"/>
  <c r="O28" i="6"/>
  <c r="Q52" i="6"/>
  <c r="Q6" i="6"/>
  <c r="P83" i="6"/>
  <c r="O83" i="6"/>
  <c r="Q74" i="6"/>
  <c r="Q19" i="6"/>
  <c r="P36" i="6"/>
  <c r="O36" i="6"/>
  <c r="Q20" i="6"/>
  <c r="Q28" i="6"/>
  <c r="N83" i="6"/>
  <c r="N75" i="6"/>
  <c r="N67" i="6"/>
  <c r="N59" i="6"/>
  <c r="N51" i="6"/>
  <c r="N43" i="6"/>
  <c r="N35" i="6"/>
  <c r="N27" i="6"/>
  <c r="N19" i="6"/>
  <c r="N82" i="6"/>
  <c r="N74" i="6"/>
  <c r="N66" i="6"/>
  <c r="N58" i="6"/>
  <c r="N50" i="6"/>
  <c r="N42" i="6"/>
  <c r="N34" i="6"/>
  <c r="N6" i="6"/>
  <c r="N84" i="6"/>
  <c r="N26" i="6"/>
  <c r="N25" i="6"/>
  <c r="N24" i="6"/>
  <c r="N18" i="6"/>
  <c r="N17" i="6"/>
  <c r="N16" i="6"/>
  <c r="N5" i="6"/>
  <c r="N3" i="6"/>
  <c r="N23" i="6"/>
  <c r="N22" i="6"/>
  <c r="N21" i="6"/>
  <c r="N20" i="6"/>
  <c r="N15" i="6"/>
  <c r="N14" i="6"/>
  <c r="N13" i="6"/>
  <c r="N12" i="6"/>
  <c r="N4" i="6"/>
  <c r="N76" i="6"/>
  <c r="N11" i="6"/>
  <c r="N86" i="6"/>
  <c r="N81" i="6"/>
  <c r="N79" i="6"/>
  <c r="N77" i="6"/>
  <c r="N49" i="6"/>
  <c r="N10" i="6"/>
  <c r="N2" i="6"/>
  <c r="N80" i="6"/>
  <c r="N60" i="6"/>
  <c r="N45" i="6"/>
  <c r="N39" i="6"/>
  <c r="N37" i="6"/>
  <c r="N88" i="6"/>
  <c r="N57" i="6"/>
  <c r="N70" i="6"/>
  <c r="N68" i="6"/>
  <c r="N56" i="6"/>
  <c r="N53" i="6"/>
  <c r="N47" i="6"/>
  <c r="N38" i="6"/>
  <c r="N36" i="6"/>
  <c r="N87" i="6"/>
  <c r="N62" i="6"/>
  <c r="N48" i="6"/>
  <c r="N30" i="6"/>
  <c r="N85" i="6"/>
  <c r="N73" i="6"/>
  <c r="N69" i="6"/>
  <c r="N54" i="6"/>
  <c r="N41" i="6"/>
  <c r="N7" i="6"/>
  <c r="N89" i="6"/>
  <c r="N28" i="6"/>
  <c r="N71" i="6"/>
  <c r="N65" i="6"/>
  <c r="N8" i="6"/>
  <c r="N78" i="6"/>
  <c r="N63" i="6"/>
  <c r="N40" i="6"/>
  <c r="N31" i="6"/>
  <c r="N9" i="6"/>
  <c r="N33" i="6"/>
  <c r="N72" i="6"/>
  <c r="N64" i="6"/>
  <c r="N61" i="6"/>
  <c r="N55" i="6"/>
  <c r="N46" i="6"/>
  <c r="N44" i="6"/>
  <c r="N32" i="6"/>
  <c r="N29" i="6"/>
  <c r="N52" i="6"/>
  <c r="Q27" i="6"/>
  <c r="Q66" i="6"/>
  <c r="P51" i="6"/>
  <c r="O51" i="6"/>
  <c r="P76" i="6"/>
  <c r="O76" i="6"/>
  <c r="O33" i="6"/>
  <c r="Q65" i="6"/>
  <c r="Q26" i="6"/>
  <c r="Q33" i="6"/>
  <c r="P59" i="6"/>
  <c r="Q84" i="6"/>
  <c r="Q41" i="6"/>
  <c r="Q75" i="6"/>
  <c r="Q83" i="6"/>
  <c r="O50" i="6"/>
  <c r="Q49" i="6"/>
  <c r="O68" i="6"/>
  <c r="Q44" i="6"/>
  <c r="P15" i="6"/>
  <c r="O15" i="6"/>
  <c r="Q36" i="6"/>
  <c r="O67" i="6"/>
  <c r="O18" i="6"/>
  <c r="P18" i="6"/>
  <c r="AD29" i="5" l="1"/>
  <c r="AD30" i="5" s="1"/>
  <c r="AD12" i="5"/>
  <c r="O49" i="6"/>
  <c r="P13" i="6"/>
  <c r="O52" i="6"/>
  <c r="P65" i="6"/>
  <c r="O42" i="6"/>
  <c r="P57" i="6"/>
  <c r="Q55" i="6"/>
  <c r="Q11" i="6"/>
  <c r="Q63" i="6"/>
  <c r="Q12" i="6"/>
  <c r="P49" i="6"/>
  <c r="O19" i="6"/>
  <c r="P52" i="6"/>
  <c r="O25" i="6"/>
  <c r="O66" i="6"/>
  <c r="O43" i="6"/>
  <c r="Q64" i="6"/>
  <c r="Q53" i="6"/>
  <c r="Q3" i="6"/>
  <c r="Q62" i="6"/>
  <c r="Q16" i="6"/>
  <c r="Q104" i="6" s="1"/>
  <c r="P107" i="6" s="1"/>
  <c r="P60" i="6"/>
  <c r="P25" i="6"/>
  <c r="N114" i="6"/>
  <c r="N115" i="6" s="1"/>
  <c r="N117" i="6" s="1"/>
  <c r="M109" i="6"/>
  <c r="P86" i="6"/>
  <c r="O77" i="6"/>
  <c r="O85" i="6"/>
  <c r="P71" i="6"/>
  <c r="P87" i="6"/>
  <c r="P79" i="6"/>
  <c r="P85" i="6"/>
  <c r="P77" i="6"/>
  <c r="P69" i="6"/>
  <c r="P61" i="6"/>
  <c r="P53" i="6"/>
  <c r="P45" i="6"/>
  <c r="P37" i="6"/>
  <c r="P29" i="6"/>
  <c r="L107" i="6"/>
  <c r="O56" i="6"/>
  <c r="O53" i="6"/>
  <c r="O47" i="6"/>
  <c r="P31" i="6"/>
  <c r="O69" i="6"/>
  <c r="O63" i="6"/>
  <c r="P16" i="6"/>
  <c r="M110" i="6"/>
  <c r="P55" i="6"/>
  <c r="O32" i="6"/>
  <c r="P39" i="6"/>
  <c r="O71" i="6"/>
  <c r="O78" i="6"/>
  <c r="O54" i="6"/>
  <c r="O37" i="6"/>
  <c r="O31" i="6"/>
  <c r="P46" i="6"/>
  <c r="O72" i="6"/>
  <c r="O61" i="6"/>
  <c r="O87" i="6"/>
  <c r="O80" i="6"/>
  <c r="O48" i="6"/>
  <c r="O45" i="6"/>
  <c r="O39" i="6"/>
  <c r="P24" i="6"/>
  <c r="P63" i="6"/>
  <c r="O40" i="6"/>
  <c r="O88" i="6"/>
  <c r="O55" i="6"/>
  <c r="O29" i="6"/>
  <c r="O86" i="6"/>
  <c r="O79" i="6"/>
  <c r="P47" i="6"/>
  <c r="P38" i="6"/>
  <c r="O9" i="6"/>
  <c r="O64" i="6"/>
  <c r="O46" i="6"/>
  <c r="P4" i="6"/>
  <c r="O2" i="6"/>
  <c r="P22" i="6"/>
  <c r="P3" i="6"/>
  <c r="P70" i="6"/>
  <c r="P40" i="6"/>
  <c r="O16" i="6"/>
  <c r="O10" i="6"/>
  <c r="P9" i="6"/>
  <c r="P64" i="6"/>
  <c r="P72" i="6"/>
  <c r="O38" i="6"/>
  <c r="O4" i="6"/>
  <c r="P78" i="6"/>
  <c r="P8" i="6"/>
  <c r="O22" i="6"/>
  <c r="O3" i="6"/>
  <c r="P48" i="6"/>
  <c r="O8" i="6"/>
  <c r="P10" i="6"/>
  <c r="P11" i="6"/>
  <c r="P56" i="6"/>
  <c r="O11" i="6"/>
  <c r="O12" i="6"/>
  <c r="P80" i="6"/>
  <c r="O14" i="6"/>
  <c r="O70" i="6"/>
  <c r="P12" i="6"/>
  <c r="P30" i="6"/>
  <c r="P14" i="6"/>
  <c r="O62" i="6"/>
  <c r="P62" i="6"/>
  <c r="P54" i="6"/>
  <c r="O24" i="6"/>
  <c r="P2" i="6"/>
  <c r="P32" i="6"/>
  <c r="O30" i="6"/>
  <c r="P88" i="6"/>
  <c r="P73" i="6"/>
  <c r="O26" i="6"/>
  <c r="O17" i="6"/>
  <c r="O35" i="6"/>
  <c r="P34" i="6"/>
  <c r="P67" i="6"/>
  <c r="P68" i="6"/>
  <c r="O23" i="6"/>
  <c r="P33" i="6"/>
  <c r="O44" i="6"/>
  <c r="P28" i="6"/>
  <c r="O74" i="6"/>
  <c r="P17" i="6"/>
  <c r="O7" i="6"/>
  <c r="P58" i="6"/>
  <c r="P35" i="6"/>
  <c r="O34" i="6"/>
  <c r="P82" i="6"/>
  <c r="P23" i="6"/>
  <c r="O89" i="6"/>
  <c r="O21" i="6"/>
  <c r="P44" i="6"/>
  <c r="O75" i="6"/>
  <c r="O20" i="6"/>
  <c r="O41" i="6"/>
  <c r="P5" i="6"/>
  <c r="P7" i="6"/>
  <c r="O58" i="6"/>
  <c r="O82" i="6"/>
  <c r="P50" i="6"/>
  <c r="O59" i="6"/>
  <c r="P89" i="6"/>
  <c r="P21" i="6"/>
  <c r="P75" i="6"/>
  <c r="P20" i="6"/>
  <c r="P41" i="6"/>
  <c r="O60" i="6"/>
  <c r="O65" i="6"/>
  <c r="O5" i="6"/>
  <c r="P66" i="6"/>
  <c r="M108" i="6"/>
  <c r="O102" i="6" l="1"/>
  <c r="P103" i="6"/>
  <c r="M111" i="6"/>
  <c r="M112" i="6" s="1"/>
  <c r="Q112" i="6" l="1"/>
  <c r="Q114" i="6" s="1"/>
  <c r="Q115" i="6" s="1"/>
  <c r="O107" i="6"/>
  <c r="P106" i="6"/>
  <c r="Q122" i="6"/>
  <c r="O106" i="6"/>
  <c r="O109" i="6" s="1" a="1"/>
  <c r="Q120" i="6"/>
  <c r="Q121" i="6"/>
  <c r="Q125" i="6" s="1"/>
  <c r="N122" i="6" l="1"/>
  <c r="Q124" i="6"/>
  <c r="Q127" i="6"/>
  <c r="P127" i="6" s="1"/>
  <c r="O110" i="6"/>
  <c r="P109" i="6"/>
  <c r="O109" i="6"/>
  <c r="P110" i="6"/>
  <c r="Q126" i="6"/>
  <c r="Q129" i="6" s="1"/>
  <c r="Q132" i="6" s="1"/>
  <c r="Q134" i="6" s="1"/>
  <c r="Q116" i="6"/>
  <c r="Q117" i="6"/>
  <c r="Q128" i="6" l="1"/>
  <c r="Q131" i="6" s="1"/>
  <c r="Q133" i="6" s="1"/>
  <c r="N124" i="6"/>
  <c r="N123" i="6"/>
  <c r="P128" i="6"/>
  <c r="Q136" i="6" s="1"/>
  <c r="P129" i="6"/>
  <c r="Q143" i="6" s="1"/>
  <c r="Q137" i="6" l="1"/>
  <c r="Q138" i="6" s="1"/>
  <c r="Q139" i="6" s="1"/>
  <c r="Q140" i="6" s="1"/>
  <c r="Q141" i="6" s="1"/>
  <c r="Q144" i="6"/>
  <c r="Q145" i="6" s="1"/>
  <c r="Q146" i="6" s="1"/>
  <c r="Q147" i="6" s="1"/>
  <c r="Q148" i="6" s="1"/>
  <c r="B92" i="4" l="1"/>
  <c r="B57" i="4"/>
  <c r="B20" i="4"/>
  <c r="F90" i="4"/>
  <c r="F89" i="4"/>
  <c r="F19" i="4"/>
  <c r="M89" i="4" s="1"/>
  <c r="F18" i="4"/>
  <c r="F56" i="4"/>
  <c r="F55" i="4"/>
  <c r="F88" i="4"/>
  <c r="F87" i="4"/>
  <c r="F54" i="4"/>
  <c r="F53" i="4"/>
  <c r="F52" i="4"/>
  <c r="F51" i="4"/>
  <c r="F86" i="4"/>
  <c r="F85" i="4"/>
  <c r="F17" i="4"/>
  <c r="F16" i="4"/>
  <c r="F50" i="4"/>
  <c r="F49" i="4"/>
  <c r="F48" i="4"/>
  <c r="F47" i="4"/>
  <c r="F15" i="4"/>
  <c r="F14" i="4"/>
  <c r="F13" i="4"/>
  <c r="F12" i="4"/>
  <c r="F46" i="4"/>
  <c r="F45" i="4"/>
  <c r="F44" i="4"/>
  <c r="F43" i="4"/>
  <c r="F42" i="4"/>
  <c r="F41" i="4"/>
  <c r="F84" i="4"/>
  <c r="F83" i="4"/>
  <c r="F11" i="4"/>
  <c r="F10" i="4"/>
  <c r="F82" i="4"/>
  <c r="F81" i="4"/>
  <c r="F40" i="4"/>
  <c r="F39" i="4"/>
  <c r="F9" i="4"/>
  <c r="F8" i="4"/>
  <c r="F38" i="4"/>
  <c r="F37" i="4"/>
  <c r="F36" i="4"/>
  <c r="L36" i="4" s="1"/>
  <c r="F35" i="4"/>
  <c r="M47" i="4" s="1"/>
  <c r="F34" i="4"/>
  <c r="F33" i="4"/>
  <c r="F32" i="4"/>
  <c r="F31" i="4"/>
  <c r="F30" i="4"/>
  <c r="F29" i="4"/>
  <c r="F80" i="4"/>
  <c r="F79" i="4"/>
  <c r="F28" i="4"/>
  <c r="L28" i="4" s="1"/>
  <c r="F27" i="4"/>
  <c r="F78" i="4"/>
  <c r="F77" i="4"/>
  <c r="F76" i="4"/>
  <c r="F75" i="4"/>
  <c r="F74" i="4"/>
  <c r="F73" i="4"/>
  <c r="F72" i="4"/>
  <c r="F71" i="4"/>
  <c r="F7" i="4"/>
  <c r="F6" i="4"/>
  <c r="F26" i="4"/>
  <c r="M26" i="4" s="1"/>
  <c r="F25" i="4"/>
  <c r="L25" i="4" s="1"/>
  <c r="F5" i="4"/>
  <c r="F4" i="4"/>
  <c r="F3" i="4"/>
  <c r="F2" i="4"/>
  <c r="F70" i="4"/>
  <c r="F69" i="4"/>
  <c r="F68" i="4"/>
  <c r="F67" i="4"/>
  <c r="F24" i="4"/>
  <c r="F23" i="4"/>
  <c r="F66" i="4"/>
  <c r="F65" i="4"/>
  <c r="F64" i="4"/>
  <c r="F63" i="4"/>
  <c r="F62" i="4"/>
  <c r="F61" i="4"/>
  <c r="F22" i="4"/>
  <c r="F21" i="4"/>
  <c r="F60" i="4"/>
  <c r="F59" i="4"/>
  <c r="F58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F91" i="4"/>
  <c r="I102" i="3"/>
  <c r="F88" i="3"/>
  <c r="F87" i="3"/>
  <c r="F19" i="3"/>
  <c r="M87" i="3" s="1"/>
  <c r="F18" i="3"/>
  <c r="M86" i="3" s="1"/>
  <c r="F55" i="3"/>
  <c r="F54" i="3"/>
  <c r="F86" i="3"/>
  <c r="F85" i="3"/>
  <c r="F53" i="3"/>
  <c r="F52" i="3"/>
  <c r="F51" i="3"/>
  <c r="F50" i="3"/>
  <c r="F84" i="3"/>
  <c r="F83" i="3"/>
  <c r="F17" i="3"/>
  <c r="M75" i="3" s="1"/>
  <c r="F16" i="3"/>
  <c r="F49" i="3"/>
  <c r="M73" i="3" s="1"/>
  <c r="F48" i="3"/>
  <c r="F47" i="3"/>
  <c r="F46" i="3"/>
  <c r="F15" i="3"/>
  <c r="F14" i="3"/>
  <c r="L68" i="3" s="1"/>
  <c r="F13" i="3"/>
  <c r="F12" i="3"/>
  <c r="F45" i="3"/>
  <c r="L65" i="3" s="1"/>
  <c r="F44" i="3"/>
  <c r="F43" i="3"/>
  <c r="F42" i="3"/>
  <c r="M61" i="3"/>
  <c r="F41" i="3"/>
  <c r="F40" i="3"/>
  <c r="F82" i="3"/>
  <c r="F81" i="3"/>
  <c r="M58" i="3" s="1"/>
  <c r="F11" i="3"/>
  <c r="F10" i="3"/>
  <c r="M55" i="3"/>
  <c r="L55" i="3"/>
  <c r="F80" i="3"/>
  <c r="F79" i="3"/>
  <c r="M54" i="3" s="1"/>
  <c r="F39" i="3"/>
  <c r="L53" i="3" s="1"/>
  <c r="M52" i="3"/>
  <c r="L52" i="3"/>
  <c r="F38" i="3"/>
  <c r="M38" i="3" s="1"/>
  <c r="F9" i="3"/>
  <c r="L51" i="3" s="1"/>
  <c r="F8" i="3"/>
  <c r="F37" i="3"/>
  <c r="F36" i="3"/>
  <c r="M48" i="3" s="1"/>
  <c r="F35" i="3"/>
  <c r="L47" i="3" s="1"/>
  <c r="F34" i="3"/>
  <c r="M46" i="3" s="1"/>
  <c r="L45" i="3"/>
  <c r="F33" i="3"/>
  <c r="F32" i="3"/>
  <c r="M44" i="3" s="1"/>
  <c r="M43" i="3"/>
  <c r="F31" i="3"/>
  <c r="F30" i="3"/>
  <c r="F29" i="3"/>
  <c r="M41" i="3" s="1"/>
  <c r="F28" i="3"/>
  <c r="M39" i="3"/>
  <c r="F78" i="3"/>
  <c r="L39" i="3" s="1"/>
  <c r="L38" i="3"/>
  <c r="F77" i="3"/>
  <c r="F27" i="3"/>
  <c r="M36" i="3"/>
  <c r="F26" i="3"/>
  <c r="L36" i="3" s="1"/>
  <c r="F76" i="3"/>
  <c r="L35" i="3" s="1"/>
  <c r="M34" i="3"/>
  <c r="F75" i="3"/>
  <c r="F74" i="3"/>
  <c r="F73" i="3"/>
  <c r="M32" i="3" s="1"/>
  <c r="F72" i="3"/>
  <c r="F71" i="3"/>
  <c r="M30" i="3" s="1"/>
  <c r="L29" i="3"/>
  <c r="F70" i="3"/>
  <c r="F69" i="3"/>
  <c r="M28" i="3" s="1"/>
  <c r="F7" i="3"/>
  <c r="L27" i="3" s="1"/>
  <c r="F6" i="3"/>
  <c r="L26" i="3" s="1"/>
  <c r="F25" i="3"/>
  <c r="M25" i="3" s="1"/>
  <c r="F24" i="3"/>
  <c r="F5" i="3"/>
  <c r="L23" i="3" s="1"/>
  <c r="M22" i="3"/>
  <c r="F4" i="3"/>
  <c r="F3" i="3"/>
  <c r="F2" i="3"/>
  <c r="F68" i="3"/>
  <c r="L19" i="3" s="1"/>
  <c r="M18" i="3"/>
  <c r="F67" i="3"/>
  <c r="L18" i="3" s="1"/>
  <c r="F66" i="3"/>
  <c r="L16" i="3"/>
  <c r="F65" i="3"/>
  <c r="M16" i="3" s="1"/>
  <c r="F23" i="3"/>
  <c r="M23" i="3" s="1"/>
  <c r="F22" i="3"/>
  <c r="L22" i="3" s="1"/>
  <c r="F64" i="3"/>
  <c r="F63" i="3"/>
  <c r="M12" i="3" s="1"/>
  <c r="F62" i="3"/>
  <c r="L11" i="3" s="1"/>
  <c r="F61" i="3"/>
  <c r="F60" i="3"/>
  <c r="F59" i="3"/>
  <c r="F21" i="3"/>
  <c r="F20" i="3"/>
  <c r="L6" i="3" s="1"/>
  <c r="F58" i="3"/>
  <c r="F57" i="3"/>
  <c r="M4" i="3" s="1"/>
  <c r="F56" i="3"/>
  <c r="M3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F89" i="3"/>
  <c r="J20" i="2"/>
  <c r="L20" i="2"/>
  <c r="M20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L25" i="2"/>
  <c r="M25" i="2"/>
  <c r="M26" i="2"/>
  <c r="L27" i="2"/>
  <c r="M27" i="2"/>
  <c r="M29" i="2"/>
  <c r="L33" i="2"/>
  <c r="M33" i="2"/>
  <c r="M34" i="2"/>
  <c r="L35" i="2"/>
  <c r="M35" i="2"/>
  <c r="M37" i="2"/>
  <c r="L41" i="2"/>
  <c r="M41" i="2"/>
  <c r="M42" i="2"/>
  <c r="L43" i="2"/>
  <c r="M43" i="2"/>
  <c r="M45" i="2"/>
  <c r="L49" i="2"/>
  <c r="M49" i="2"/>
  <c r="M50" i="2"/>
  <c r="L51" i="2"/>
  <c r="M51" i="2"/>
  <c r="M53" i="2"/>
  <c r="L57" i="2"/>
  <c r="M57" i="2"/>
  <c r="M58" i="2"/>
  <c r="L59" i="2"/>
  <c r="M59" i="2"/>
  <c r="M61" i="2"/>
  <c r="L65" i="2"/>
  <c r="M65" i="2"/>
  <c r="M66" i="2"/>
  <c r="M69" i="2"/>
  <c r="L73" i="2"/>
  <c r="M73" i="2"/>
  <c r="M74" i="2"/>
  <c r="L75" i="2"/>
  <c r="M75" i="2"/>
  <c r="M77" i="2"/>
  <c r="L81" i="2"/>
  <c r="M81" i="2"/>
  <c r="M82" i="2"/>
  <c r="L83" i="2"/>
  <c r="M83" i="2"/>
  <c r="M85" i="2"/>
  <c r="L89" i="2"/>
  <c r="M89" i="2"/>
  <c r="F20" i="2"/>
  <c r="F21" i="2"/>
  <c r="L21" i="2" s="1"/>
  <c r="F22" i="2"/>
  <c r="L22" i="2" s="1"/>
  <c r="F23" i="2"/>
  <c r="L23" i="2" s="1"/>
  <c r="F24" i="2"/>
  <c r="M24" i="2" s="1"/>
  <c r="F25" i="2"/>
  <c r="F26" i="2"/>
  <c r="L26" i="2" s="1"/>
  <c r="F27" i="2"/>
  <c r="F28" i="2"/>
  <c r="M28" i="2" s="1"/>
  <c r="F29" i="2"/>
  <c r="L29" i="2" s="1"/>
  <c r="F30" i="2"/>
  <c r="L30" i="2" s="1"/>
  <c r="F31" i="2"/>
  <c r="M31" i="2" s="1"/>
  <c r="F32" i="2"/>
  <c r="M32" i="2" s="1"/>
  <c r="F33" i="2"/>
  <c r="F34" i="2"/>
  <c r="L34" i="2" s="1"/>
  <c r="F35" i="2"/>
  <c r="F36" i="2"/>
  <c r="M36" i="2" s="1"/>
  <c r="F37" i="2"/>
  <c r="L37" i="2" s="1"/>
  <c r="F38" i="2"/>
  <c r="L38" i="2" s="1"/>
  <c r="F39" i="2"/>
  <c r="L39" i="2" s="1"/>
  <c r="F40" i="2"/>
  <c r="M40" i="2" s="1"/>
  <c r="F41" i="2"/>
  <c r="F42" i="2"/>
  <c r="L42" i="2" s="1"/>
  <c r="F43" i="2"/>
  <c r="F44" i="2"/>
  <c r="M44" i="2" s="1"/>
  <c r="F45" i="2"/>
  <c r="L45" i="2" s="1"/>
  <c r="F46" i="2"/>
  <c r="L46" i="2" s="1"/>
  <c r="F47" i="2"/>
  <c r="L47" i="2" s="1"/>
  <c r="F48" i="2"/>
  <c r="M48" i="2" s="1"/>
  <c r="F49" i="2"/>
  <c r="F50" i="2"/>
  <c r="L50" i="2" s="1"/>
  <c r="F51" i="2"/>
  <c r="F52" i="2"/>
  <c r="M52" i="2" s="1"/>
  <c r="F53" i="2"/>
  <c r="L53" i="2" s="1"/>
  <c r="F54" i="2"/>
  <c r="L54" i="2" s="1"/>
  <c r="F55" i="2"/>
  <c r="M55" i="2" s="1"/>
  <c r="F56" i="2"/>
  <c r="M56" i="2" s="1"/>
  <c r="F57" i="2"/>
  <c r="F58" i="2"/>
  <c r="L58" i="2" s="1"/>
  <c r="F59" i="2"/>
  <c r="F60" i="2"/>
  <c r="M60" i="2" s="1"/>
  <c r="F61" i="2"/>
  <c r="L61" i="2" s="1"/>
  <c r="F62" i="2"/>
  <c r="L62" i="2" s="1"/>
  <c r="F63" i="2"/>
  <c r="M63" i="2" s="1"/>
  <c r="F64" i="2"/>
  <c r="M64" i="2" s="1"/>
  <c r="F65" i="2"/>
  <c r="F66" i="2"/>
  <c r="L66" i="2" s="1"/>
  <c r="F67" i="2"/>
  <c r="L67" i="2" s="1"/>
  <c r="F68" i="2"/>
  <c r="M68" i="2" s="1"/>
  <c r="F69" i="2"/>
  <c r="L69" i="2" s="1"/>
  <c r="F70" i="2"/>
  <c r="L70" i="2" s="1"/>
  <c r="F71" i="2"/>
  <c r="L71" i="2" s="1"/>
  <c r="F72" i="2"/>
  <c r="M72" i="2" s="1"/>
  <c r="F73" i="2"/>
  <c r="F74" i="2"/>
  <c r="L74" i="2" s="1"/>
  <c r="F75" i="2"/>
  <c r="F76" i="2"/>
  <c r="M76" i="2" s="1"/>
  <c r="F77" i="2"/>
  <c r="L77" i="2" s="1"/>
  <c r="F78" i="2"/>
  <c r="L78" i="2" s="1"/>
  <c r="F79" i="2"/>
  <c r="L79" i="2" s="1"/>
  <c r="F80" i="2"/>
  <c r="M80" i="2" s="1"/>
  <c r="F81" i="2"/>
  <c r="F82" i="2"/>
  <c r="L82" i="2" s="1"/>
  <c r="F83" i="2"/>
  <c r="F84" i="2"/>
  <c r="M84" i="2" s="1"/>
  <c r="F85" i="2"/>
  <c r="L85" i="2" s="1"/>
  <c r="F86" i="2"/>
  <c r="L86" i="2" s="1"/>
  <c r="F87" i="2"/>
  <c r="L87" i="2" s="1"/>
  <c r="F88" i="2"/>
  <c r="M88" i="2" s="1"/>
  <c r="F89" i="2"/>
  <c r="F19" i="2"/>
  <c r="L19" i="2" s="1"/>
  <c r="F18" i="2"/>
  <c r="L18" i="2" s="1"/>
  <c r="F17" i="2"/>
  <c r="M17" i="2" s="1"/>
  <c r="F16" i="2"/>
  <c r="L16" i="2" s="1"/>
  <c r="F15" i="2"/>
  <c r="M15" i="2" s="1"/>
  <c r="F14" i="2"/>
  <c r="L14" i="2" s="1"/>
  <c r="F13" i="2"/>
  <c r="M13" i="2" s="1"/>
  <c r="F12" i="2"/>
  <c r="M12" i="2" s="1"/>
  <c r="F11" i="2"/>
  <c r="L11" i="2" s="1"/>
  <c r="F10" i="2"/>
  <c r="M10" i="2" s="1"/>
  <c r="F9" i="2"/>
  <c r="M9" i="2" s="1"/>
  <c r="F8" i="2"/>
  <c r="M8" i="2" s="1"/>
  <c r="F7" i="2"/>
  <c r="L7" i="2" s="1"/>
  <c r="F6" i="2"/>
  <c r="M6" i="2" s="1"/>
  <c r="F5" i="2"/>
  <c r="M5" i="2" s="1"/>
  <c r="F4" i="2"/>
  <c r="L4" i="2" s="1"/>
  <c r="F3" i="2"/>
  <c r="L3" i="2" s="1"/>
  <c r="K2" i="2"/>
  <c r="K5" i="2" s="1"/>
  <c r="K6" i="2" s="1"/>
  <c r="K7" i="2" s="1"/>
  <c r="K8" i="2" s="1"/>
  <c r="K9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F2" i="2"/>
  <c r="M2" i="2" s="1"/>
  <c r="M11" i="4" l="1"/>
  <c r="M53" i="4"/>
  <c r="L30" i="4"/>
  <c r="M54" i="4"/>
  <c r="M79" i="4"/>
  <c r="M90" i="4"/>
  <c r="L80" i="4"/>
  <c r="L88" i="4"/>
  <c r="M87" i="4"/>
  <c r="M7" i="4"/>
  <c r="M15" i="4"/>
  <c r="M2" i="4"/>
  <c r="L16" i="4"/>
  <c r="M40" i="4"/>
  <c r="M6" i="4"/>
  <c r="L14" i="4"/>
  <c r="M23" i="4"/>
  <c r="M36" i="4"/>
  <c r="L44" i="4"/>
  <c r="M52" i="4"/>
  <c r="L61" i="4"/>
  <c r="L85" i="4"/>
  <c r="L55" i="4"/>
  <c r="M28" i="4"/>
  <c r="M35" i="4"/>
  <c r="M58" i="4"/>
  <c r="M74" i="4"/>
  <c r="M42" i="4"/>
  <c r="L67" i="4"/>
  <c r="L75" i="4"/>
  <c r="L34" i="4"/>
  <c r="M73" i="4"/>
  <c r="M81" i="4"/>
  <c r="L13" i="4"/>
  <c r="L22" i="4"/>
  <c r="M43" i="4"/>
  <c r="M51" i="4"/>
  <c r="M60" i="4"/>
  <c r="L68" i="4"/>
  <c r="M8" i="4"/>
  <c r="M4" i="4"/>
  <c r="L19" i="4"/>
  <c r="L41" i="4"/>
  <c r="L49" i="4"/>
  <c r="L64" i="4"/>
  <c r="M71" i="4"/>
  <c r="L77" i="4"/>
  <c r="L5" i="4"/>
  <c r="M12" i="4"/>
  <c r="L21" i="4"/>
  <c r="M50" i="4"/>
  <c r="L59" i="4"/>
  <c r="M65" i="4"/>
  <c r="L72" i="4"/>
  <c r="M78" i="4"/>
  <c r="L86" i="4"/>
  <c r="L9" i="4"/>
  <c r="M32" i="4"/>
  <c r="L38" i="4"/>
  <c r="L46" i="4"/>
  <c r="L62" i="4"/>
  <c r="L69" i="4"/>
  <c r="M82" i="4"/>
  <c r="M31" i="4"/>
  <c r="M9" i="4"/>
  <c r="M17" i="4"/>
  <c r="L33" i="4"/>
  <c r="M39" i="4"/>
  <c r="M62" i="4"/>
  <c r="L70" i="4"/>
  <c r="L76" i="4"/>
  <c r="L83" i="4"/>
  <c r="M91" i="4"/>
  <c r="M66" i="4"/>
  <c r="M24" i="4"/>
  <c r="M3" i="4"/>
  <c r="L10" i="4"/>
  <c r="M18" i="4"/>
  <c r="M27" i="4"/>
  <c r="M48" i="4"/>
  <c r="M56" i="4"/>
  <c r="M63" i="4"/>
  <c r="M70" i="4"/>
  <c r="M76" i="4"/>
  <c r="L84" i="4"/>
  <c r="M68" i="4"/>
  <c r="L48" i="4"/>
  <c r="M67" i="4"/>
  <c r="M86" i="4"/>
  <c r="M59" i="4"/>
  <c r="L78" i="4"/>
  <c r="M44" i="4"/>
  <c r="L40" i="4"/>
  <c r="L60" i="4"/>
  <c r="M75" i="4"/>
  <c r="M84" i="4"/>
  <c r="L32" i="4"/>
  <c r="M83" i="4"/>
  <c r="L6" i="4"/>
  <c r="L7" i="4"/>
  <c r="L71" i="4"/>
  <c r="L87" i="4"/>
  <c r="M25" i="4"/>
  <c r="M33" i="4"/>
  <c r="M46" i="4"/>
  <c r="L8" i="4"/>
  <c r="M19" i="4"/>
  <c r="L26" i="4"/>
  <c r="L50" i="4"/>
  <c r="M61" i="4"/>
  <c r="M69" i="4"/>
  <c r="M77" i="4"/>
  <c r="M85" i="4"/>
  <c r="M41" i="4"/>
  <c r="M38" i="4"/>
  <c r="L31" i="4"/>
  <c r="L35" i="4"/>
  <c r="L39" i="4"/>
  <c r="L43" i="4"/>
  <c r="L47" i="4"/>
  <c r="L54" i="4"/>
  <c r="L63" i="4"/>
  <c r="L79" i="4"/>
  <c r="M49" i="4"/>
  <c r="M34" i="4"/>
  <c r="M5" i="4"/>
  <c r="M13" i="4"/>
  <c r="M14" i="4"/>
  <c r="M21" i="4"/>
  <c r="M22" i="4"/>
  <c r="M29" i="4"/>
  <c r="L29" i="4"/>
  <c r="L2" i="4"/>
  <c r="L3" i="4"/>
  <c r="M10" i="4"/>
  <c r="L11" i="4"/>
  <c r="L24" i="4"/>
  <c r="L42" i="4"/>
  <c r="M37" i="4"/>
  <c r="L37" i="4"/>
  <c r="M45" i="4"/>
  <c r="L45" i="4"/>
  <c r="L4" i="4"/>
  <c r="L12" i="4"/>
  <c r="L17" i="4"/>
  <c r="L18" i="4"/>
  <c r="L23" i="4"/>
  <c r="L27" i="4"/>
  <c r="M30" i="4"/>
  <c r="L15" i="4"/>
  <c r="M16" i="4"/>
  <c r="M55" i="4"/>
  <c r="L56" i="4"/>
  <c r="M64" i="4"/>
  <c r="L65" i="4"/>
  <c r="M72" i="4"/>
  <c r="L73" i="4"/>
  <c r="M80" i="4"/>
  <c r="L81" i="4"/>
  <c r="M88" i="4"/>
  <c r="L89" i="4"/>
  <c r="L58" i="4"/>
  <c r="L66" i="4"/>
  <c r="L74" i="4"/>
  <c r="L82" i="4"/>
  <c r="L90" i="4"/>
  <c r="L91" i="4"/>
  <c r="J105" i="4"/>
  <c r="L51" i="4"/>
  <c r="L52" i="4"/>
  <c r="K106" i="4"/>
  <c r="L53" i="4"/>
  <c r="N118" i="4"/>
  <c r="M9" i="3"/>
  <c r="L33" i="3"/>
  <c r="L49" i="3"/>
  <c r="L10" i="3"/>
  <c r="M17" i="3"/>
  <c r="L34" i="3"/>
  <c r="L50" i="3"/>
  <c r="L61" i="3"/>
  <c r="L66" i="3"/>
  <c r="L74" i="3"/>
  <c r="M82" i="3"/>
  <c r="M83" i="3"/>
  <c r="M76" i="3"/>
  <c r="M84" i="3"/>
  <c r="M62" i="3"/>
  <c r="M5" i="3"/>
  <c r="L13" i="3"/>
  <c r="M29" i="3"/>
  <c r="M45" i="3"/>
  <c r="M57" i="3"/>
  <c r="L62" i="3"/>
  <c r="M69" i="3"/>
  <c r="M77" i="3"/>
  <c r="M85" i="3"/>
  <c r="M67" i="3"/>
  <c r="M14" i="3"/>
  <c r="M63" i="3"/>
  <c r="M78" i="3"/>
  <c r="M7" i="3"/>
  <c r="M20" i="3"/>
  <c r="L37" i="3"/>
  <c r="L42" i="3"/>
  <c r="L59" i="3"/>
  <c r="M64" i="3"/>
  <c r="M71" i="3"/>
  <c r="M79" i="3"/>
  <c r="L20" i="3"/>
  <c r="M70" i="3"/>
  <c r="M2" i="3"/>
  <c r="L21" i="3"/>
  <c r="L43" i="3"/>
  <c r="M60" i="3"/>
  <c r="L64" i="3"/>
  <c r="L72" i="3"/>
  <c r="M80" i="3"/>
  <c r="M88" i="3"/>
  <c r="M81" i="3"/>
  <c r="M71" i="2"/>
  <c r="M13" i="3"/>
  <c r="M21" i="2"/>
  <c r="M27" i="3"/>
  <c r="L32" i="3"/>
  <c r="L88" i="2"/>
  <c r="L84" i="2"/>
  <c r="L80" i="2"/>
  <c r="L76" i="2"/>
  <c r="L72" i="2"/>
  <c r="L68" i="2"/>
  <c r="L64" i="2"/>
  <c r="L60" i="2"/>
  <c r="L56" i="2"/>
  <c r="L52" i="2"/>
  <c r="L48" i="2"/>
  <c r="L44" i="2"/>
  <c r="L40" i="2"/>
  <c r="L36" i="2"/>
  <c r="L32" i="2"/>
  <c r="L28" i="2"/>
  <c r="L24" i="2"/>
  <c r="N5" i="2"/>
  <c r="M11" i="3"/>
  <c r="L46" i="3"/>
  <c r="M68" i="3"/>
  <c r="M72" i="3"/>
  <c r="L86" i="3"/>
  <c r="M87" i="2"/>
  <c r="M79" i="2"/>
  <c r="M67" i="2"/>
  <c r="M23" i="2"/>
  <c r="L63" i="2"/>
  <c r="L55" i="2"/>
  <c r="L31" i="2"/>
  <c r="M86" i="2"/>
  <c r="M78" i="2"/>
  <c r="M70" i="2"/>
  <c r="M62" i="2"/>
  <c r="M54" i="2"/>
  <c r="M46" i="2"/>
  <c r="M38" i="2"/>
  <c r="M30" i="2"/>
  <c r="M22" i="2"/>
  <c r="L3" i="3"/>
  <c r="M21" i="3"/>
  <c r="L48" i="3"/>
  <c r="L70" i="3"/>
  <c r="M74" i="3"/>
  <c r="M53" i="3"/>
  <c r="M66" i="3"/>
  <c r="L82" i="3"/>
  <c r="L87" i="3"/>
  <c r="L83" i="3"/>
  <c r="M47" i="2"/>
  <c r="M39" i="2"/>
  <c r="L4" i="3"/>
  <c r="M50" i="3"/>
  <c r="L54" i="3"/>
  <c r="L14" i="3"/>
  <c r="M37" i="3"/>
  <c r="M59" i="3"/>
  <c r="L63" i="3"/>
  <c r="L30" i="3"/>
  <c r="M6" i="3"/>
  <c r="L8" i="3"/>
  <c r="M8" i="3"/>
  <c r="L15" i="3"/>
  <c r="M15" i="3"/>
  <c r="L24" i="3"/>
  <c r="M24" i="3"/>
  <c r="M56" i="3"/>
  <c r="L56" i="3"/>
  <c r="L40" i="3"/>
  <c r="M40" i="3"/>
  <c r="M31" i="3"/>
  <c r="L31" i="3"/>
  <c r="L77" i="3"/>
  <c r="L5" i="3"/>
  <c r="L17" i="3"/>
  <c r="M33" i="3"/>
  <c r="M49" i="3"/>
  <c r="L58" i="3"/>
  <c r="M65" i="3"/>
  <c r="L67" i="3"/>
  <c r="L81" i="3"/>
  <c r="L2" i="3"/>
  <c r="M10" i="3"/>
  <c r="L12" i="3"/>
  <c r="M19" i="3"/>
  <c r="M26" i="3"/>
  <c r="L28" i="3"/>
  <c r="M35" i="3"/>
  <c r="M42" i="3"/>
  <c r="L44" i="3"/>
  <c r="M51" i="3"/>
  <c r="L60" i="3"/>
  <c r="L71" i="3"/>
  <c r="L73" i="3"/>
  <c r="L75" i="3"/>
  <c r="L85" i="3"/>
  <c r="L7" i="3"/>
  <c r="L69" i="3"/>
  <c r="L78" i="3"/>
  <c r="M89" i="3"/>
  <c r="L89" i="3"/>
  <c r="M47" i="3"/>
  <c r="L76" i="3"/>
  <c r="L9" i="3"/>
  <c r="L25" i="3"/>
  <c r="L41" i="3"/>
  <c r="L57" i="3"/>
  <c r="L79" i="3"/>
  <c r="L80" i="3"/>
  <c r="L84" i="3"/>
  <c r="K104" i="3"/>
  <c r="N116" i="3"/>
  <c r="L88" i="3"/>
  <c r="J103" i="3"/>
  <c r="M7" i="2"/>
  <c r="M14" i="2"/>
  <c r="L2" i="2"/>
  <c r="M18" i="2"/>
  <c r="M11" i="2"/>
  <c r="M19" i="2"/>
  <c r="L6" i="2"/>
  <c r="L10" i="2"/>
  <c r="M3" i="2"/>
  <c r="L8" i="2"/>
  <c r="L12" i="2"/>
  <c r="M4" i="2"/>
  <c r="M16" i="2"/>
  <c r="N116" i="2"/>
  <c r="L5" i="2"/>
  <c r="L9" i="2"/>
  <c r="L13" i="2"/>
  <c r="L17" i="2"/>
  <c r="L15" i="2"/>
  <c r="N86" i="4" l="1"/>
  <c r="N78" i="4"/>
  <c r="N70" i="4"/>
  <c r="N62" i="4"/>
  <c r="N53" i="4"/>
  <c r="N85" i="4"/>
  <c r="N77" i="4"/>
  <c r="N69" i="4"/>
  <c r="N61" i="4"/>
  <c r="N52" i="4"/>
  <c r="N44" i="4"/>
  <c r="N36" i="4"/>
  <c r="N28" i="4"/>
  <c r="N84" i="4"/>
  <c r="N76" i="4"/>
  <c r="N68" i="4"/>
  <c r="N60" i="4"/>
  <c r="N51" i="4"/>
  <c r="N43" i="4"/>
  <c r="N35" i="4"/>
  <c r="N27" i="4"/>
  <c r="N91" i="4"/>
  <c r="N83" i="4"/>
  <c r="N75" i="4"/>
  <c r="N67" i="4"/>
  <c r="N59" i="4"/>
  <c r="N50" i="4"/>
  <c r="N42" i="4"/>
  <c r="N34" i="4"/>
  <c r="N26" i="4"/>
  <c r="N90" i="4"/>
  <c r="N82" i="4"/>
  <c r="N74" i="4"/>
  <c r="N66" i="4"/>
  <c r="N58" i="4"/>
  <c r="N49" i="4"/>
  <c r="N89" i="4"/>
  <c r="N81" i="4"/>
  <c r="N73" i="4"/>
  <c r="N65" i="4"/>
  <c r="N56" i="4"/>
  <c r="N88" i="4"/>
  <c r="N80" i="4"/>
  <c r="N72" i="4"/>
  <c r="N64" i="4"/>
  <c r="N55" i="4"/>
  <c r="N47" i="4"/>
  <c r="N39" i="4"/>
  <c r="N31" i="4"/>
  <c r="N23" i="4"/>
  <c r="N14" i="4"/>
  <c r="N87" i="4"/>
  <c r="N79" i="4"/>
  <c r="N71" i="4"/>
  <c r="N63" i="4"/>
  <c r="N54" i="4"/>
  <c r="N30" i="4"/>
  <c r="N11" i="4"/>
  <c r="N3" i="4"/>
  <c r="N40" i="4"/>
  <c r="N29" i="4"/>
  <c r="N19" i="4"/>
  <c r="N5" i="4"/>
  <c r="N45" i="4"/>
  <c r="N25" i="4"/>
  <c r="N24" i="4"/>
  <c r="N10" i="4"/>
  <c r="N2" i="4"/>
  <c r="N37" i="4"/>
  <c r="N7" i="4"/>
  <c r="N41" i="4"/>
  <c r="N6" i="4"/>
  <c r="N22" i="4"/>
  <c r="N9" i="4"/>
  <c r="N48" i="4"/>
  <c r="N21" i="4"/>
  <c r="N33" i="4"/>
  <c r="N18" i="4"/>
  <c r="N17" i="4"/>
  <c r="N16" i="4"/>
  <c r="N15" i="4"/>
  <c r="N12" i="4"/>
  <c r="N4" i="4"/>
  <c r="N8" i="4"/>
  <c r="N46" i="4"/>
  <c r="N32" i="4"/>
  <c r="N38" i="4"/>
  <c r="N13" i="4"/>
  <c r="L107" i="4"/>
  <c r="O51" i="4" s="1"/>
  <c r="M108" i="4"/>
  <c r="Q34" i="4" s="1"/>
  <c r="M106" i="2"/>
  <c r="M106" i="3"/>
  <c r="Q33" i="3" s="1"/>
  <c r="L105" i="3"/>
  <c r="O79" i="3" s="1"/>
  <c r="N87" i="3"/>
  <c r="N83" i="3"/>
  <c r="N79" i="3"/>
  <c r="N75" i="3"/>
  <c r="N88" i="3"/>
  <c r="N84" i="3"/>
  <c r="N80" i="3"/>
  <c r="N76" i="3"/>
  <c r="N72" i="3"/>
  <c r="N68" i="3"/>
  <c r="N64" i="3"/>
  <c r="N60" i="3"/>
  <c r="N56" i="3"/>
  <c r="N52" i="3"/>
  <c r="N48" i="3"/>
  <c r="N44" i="3"/>
  <c r="N40" i="3"/>
  <c r="N36" i="3"/>
  <c r="N32" i="3"/>
  <c r="N28" i="3"/>
  <c r="N24" i="3"/>
  <c r="N20" i="3"/>
  <c r="N16" i="3"/>
  <c r="N12" i="3"/>
  <c r="N89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N10" i="3"/>
  <c r="N6" i="3"/>
  <c r="N2" i="3"/>
  <c r="N55" i="3"/>
  <c r="N39" i="3"/>
  <c r="N23" i="3"/>
  <c r="N4" i="3"/>
  <c r="N7" i="3"/>
  <c r="N71" i="3"/>
  <c r="N67" i="3"/>
  <c r="N51" i="3"/>
  <c r="N35" i="3"/>
  <c r="N19" i="3"/>
  <c r="N15" i="3"/>
  <c r="N63" i="3"/>
  <c r="N47" i="3"/>
  <c r="N31" i="3"/>
  <c r="N8" i="3"/>
  <c r="N3" i="3"/>
  <c r="N43" i="3"/>
  <c r="N59" i="3"/>
  <c r="N27" i="3"/>
  <c r="N11" i="3"/>
  <c r="N18" i="2"/>
  <c r="N20" i="2"/>
  <c r="N21" i="2"/>
  <c r="N24" i="2"/>
  <c r="N27" i="2"/>
  <c r="N30" i="2"/>
  <c r="N33" i="2"/>
  <c r="N36" i="2"/>
  <c r="N39" i="2"/>
  <c r="N42" i="2"/>
  <c r="N45" i="2"/>
  <c r="N48" i="2"/>
  <c r="N51" i="2"/>
  <c r="N54" i="2"/>
  <c r="N57" i="2"/>
  <c r="N60" i="2"/>
  <c r="N63" i="2"/>
  <c r="N66" i="2"/>
  <c r="N69" i="2"/>
  <c r="N72" i="2"/>
  <c r="N75" i="2"/>
  <c r="N78" i="2"/>
  <c r="N81" i="2"/>
  <c r="N84" i="2"/>
  <c r="N87" i="2"/>
  <c r="N28" i="2"/>
  <c r="N40" i="2"/>
  <c r="N52" i="2"/>
  <c r="N64" i="2"/>
  <c r="N76" i="2"/>
  <c r="N88" i="2"/>
  <c r="N32" i="2"/>
  <c r="N44" i="2"/>
  <c r="N56" i="2"/>
  <c r="N68" i="2"/>
  <c r="N80" i="2"/>
  <c r="N25" i="2"/>
  <c r="N37" i="2"/>
  <c r="N49" i="2"/>
  <c r="N61" i="2"/>
  <c r="N73" i="2"/>
  <c r="N85" i="2"/>
  <c r="N29" i="2"/>
  <c r="N41" i="2"/>
  <c r="N53" i="2"/>
  <c r="N65" i="2"/>
  <c r="N77" i="2"/>
  <c r="N89" i="2"/>
  <c r="N23" i="2"/>
  <c r="N35" i="2"/>
  <c r="N47" i="2"/>
  <c r="N59" i="2"/>
  <c r="N71" i="2"/>
  <c r="N83" i="2"/>
  <c r="N22" i="2"/>
  <c r="N34" i="2"/>
  <c r="N46" i="2"/>
  <c r="N58" i="2"/>
  <c r="N70" i="2"/>
  <c r="N82" i="2"/>
  <c r="N26" i="2"/>
  <c r="N38" i="2"/>
  <c r="N50" i="2"/>
  <c r="N62" i="2"/>
  <c r="N74" i="2"/>
  <c r="N86" i="2"/>
  <c r="N31" i="2"/>
  <c r="N43" i="2"/>
  <c r="N55" i="2"/>
  <c r="N67" i="2"/>
  <c r="N79" i="2"/>
  <c r="N9" i="2"/>
  <c r="N13" i="2"/>
  <c r="N3" i="2"/>
  <c r="N2" i="2"/>
  <c r="N10" i="2"/>
  <c r="N4" i="2"/>
  <c r="N17" i="2"/>
  <c r="N8" i="2"/>
  <c r="N11" i="2"/>
  <c r="N12" i="2"/>
  <c r="N15" i="2"/>
  <c r="N16" i="2"/>
  <c r="N19" i="2"/>
  <c r="N6" i="2"/>
  <c r="N7" i="2"/>
  <c r="N14" i="2"/>
  <c r="M108" i="2" l="1"/>
  <c r="L107" i="2"/>
  <c r="O66" i="4"/>
  <c r="O4" i="4"/>
  <c r="P53" i="4"/>
  <c r="Q37" i="4"/>
  <c r="P29" i="4"/>
  <c r="P12" i="4"/>
  <c r="P56" i="4"/>
  <c r="P24" i="4"/>
  <c r="O11" i="4"/>
  <c r="O12" i="4"/>
  <c r="O82" i="4"/>
  <c r="O29" i="4"/>
  <c r="P82" i="4"/>
  <c r="O45" i="4"/>
  <c r="O23" i="4"/>
  <c r="O27" i="4"/>
  <c r="O24" i="4"/>
  <c r="P23" i="4"/>
  <c r="N116" i="4"/>
  <c r="N117" i="4" s="1"/>
  <c r="N119" i="4" s="1"/>
  <c r="P37" i="4"/>
  <c r="P4" i="4"/>
  <c r="Q64" i="4"/>
  <c r="P42" i="4"/>
  <c r="Q55" i="4"/>
  <c r="Q80" i="4"/>
  <c r="Q14" i="4"/>
  <c r="P65" i="4"/>
  <c r="O91" i="4"/>
  <c r="P52" i="4"/>
  <c r="P15" i="4"/>
  <c r="P18" i="4"/>
  <c r="P17" i="4"/>
  <c r="Q30" i="4"/>
  <c r="O18" i="4"/>
  <c r="O81" i="4"/>
  <c r="O52" i="4"/>
  <c r="O90" i="4"/>
  <c r="O17" i="4"/>
  <c r="O65" i="4"/>
  <c r="Q5" i="4"/>
  <c r="P51" i="4"/>
  <c r="Q10" i="4"/>
  <c r="P91" i="4"/>
  <c r="O15" i="4"/>
  <c r="O42" i="4"/>
  <c r="P81" i="4"/>
  <c r="Q22" i="4"/>
  <c r="O2" i="4"/>
  <c r="Q72" i="4"/>
  <c r="Q45" i="4"/>
  <c r="O3" i="4"/>
  <c r="M111" i="4"/>
  <c r="O84" i="4"/>
  <c r="O76" i="4"/>
  <c r="O68" i="4"/>
  <c r="O60" i="4"/>
  <c r="M112" i="4"/>
  <c r="L109" i="4"/>
  <c r="P28" i="4"/>
  <c r="O44" i="4"/>
  <c r="P36" i="4"/>
  <c r="O28" i="4"/>
  <c r="P6" i="4"/>
  <c r="P44" i="4"/>
  <c r="O19" i="4"/>
  <c r="O16" i="4"/>
  <c r="P16" i="4"/>
  <c r="O47" i="4"/>
  <c r="P39" i="4"/>
  <c r="O36" i="4"/>
  <c r="P30" i="4"/>
  <c r="P19" i="4"/>
  <c r="O6" i="4"/>
  <c r="P38" i="4"/>
  <c r="P35" i="4"/>
  <c r="P13" i="4"/>
  <c r="P21" i="4"/>
  <c r="P34" i="4"/>
  <c r="P60" i="4"/>
  <c r="P71" i="4"/>
  <c r="P68" i="4"/>
  <c r="P88" i="4"/>
  <c r="O59" i="4"/>
  <c r="O33" i="4"/>
  <c r="O38" i="4"/>
  <c r="P46" i="4"/>
  <c r="O10" i="4"/>
  <c r="O21" i="4"/>
  <c r="O34" i="4"/>
  <c r="P76" i="4"/>
  <c r="O61" i="4"/>
  <c r="P84" i="4"/>
  <c r="O88" i="4"/>
  <c r="P49" i="4"/>
  <c r="P67" i="4"/>
  <c r="P86" i="4"/>
  <c r="P69" i="4"/>
  <c r="P85" i="4"/>
  <c r="O71" i="4"/>
  <c r="P22" i="4"/>
  <c r="P64" i="4"/>
  <c r="P50" i="4"/>
  <c r="P41" i="4"/>
  <c r="P62" i="4"/>
  <c r="P87" i="4"/>
  <c r="O50" i="4"/>
  <c r="O41" i="4"/>
  <c r="P79" i="4"/>
  <c r="O5" i="4"/>
  <c r="O30" i="4"/>
  <c r="P80" i="4"/>
  <c r="P83" i="4"/>
  <c r="P77" i="4"/>
  <c r="O32" i="4"/>
  <c r="O26" i="4"/>
  <c r="O78" i="4"/>
  <c r="P10" i="4"/>
  <c r="O22" i="4"/>
  <c r="P25" i="4"/>
  <c r="P40" i="4"/>
  <c r="O43" i="4"/>
  <c r="O49" i="4"/>
  <c r="O67" i="4"/>
  <c r="O85" i="4"/>
  <c r="O70" i="4"/>
  <c r="O86" i="4"/>
  <c r="P9" i="4"/>
  <c r="P31" i="4"/>
  <c r="O25" i="4"/>
  <c r="O69" i="4"/>
  <c r="P54" i="4"/>
  <c r="O7" i="4"/>
  <c r="O9" i="4"/>
  <c r="P75" i="4"/>
  <c r="O79" i="4"/>
  <c r="P5" i="4"/>
  <c r="O39" i="4"/>
  <c r="O64" i="4"/>
  <c r="P26" i="4"/>
  <c r="P72" i="4"/>
  <c r="P47" i="4"/>
  <c r="P48" i="4"/>
  <c r="P61" i="4"/>
  <c r="O54" i="4"/>
  <c r="P8" i="4"/>
  <c r="P7" i="4"/>
  <c r="P63" i="4"/>
  <c r="O35" i="4"/>
  <c r="P55" i="4"/>
  <c r="O31" i="4"/>
  <c r="O48" i="4"/>
  <c r="O62" i="4"/>
  <c r="O13" i="4"/>
  <c r="P14" i="4"/>
  <c r="O55" i="4"/>
  <c r="O8" i="4"/>
  <c r="O40" i="4"/>
  <c r="P59" i="4"/>
  <c r="P33" i="4"/>
  <c r="P78" i="4"/>
  <c r="O63" i="4"/>
  <c r="P32" i="4"/>
  <c r="O75" i="4"/>
  <c r="O77" i="4"/>
  <c r="P43" i="4"/>
  <c r="P70" i="4"/>
  <c r="O87" i="4"/>
  <c r="O14" i="4"/>
  <c r="O72" i="4"/>
  <c r="O46" i="4"/>
  <c r="O80" i="4"/>
  <c r="O83" i="4"/>
  <c r="Q16" i="4"/>
  <c r="P90" i="4"/>
  <c r="Q29" i="4"/>
  <c r="P3" i="4"/>
  <c r="P45" i="4"/>
  <c r="P66" i="4"/>
  <c r="P11" i="4"/>
  <c r="Q88" i="4"/>
  <c r="Q21" i="4"/>
  <c r="O74" i="4"/>
  <c r="O89" i="4"/>
  <c r="O73" i="4"/>
  <c r="O58" i="4"/>
  <c r="M110" i="4"/>
  <c r="Q15" i="4"/>
  <c r="Q24" i="4"/>
  <c r="Q38" i="4"/>
  <c r="Q35" i="4"/>
  <c r="Q43" i="4"/>
  <c r="Q3" i="4"/>
  <c r="Q56" i="4"/>
  <c r="Q53" i="4"/>
  <c r="Q77" i="4"/>
  <c r="Q44" i="4"/>
  <c r="Q83" i="4"/>
  <c r="Q2" i="4"/>
  <c r="Q76" i="4"/>
  <c r="Q19" i="4"/>
  <c r="Q62" i="4"/>
  <c r="Q82" i="4"/>
  <c r="Q81" i="4"/>
  <c r="Q63" i="4"/>
  <c r="Q51" i="4"/>
  <c r="Q47" i="4"/>
  <c r="Q42" i="4"/>
  <c r="Q7" i="4"/>
  <c r="Q25" i="4"/>
  <c r="Q87" i="4"/>
  <c r="Q23" i="4"/>
  <c r="Q27" i="4"/>
  <c r="Q73" i="4"/>
  <c r="Q28" i="4"/>
  <c r="Q60" i="4"/>
  <c r="Q41" i="4"/>
  <c r="Q32" i="4"/>
  <c r="Q69" i="4"/>
  <c r="Q52" i="4"/>
  <c r="Q33" i="4"/>
  <c r="Q6" i="4"/>
  <c r="Q4" i="4"/>
  <c r="Q26" i="4"/>
  <c r="Q65" i="4"/>
  <c r="Q70" i="4"/>
  <c r="Q85" i="4"/>
  <c r="Q84" i="4"/>
  <c r="Q39" i="4"/>
  <c r="Q71" i="4"/>
  <c r="Q59" i="4"/>
  <c r="Q78" i="4"/>
  <c r="Q58" i="4"/>
  <c r="Q90" i="4"/>
  <c r="Q46" i="4"/>
  <c r="Q86" i="4"/>
  <c r="Q31" i="4"/>
  <c r="Q61" i="4"/>
  <c r="Q9" i="4"/>
  <c r="Q17" i="4"/>
  <c r="Q89" i="4"/>
  <c r="Q40" i="4"/>
  <c r="Q50" i="4"/>
  <c r="Q18" i="4"/>
  <c r="Q11" i="4"/>
  <c r="Q48" i="4"/>
  <c r="Q68" i="4"/>
  <c r="Q49" i="4"/>
  <c r="Q54" i="4"/>
  <c r="Q74" i="4"/>
  <c r="Q79" i="4"/>
  <c r="Q91" i="4"/>
  <c r="Q36" i="4"/>
  <c r="Q12" i="4"/>
  <c r="Q67" i="4"/>
  <c r="Q8" i="4"/>
  <c r="Q66" i="4"/>
  <c r="Q75" i="4"/>
  <c r="P27" i="4"/>
  <c r="O53" i="4"/>
  <c r="O37" i="4"/>
  <c r="O56" i="4"/>
  <c r="P2" i="4"/>
  <c r="P74" i="4"/>
  <c r="P89" i="4"/>
  <c r="Q13" i="4"/>
  <c r="P73" i="4"/>
  <c r="P58" i="4"/>
  <c r="N114" i="2"/>
  <c r="N115" i="2" s="1"/>
  <c r="N117" i="2" s="1"/>
  <c r="O8" i="3"/>
  <c r="O75" i="3"/>
  <c r="O84" i="3"/>
  <c r="O24" i="3"/>
  <c r="O7" i="3"/>
  <c r="O17" i="3"/>
  <c r="P15" i="3"/>
  <c r="O44" i="3"/>
  <c r="O15" i="3"/>
  <c r="O28" i="3"/>
  <c r="O56" i="3"/>
  <c r="O85" i="3"/>
  <c r="O89" i="3"/>
  <c r="O69" i="3"/>
  <c r="O58" i="3"/>
  <c r="O71" i="3"/>
  <c r="Q24" i="3"/>
  <c r="P79" i="3"/>
  <c r="P8" i="3"/>
  <c r="P28" i="3"/>
  <c r="P44" i="3"/>
  <c r="Q19" i="3"/>
  <c r="P75" i="3"/>
  <c r="P40" i="3"/>
  <c r="P89" i="3"/>
  <c r="P56" i="3"/>
  <c r="Q15" i="3"/>
  <c r="Q10" i="3"/>
  <c r="P7" i="3"/>
  <c r="Q31" i="3"/>
  <c r="Q47" i="3"/>
  <c r="P57" i="3"/>
  <c r="O25" i="3"/>
  <c r="O57" i="3"/>
  <c r="O2" i="3"/>
  <c r="P25" i="3"/>
  <c r="P2" i="3"/>
  <c r="Q89" i="3"/>
  <c r="M109" i="3"/>
  <c r="L107" i="3"/>
  <c r="M110" i="3"/>
  <c r="O87" i="3"/>
  <c r="O83" i="3"/>
  <c r="P64" i="3"/>
  <c r="P55" i="3"/>
  <c r="P48" i="3"/>
  <c r="P39" i="3"/>
  <c r="P16" i="3"/>
  <c r="O34" i="3"/>
  <c r="P4" i="3"/>
  <c r="P23" i="3"/>
  <c r="P32" i="3"/>
  <c r="O13" i="3"/>
  <c r="P34" i="3"/>
  <c r="O45" i="3"/>
  <c r="O11" i="3"/>
  <c r="O36" i="3"/>
  <c r="O37" i="3"/>
  <c r="O54" i="3"/>
  <c r="O70" i="3"/>
  <c r="O61" i="3"/>
  <c r="P42" i="3"/>
  <c r="O16" i="3"/>
  <c r="O53" i="3"/>
  <c r="P52" i="3"/>
  <c r="O19" i="3"/>
  <c r="P61" i="3"/>
  <c r="O55" i="3"/>
  <c r="O42" i="3"/>
  <c r="P21" i="3"/>
  <c r="P30" i="3"/>
  <c r="O47" i="3"/>
  <c r="P53" i="3"/>
  <c r="O86" i="3"/>
  <c r="O72" i="3"/>
  <c r="O18" i="3"/>
  <c r="P49" i="3"/>
  <c r="P33" i="3"/>
  <c r="P10" i="3"/>
  <c r="P35" i="3"/>
  <c r="P63" i="3"/>
  <c r="O14" i="3"/>
  <c r="P72" i="3"/>
  <c r="O32" i="3"/>
  <c r="O49" i="3"/>
  <c r="O33" i="3"/>
  <c r="P18" i="3"/>
  <c r="O10" i="3"/>
  <c r="O35" i="3"/>
  <c r="P46" i="3"/>
  <c r="P82" i="3"/>
  <c r="P65" i="3"/>
  <c r="P87" i="3"/>
  <c r="P3" i="3"/>
  <c r="P62" i="3"/>
  <c r="P86" i="3"/>
  <c r="P74" i="3"/>
  <c r="P26" i="3"/>
  <c r="O48" i="3"/>
  <c r="P54" i="3"/>
  <c r="P38" i="3"/>
  <c r="O20" i="3"/>
  <c r="O52" i="3"/>
  <c r="P27" i="3"/>
  <c r="O63" i="3"/>
  <c r="O30" i="3"/>
  <c r="O82" i="3"/>
  <c r="P50" i="3"/>
  <c r="P29" i="3"/>
  <c r="P51" i="3"/>
  <c r="P6" i="3"/>
  <c r="P59" i="3"/>
  <c r="P66" i="3"/>
  <c r="O29" i="3"/>
  <c r="O51" i="3"/>
  <c r="O68" i="3"/>
  <c r="O59" i="3"/>
  <c r="O4" i="3"/>
  <c r="P43" i="3"/>
  <c r="P47" i="3"/>
  <c r="O64" i="3"/>
  <c r="P20" i="3"/>
  <c r="O39" i="3"/>
  <c r="O6" i="3"/>
  <c r="O27" i="3"/>
  <c r="P36" i="3"/>
  <c r="P83" i="3"/>
  <c r="O3" i="3"/>
  <c r="O46" i="3"/>
  <c r="O65" i="3"/>
  <c r="O62" i="3"/>
  <c r="O23" i="3"/>
  <c r="P14" i="3"/>
  <c r="P45" i="3"/>
  <c r="O74" i="3"/>
  <c r="P11" i="3"/>
  <c r="O26" i="3"/>
  <c r="O43" i="3"/>
  <c r="O38" i="3"/>
  <c r="P13" i="3"/>
  <c r="P19" i="3"/>
  <c r="O50" i="3"/>
  <c r="O21" i="3"/>
  <c r="P37" i="3"/>
  <c r="O22" i="3"/>
  <c r="P68" i="3"/>
  <c r="P70" i="3"/>
  <c r="O66" i="3"/>
  <c r="P22" i="3"/>
  <c r="P24" i="3"/>
  <c r="P17" i="3"/>
  <c r="P85" i="3"/>
  <c r="P71" i="3"/>
  <c r="P84" i="3"/>
  <c r="O77" i="3"/>
  <c r="Q42" i="3"/>
  <c r="O78" i="3"/>
  <c r="P41" i="3"/>
  <c r="P12" i="3"/>
  <c r="P77" i="3"/>
  <c r="M108" i="3"/>
  <c r="Q4" i="3"/>
  <c r="Q64" i="3"/>
  <c r="Q14" i="3"/>
  <c r="Q6" i="3"/>
  <c r="Q11" i="3"/>
  <c r="Q36" i="3"/>
  <c r="Q29" i="3"/>
  <c r="Q86" i="3"/>
  <c r="Q55" i="3"/>
  <c r="Q83" i="3"/>
  <c r="Q66" i="3"/>
  <c r="Q32" i="3"/>
  <c r="Q73" i="3"/>
  <c r="Q13" i="3"/>
  <c r="Q87" i="3"/>
  <c r="Q74" i="3"/>
  <c r="Q61" i="3"/>
  <c r="Q79" i="3"/>
  <c r="Q7" i="3"/>
  <c r="Q27" i="3"/>
  <c r="Q17" i="3"/>
  <c r="Q52" i="3"/>
  <c r="Q18" i="3"/>
  <c r="Q81" i="3"/>
  <c r="Q77" i="3"/>
  <c r="Q68" i="3"/>
  <c r="Q76" i="3"/>
  <c r="Q3" i="3"/>
  <c r="Q85" i="3"/>
  <c r="Q80" i="3"/>
  <c r="Q63" i="3"/>
  <c r="Q53" i="3"/>
  <c r="Q23" i="3"/>
  <c r="Q50" i="3"/>
  <c r="Q20" i="3"/>
  <c r="Q46" i="3"/>
  <c r="Q75" i="3"/>
  <c r="Q22" i="3"/>
  <c r="Q69" i="3"/>
  <c r="Q21" i="3"/>
  <c r="Q84" i="3"/>
  <c r="Q62" i="3"/>
  <c r="Q45" i="3"/>
  <c r="Q34" i="3"/>
  <c r="Q2" i="3"/>
  <c r="Q28" i="3"/>
  <c r="Q60" i="3"/>
  <c r="Q44" i="3"/>
  <c r="Q57" i="3"/>
  <c r="Q37" i="3"/>
  <c r="Q88" i="3"/>
  <c r="Q25" i="3"/>
  <c r="Q12" i="3"/>
  <c r="Q78" i="3"/>
  <c r="Q43" i="3"/>
  <c r="Q70" i="3"/>
  <c r="Q71" i="3"/>
  <c r="Q67" i="3"/>
  <c r="Q72" i="3"/>
  <c r="Q9" i="3"/>
  <c r="Q5" i="3"/>
  <c r="Q82" i="3"/>
  <c r="Q39" i="3"/>
  <c r="Q59" i="3"/>
  <c r="Q41" i="3"/>
  <c r="Q48" i="3"/>
  <c r="Q38" i="3"/>
  <c r="Q16" i="3"/>
  <c r="Q30" i="3"/>
  <c r="Q58" i="3"/>
  <c r="Q54" i="3"/>
  <c r="P78" i="3"/>
  <c r="O41" i="3"/>
  <c r="Q8" i="3"/>
  <c r="O12" i="3"/>
  <c r="O9" i="3"/>
  <c r="O5" i="3"/>
  <c r="O67" i="3"/>
  <c r="O80" i="3"/>
  <c r="O88" i="3"/>
  <c r="P31" i="3"/>
  <c r="O76" i="3"/>
  <c r="P9" i="3"/>
  <c r="P5" i="3"/>
  <c r="P67" i="3"/>
  <c r="P80" i="3"/>
  <c r="P88" i="3"/>
  <c r="O31" i="3"/>
  <c r="P76" i="3"/>
  <c r="Q40" i="3"/>
  <c r="P58" i="3"/>
  <c r="O81" i="3"/>
  <c r="P60" i="3"/>
  <c r="Q56" i="3"/>
  <c r="Q51" i="3"/>
  <c r="O73" i="3"/>
  <c r="O40" i="3"/>
  <c r="N114" i="3"/>
  <c r="N115" i="3" s="1"/>
  <c r="N117" i="3" s="1"/>
  <c r="Q49" i="3"/>
  <c r="Q35" i="3"/>
  <c r="P81" i="3"/>
  <c r="O60" i="3"/>
  <c r="Q65" i="3"/>
  <c r="P69" i="3"/>
  <c r="P73" i="3"/>
  <c r="Q26" i="3"/>
  <c r="O6" i="2"/>
  <c r="Q6" i="2"/>
  <c r="Q22" i="2"/>
  <c r="Q25" i="2"/>
  <c r="Q28" i="2"/>
  <c r="Q31" i="2"/>
  <c r="Q34" i="2"/>
  <c r="Q37" i="2"/>
  <c r="Q40" i="2"/>
  <c r="Q43" i="2"/>
  <c r="Q46" i="2"/>
  <c r="Q49" i="2"/>
  <c r="Q52" i="2"/>
  <c r="Q55" i="2"/>
  <c r="Q58" i="2"/>
  <c r="Q61" i="2"/>
  <c r="Q64" i="2"/>
  <c r="Q67" i="2"/>
  <c r="Q70" i="2"/>
  <c r="Q73" i="2"/>
  <c r="Q76" i="2"/>
  <c r="Q79" i="2"/>
  <c r="Q82" i="2"/>
  <c r="Q85" i="2"/>
  <c r="Q88" i="2"/>
  <c r="Q75" i="2"/>
  <c r="Q56" i="2"/>
  <c r="Q48" i="2"/>
  <c r="Q72" i="2"/>
  <c r="Q47" i="2"/>
  <c r="Q45" i="2"/>
  <c r="Q44" i="2"/>
  <c r="Q42" i="2"/>
  <c r="Q39" i="2"/>
  <c r="Q69" i="2"/>
  <c r="Q63" i="2"/>
  <c r="Q57" i="2"/>
  <c r="Q50" i="2"/>
  <c r="Q32" i="2"/>
  <c r="Q30" i="2"/>
  <c r="Q83" i="2"/>
  <c r="Q24" i="2"/>
  <c r="Q84" i="2"/>
  <c r="Q23" i="2"/>
  <c r="Q20" i="2"/>
  <c r="Q21" i="2"/>
  <c r="Q74" i="2"/>
  <c r="Q54" i="2"/>
  <c r="Q38" i="2"/>
  <c r="Q35" i="2"/>
  <c r="Q80" i="2"/>
  <c r="Q53" i="2"/>
  <c r="Q29" i="2"/>
  <c r="Q27" i="2"/>
  <c r="Q87" i="2"/>
  <c r="Q68" i="2"/>
  <c r="Q26" i="2"/>
  <c r="Q86" i="2"/>
  <c r="Q65" i="2"/>
  <c r="Q89" i="2"/>
  <c r="Q62" i="2"/>
  <c r="Q71" i="2"/>
  <c r="Q81" i="2"/>
  <c r="Q36" i="2"/>
  <c r="Q60" i="2"/>
  <c r="Q33" i="2"/>
  <c r="Q77" i="2"/>
  <c r="Q78" i="2"/>
  <c r="Q59" i="2"/>
  <c r="Q51" i="2"/>
  <c r="Q66" i="2"/>
  <c r="Q41" i="2"/>
  <c r="O10" i="2"/>
  <c r="P22" i="2"/>
  <c r="P25" i="2"/>
  <c r="P28" i="2"/>
  <c r="P31" i="2"/>
  <c r="P34" i="2"/>
  <c r="P37" i="2"/>
  <c r="P40" i="2"/>
  <c r="P43" i="2"/>
  <c r="P46" i="2"/>
  <c r="P49" i="2"/>
  <c r="P52" i="2"/>
  <c r="P55" i="2"/>
  <c r="P58" i="2"/>
  <c r="P61" i="2"/>
  <c r="P64" i="2"/>
  <c r="P67" i="2"/>
  <c r="P70" i="2"/>
  <c r="P73" i="2"/>
  <c r="P76" i="2"/>
  <c r="P79" i="2"/>
  <c r="P82" i="2"/>
  <c r="P85" i="2"/>
  <c r="P88" i="2"/>
  <c r="O28" i="2"/>
  <c r="O40" i="2"/>
  <c r="O52" i="2"/>
  <c r="O64" i="2"/>
  <c r="O76" i="2"/>
  <c r="O88" i="2"/>
  <c r="O25" i="2"/>
  <c r="O37" i="2"/>
  <c r="O49" i="2"/>
  <c r="O61" i="2"/>
  <c r="O73" i="2"/>
  <c r="O85" i="2"/>
  <c r="O22" i="2"/>
  <c r="O34" i="2"/>
  <c r="O46" i="2"/>
  <c r="O58" i="2"/>
  <c r="O70" i="2"/>
  <c r="O82" i="2"/>
  <c r="O31" i="2"/>
  <c r="O43" i="2"/>
  <c r="O55" i="2"/>
  <c r="O67" i="2"/>
  <c r="O79" i="2"/>
  <c r="P84" i="2"/>
  <c r="O66" i="2"/>
  <c r="P81" i="2"/>
  <c r="P39" i="2"/>
  <c r="O83" i="2"/>
  <c r="O47" i="2"/>
  <c r="P83" i="2"/>
  <c r="P47" i="2"/>
  <c r="P57" i="2"/>
  <c r="O48" i="2"/>
  <c r="P69" i="2"/>
  <c r="P36" i="2"/>
  <c r="O44" i="2"/>
  <c r="P80" i="2"/>
  <c r="P60" i="2"/>
  <c r="O20" i="2"/>
  <c r="P77" i="2"/>
  <c r="O30" i="2"/>
  <c r="P30" i="2"/>
  <c r="O74" i="2"/>
  <c r="P74" i="2"/>
  <c r="O57" i="2"/>
  <c r="O41" i="2"/>
  <c r="O45" i="2"/>
  <c r="O81" i="2"/>
  <c r="P24" i="2"/>
  <c r="P32" i="2"/>
  <c r="O51" i="2"/>
  <c r="O36" i="2"/>
  <c r="O21" i="2"/>
  <c r="O65" i="2"/>
  <c r="O29" i="2"/>
  <c r="P65" i="2"/>
  <c r="P29" i="2"/>
  <c r="O75" i="2"/>
  <c r="O23" i="2"/>
  <c r="P45" i="2"/>
  <c r="O89" i="2"/>
  <c r="P89" i="2"/>
  <c r="O33" i="2"/>
  <c r="P71" i="2"/>
  <c r="O60" i="2"/>
  <c r="O78" i="2"/>
  <c r="O39" i="2"/>
  <c r="O24" i="2"/>
  <c r="P54" i="2"/>
  <c r="O62" i="2"/>
  <c r="O26" i="2"/>
  <c r="P62" i="2"/>
  <c r="P26" i="2"/>
  <c r="O72" i="2"/>
  <c r="O27" i="2"/>
  <c r="P51" i="2"/>
  <c r="O59" i="2"/>
  <c r="P59" i="2"/>
  <c r="P23" i="2"/>
  <c r="O69" i="2"/>
  <c r="O56" i="2"/>
  <c r="P20" i="2"/>
  <c r="O53" i="2"/>
  <c r="P53" i="2"/>
  <c r="P66" i="2"/>
  <c r="P75" i="2"/>
  <c r="O35" i="2"/>
  <c r="O63" i="2"/>
  <c r="P68" i="2"/>
  <c r="P48" i="2"/>
  <c r="P56" i="2"/>
  <c r="P27" i="2"/>
  <c r="O32" i="2"/>
  <c r="P78" i="2"/>
  <c r="P42" i="2"/>
  <c r="O86" i="2"/>
  <c r="O50" i="2"/>
  <c r="P86" i="2"/>
  <c r="P50" i="2"/>
  <c r="P63" i="2"/>
  <c r="O54" i="2"/>
  <c r="O80" i="2"/>
  <c r="P44" i="2"/>
  <c r="O42" i="2"/>
  <c r="P33" i="2"/>
  <c r="O77" i="2"/>
  <c r="P41" i="2"/>
  <c r="O87" i="2"/>
  <c r="P87" i="2"/>
  <c r="O38" i="2"/>
  <c r="P38" i="2"/>
  <c r="O84" i="2"/>
  <c r="P72" i="2"/>
  <c r="O71" i="2"/>
  <c r="P35" i="2"/>
  <c r="P21" i="2"/>
  <c r="O68" i="2"/>
  <c r="Q10" i="2"/>
  <c r="O13" i="2"/>
  <c r="Q2" i="2"/>
  <c r="Q12" i="2"/>
  <c r="O2" i="2"/>
  <c r="O12" i="2"/>
  <c r="P12" i="2"/>
  <c r="Q17" i="2"/>
  <c r="P9" i="2"/>
  <c r="P18" i="2"/>
  <c r="Q18" i="2"/>
  <c r="Q4" i="2"/>
  <c r="Q19" i="2"/>
  <c r="Q3" i="2"/>
  <c r="Q7" i="2"/>
  <c r="Q13" i="2"/>
  <c r="Q11" i="2"/>
  <c r="Q5" i="2"/>
  <c r="Q14" i="2"/>
  <c r="M109" i="2"/>
  <c r="M111" i="2" s="1"/>
  <c r="M112" i="2" s="1"/>
  <c r="Q15" i="2"/>
  <c r="P14" i="2"/>
  <c r="Q16" i="2"/>
  <c r="Q8" i="2"/>
  <c r="Q9" i="2"/>
  <c r="O9" i="2"/>
  <c r="O5" i="2"/>
  <c r="O7" i="2"/>
  <c r="P10" i="2"/>
  <c r="P15" i="2"/>
  <c r="P5" i="2"/>
  <c r="O16" i="2"/>
  <c r="P19" i="2"/>
  <c r="O14" i="2"/>
  <c r="O19" i="2"/>
  <c r="P7" i="2"/>
  <c r="O8" i="2"/>
  <c r="P11" i="2"/>
  <c r="P2" i="2"/>
  <c r="O15" i="2"/>
  <c r="P8" i="2"/>
  <c r="P6" i="2"/>
  <c r="P4" i="2"/>
  <c r="P3" i="2"/>
  <c r="P17" i="2"/>
  <c r="O3" i="2"/>
  <c r="O18" i="2"/>
  <c r="P13" i="2"/>
  <c r="P16" i="2"/>
  <c r="O4" i="2"/>
  <c r="O17" i="2"/>
  <c r="O11" i="2"/>
  <c r="M113" i="4" l="1"/>
  <c r="M114" i="4" s="1"/>
  <c r="O104" i="4"/>
  <c r="O108" i="4" s="1"/>
  <c r="P105" i="4"/>
  <c r="Q106" i="4"/>
  <c r="P109" i="4" s="1"/>
  <c r="Q104" i="2"/>
  <c r="P107" i="2" s="1"/>
  <c r="O102" i="2"/>
  <c r="O106" i="2" s="1"/>
  <c r="P103" i="2"/>
  <c r="P106" i="2" s="1"/>
  <c r="O102" i="3"/>
  <c r="O106" i="3" s="1"/>
  <c r="P103" i="3"/>
  <c r="M111" i="3"/>
  <c r="M112" i="3" s="1"/>
  <c r="Q104" i="3"/>
  <c r="P107" i="3" s="1"/>
  <c r="Q122" i="4" l="1"/>
  <c r="Q114" i="4"/>
  <c r="O109" i="4"/>
  <c r="P108" i="4"/>
  <c r="O111" i="4" s="1" a="1"/>
  <c r="Q123" i="4"/>
  <c r="Q127" i="4" s="1"/>
  <c r="Q124" i="4"/>
  <c r="Q120" i="3"/>
  <c r="N122" i="3" s="1"/>
  <c r="N124" i="3" s="1"/>
  <c r="Q122" i="3"/>
  <c r="Q126" i="3" s="1"/>
  <c r="O107" i="3"/>
  <c r="P106" i="3"/>
  <c r="O109" i="3" s="1" a="1"/>
  <c r="O110" i="3" s="1"/>
  <c r="Q121" i="3"/>
  <c r="Q125" i="3" s="1"/>
  <c r="Q112" i="3"/>
  <c r="Q120" i="2"/>
  <c r="N122" i="2" s="1"/>
  <c r="O107" i="2"/>
  <c r="O109" i="2" s="1" a="1"/>
  <c r="P110" i="2" s="1"/>
  <c r="Q112" i="2"/>
  <c r="Q114" i="2" s="1"/>
  <c r="Q115" i="2" s="1"/>
  <c r="Q122" i="2"/>
  <c r="Q121" i="2"/>
  <c r="Q125" i="2" s="1"/>
  <c r="P112" i="4" l="1"/>
  <c r="O112" i="4"/>
  <c r="P111" i="4"/>
  <c r="O111" i="4"/>
  <c r="Q128" i="4"/>
  <c r="N124" i="4"/>
  <c r="Q129" i="4"/>
  <c r="P129" i="4" s="1"/>
  <c r="Q126" i="4"/>
  <c r="Q116" i="4"/>
  <c r="Q115" i="4"/>
  <c r="Q124" i="3"/>
  <c r="N123" i="3"/>
  <c r="Q127" i="3"/>
  <c r="P127" i="3" s="1"/>
  <c r="P110" i="3"/>
  <c r="O109" i="3"/>
  <c r="P109" i="3"/>
  <c r="Q114" i="3"/>
  <c r="Q113" i="3"/>
  <c r="Q127" i="2"/>
  <c r="P127" i="2" s="1"/>
  <c r="Q124" i="2"/>
  <c r="Q126" i="2"/>
  <c r="O109" i="2"/>
  <c r="O110" i="2"/>
  <c r="P109" i="2"/>
  <c r="N123" i="2"/>
  <c r="N124" i="2"/>
  <c r="Q117" i="2" l="1"/>
  <c r="P131" i="4"/>
  <c r="Q145" i="4" s="1"/>
  <c r="N126" i="4"/>
  <c r="N125" i="4"/>
  <c r="P130" i="4"/>
  <c r="Q138" i="4" s="1"/>
  <c r="Q130" i="4"/>
  <c r="Q133" i="4" s="1"/>
  <c r="Q135" i="4" s="1"/>
  <c r="Q131" i="4"/>
  <c r="Q134" i="4" s="1"/>
  <c r="Q136" i="4" s="1"/>
  <c r="Q117" i="4"/>
  <c r="P129" i="3"/>
  <c r="Q143" i="3" s="1"/>
  <c r="Q128" i="3"/>
  <c r="Q131" i="3" s="1"/>
  <c r="Q133" i="3" s="1"/>
  <c r="P128" i="3"/>
  <c r="Q136" i="3" s="1"/>
  <c r="Q129" i="3"/>
  <c r="Q132" i="3" s="1"/>
  <c r="Q134" i="3" s="1"/>
  <c r="Q115" i="3"/>
  <c r="Q144" i="3"/>
  <c r="Q137" i="3"/>
  <c r="Q138" i="3" s="1"/>
  <c r="Q139" i="3" s="1"/>
  <c r="Q140" i="3" s="1"/>
  <c r="Q141" i="3" s="1"/>
  <c r="Q129" i="2"/>
  <c r="Q132" i="2" s="1"/>
  <c r="Q134" i="2" s="1"/>
  <c r="Q116" i="2"/>
  <c r="Q128" i="2"/>
  <c r="Q131" i="2" s="1"/>
  <c r="Q133" i="2" s="1"/>
  <c r="P129" i="2"/>
  <c r="Q143" i="2" s="1"/>
  <c r="P128" i="2"/>
  <c r="Q136" i="2" s="1"/>
  <c r="Q118" i="4" l="1"/>
  <c r="Q119" i="4"/>
  <c r="Q146" i="4"/>
  <c r="Q147" i="4" s="1"/>
  <c r="Q148" i="4" s="1"/>
  <c r="Q149" i="4" s="1"/>
  <c r="Q150" i="4" s="1"/>
  <c r="Q139" i="4"/>
  <c r="Q140" i="4" s="1"/>
  <c r="Q141" i="4" s="1"/>
  <c r="Q142" i="4" s="1"/>
  <c r="Q143" i="4" s="1"/>
  <c r="Q145" i="3"/>
  <c r="Q146" i="3" s="1"/>
  <c r="Q147" i="3" s="1"/>
  <c r="Q148" i="3" s="1"/>
  <c r="Q117" i="3"/>
  <c r="Q116" i="3"/>
  <c r="Q144" i="2"/>
  <c r="Q145" i="2" s="1"/>
  <c r="Q146" i="2" s="1"/>
  <c r="Q147" i="2" s="1"/>
  <c r="Q148" i="2" s="1"/>
  <c r="Q137" i="2"/>
  <c r="Q138" i="2" s="1"/>
  <c r="Q139" i="2" s="1"/>
  <c r="Q140" i="2" s="1"/>
  <c r="Q14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tc={7FFBB896-66F6-BA46-AA02-20A4AF251BBF}</author>
  </authors>
  <commentList>
    <comment ref="H104" authorId="0" shapeId="0" xr:uid="{7FFBB896-66F6-BA46-AA02-20A4AF251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2am and tells us how babies are active when mothers are most in deep sleep
</t>
      </text>
    </comment>
  </commentList>
</comments>
</file>

<file path=xl/sharedStrings.xml><?xml version="1.0" encoding="utf-8"?>
<sst xmlns="http://schemas.openxmlformats.org/spreadsheetml/2006/main" count="1146" uniqueCount="178">
  <si>
    <t>sID</t>
  </si>
  <si>
    <t>Gp</t>
  </si>
  <si>
    <t>A24h</t>
  </si>
  <si>
    <t>Phi24h</t>
  </si>
  <si>
    <t>HR014a2D</t>
  </si>
  <si>
    <t>1L</t>
  </si>
  <si>
    <t>HR014b2D</t>
  </si>
  <si>
    <t>HR015a2D</t>
  </si>
  <si>
    <t>HR015b2D</t>
  </si>
  <si>
    <t>HR018a2D</t>
  </si>
  <si>
    <t>HR018b2D</t>
  </si>
  <si>
    <t>HR032a2D</t>
  </si>
  <si>
    <t>HR032b2D</t>
  </si>
  <si>
    <t>HR035a2D</t>
  </si>
  <si>
    <t>HR035b2D</t>
  </si>
  <si>
    <t>HR042a2D</t>
  </si>
  <si>
    <t>HR042b2D</t>
  </si>
  <si>
    <t>HR043a2D</t>
  </si>
  <si>
    <t>HR043b2D</t>
  </si>
  <si>
    <t>HR047a2D</t>
  </si>
  <si>
    <t>HR047b2D</t>
  </si>
  <si>
    <t>HR055a2D</t>
  </si>
  <si>
    <t>HR055b2D</t>
  </si>
  <si>
    <t>HR004a2D</t>
  </si>
  <si>
    <t>2M</t>
  </si>
  <si>
    <t>HR004b2D</t>
  </si>
  <si>
    <t>HR011a2D</t>
  </si>
  <si>
    <t>HR011b2D</t>
  </si>
  <si>
    <t>HR016a2D</t>
  </si>
  <si>
    <t>HR016b2D</t>
  </si>
  <si>
    <t>HR024a2D</t>
  </si>
  <si>
    <t>HR024b2D</t>
  </si>
  <si>
    <t>HR026a2D</t>
  </si>
  <si>
    <t>HR026b2D</t>
  </si>
  <si>
    <t>HR027a2D</t>
  </si>
  <si>
    <t>HR027b2D</t>
  </si>
  <si>
    <t>HR029a2D</t>
  </si>
  <si>
    <t>HR029b2D</t>
  </si>
  <si>
    <t>HR030a2D</t>
  </si>
  <si>
    <t>HR030b2D</t>
  </si>
  <si>
    <t>HR031a2D</t>
  </si>
  <si>
    <t>HR031b2D</t>
  </si>
  <si>
    <t>HR033a2D</t>
  </si>
  <si>
    <t>HR033b2D</t>
  </si>
  <si>
    <t>HR038a2D</t>
  </si>
  <si>
    <t>HR038b2D</t>
  </si>
  <si>
    <t>HR039a2D</t>
  </si>
  <si>
    <t>HR039b2D</t>
  </si>
  <si>
    <t>HR040a2D</t>
  </si>
  <si>
    <t>HR040b2D</t>
  </si>
  <si>
    <t>HR045a2D</t>
  </si>
  <si>
    <t>HR045b2D</t>
  </si>
  <si>
    <t>HR046a2D</t>
  </si>
  <si>
    <t>HR046b2D</t>
  </si>
  <si>
    <t>HR051a2D</t>
  </si>
  <si>
    <t>HR051b2D</t>
  </si>
  <si>
    <t>HR052a2D</t>
  </si>
  <si>
    <t>HR052b2D</t>
  </si>
  <si>
    <t>HR054a2D</t>
  </si>
  <si>
    <t>HR054b2D</t>
  </si>
  <si>
    <t>HR001b2D</t>
  </si>
  <si>
    <t>3H</t>
  </si>
  <si>
    <t>HR003a2D</t>
  </si>
  <si>
    <t>HR003b2D</t>
  </si>
  <si>
    <t>HR006a2D</t>
  </si>
  <si>
    <t>HR006b2D</t>
  </si>
  <si>
    <t>HR007a2D</t>
  </si>
  <si>
    <t>HR007b2D</t>
  </si>
  <si>
    <t>HR009a2D</t>
  </si>
  <si>
    <t>HR009b2D</t>
  </si>
  <si>
    <t>HR012a2D</t>
  </si>
  <si>
    <t>HR012b2D</t>
  </si>
  <si>
    <t>HR013a2D</t>
  </si>
  <si>
    <t>HR013b2D</t>
  </si>
  <si>
    <t>HR019a2D</t>
  </si>
  <si>
    <t>HR019b2D</t>
  </si>
  <si>
    <t>HR021a2D</t>
  </si>
  <si>
    <t>HR021b2D</t>
  </si>
  <si>
    <t>HR022a2D</t>
  </si>
  <si>
    <t>HR022b2D</t>
  </si>
  <si>
    <t>HR023a2D</t>
  </si>
  <si>
    <t>HR023b2D</t>
  </si>
  <si>
    <t>HR025a2D</t>
  </si>
  <si>
    <t>HR025b2D</t>
  </si>
  <si>
    <t>HR034a2D</t>
  </si>
  <si>
    <t>HR034b2D</t>
  </si>
  <si>
    <t>HR037a2D</t>
  </si>
  <si>
    <t>HR037b2D</t>
  </si>
  <si>
    <t>HR048a2D</t>
  </si>
  <si>
    <t>HR048b2D</t>
  </si>
  <si>
    <t>HR053a2D</t>
  </si>
  <si>
    <t>HR053b2D</t>
  </si>
  <si>
    <t>HR056a2D</t>
  </si>
  <si>
    <t>HR056b2D</t>
  </si>
  <si>
    <t>HR001a2D</t>
  </si>
  <si>
    <t xml:space="preserve">3H </t>
  </si>
  <si>
    <t>N</t>
  </si>
  <si>
    <t>T</t>
  </si>
  <si>
    <t>PR</t>
  </si>
  <si>
    <t>M</t>
  </si>
  <si>
    <t>beta</t>
  </si>
  <si>
    <t>gamma</t>
  </si>
  <si>
    <t>(M-avgeM)^2</t>
  </si>
  <si>
    <t>beta^2</t>
  </si>
  <si>
    <t>beta.gamma</t>
  </si>
  <si>
    <t>gamma^2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</si>
  <si>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(beta)</t>
    </r>
  </si>
  <si>
    <t>s(beta).s(gamma)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</si>
  <si>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(gamma)</t>
    </r>
  </si>
  <si>
    <t>matrix</t>
  </si>
  <si>
    <t>A</t>
  </si>
  <si>
    <t>Phi-wk</t>
  </si>
  <si>
    <t>inverse matrix</t>
  </si>
  <si>
    <t>g</t>
  </si>
  <si>
    <t>k</t>
  </si>
  <si>
    <t>Phi</t>
  </si>
  <si>
    <t>r</t>
  </si>
  <si>
    <t>()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</si>
  <si>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(M)</t>
    </r>
  </si>
  <si>
    <t>mult.</t>
  </si>
  <si>
    <t>SE(M)</t>
  </si>
  <si>
    <t>F</t>
  </si>
  <si>
    <t>t</t>
  </si>
  <si>
    <t>P</t>
  </si>
  <si>
    <t>+/-95%CI(M)</t>
  </si>
  <si>
    <t>c22</t>
  </si>
  <si>
    <t>c23</t>
  </si>
  <si>
    <t>+/-95%CI(A)</t>
  </si>
  <si>
    <t>c33</t>
  </si>
  <si>
    <t>A-CI(A)</t>
  </si>
  <si>
    <t>A+CI(A)</t>
  </si>
  <si>
    <t>den</t>
  </si>
  <si>
    <t>num1</t>
  </si>
  <si>
    <t>num2</t>
  </si>
  <si>
    <t>sqrt(num3)</t>
  </si>
  <si>
    <t>num3</t>
  </si>
  <si>
    <t>arg1</t>
  </si>
  <si>
    <t>()+</t>
  </si>
  <si>
    <t>arg2</t>
  </si>
  <si>
    <t>()-</t>
  </si>
  <si>
    <t>CI(phi)+</t>
  </si>
  <si>
    <t>CI(phi)-</t>
  </si>
  <si>
    <t>fi1</t>
  </si>
  <si>
    <t>xt1</t>
  </si>
  <si>
    <t>angle1</t>
  </si>
  <si>
    <t>angle1=f1</t>
  </si>
  <si>
    <t>f2</t>
  </si>
  <si>
    <t>xt2</t>
  </si>
  <si>
    <t>angle2</t>
  </si>
  <si>
    <t>angle2=f2</t>
  </si>
  <si>
    <t>M(24h)</t>
  </si>
  <si>
    <t>PR(24h)</t>
  </si>
  <si>
    <t>BW(1st meast)</t>
  </si>
  <si>
    <t>AVG</t>
  </si>
  <si>
    <t>SUMMARY</t>
  </si>
  <si>
    <t>GP</t>
  </si>
  <si>
    <t>AVG PR</t>
  </si>
  <si>
    <t>AVG M</t>
  </si>
  <si>
    <t>AVG A</t>
  </si>
  <si>
    <t>increase</t>
  </si>
  <si>
    <t>decrease</t>
  </si>
  <si>
    <t>trend with weight</t>
  </si>
  <si>
    <t>AVG Phi24h</t>
  </si>
  <si>
    <t>n/a</t>
  </si>
  <si>
    <t>Phi24H</t>
  </si>
  <si>
    <t>s2(beta)</t>
  </si>
  <si>
    <t>s2(gamma)</t>
  </si>
  <si>
    <t>s2(M)</t>
  </si>
  <si>
    <t>Pvalue</t>
  </si>
  <si>
    <t>F_statistic</t>
  </si>
  <si>
    <t>not statistically significant</t>
  </si>
  <si>
    <t>ALL TWINS</t>
  </si>
  <si>
    <t>11pm?</t>
  </si>
  <si>
    <t>~4:30am</t>
  </si>
  <si>
    <t>~6:30am</t>
  </si>
  <si>
    <t>~3:45am</t>
  </si>
  <si>
    <t>~4:00am</t>
  </si>
  <si>
    <t>~8:20pm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</si>
</sst>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quotePrefix="1"/>
    <xf numFmtId="16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2" fillId="0" borderId="0" xfId="0" applyFont="1"/>
    <xf numFmtId="165" fontId="0" fillId="9" borderId="0" xfId="0" applyNumberFormat="1" applyFill="1" applyAlignment="1">
      <alignment horizontal="center"/>
    </xf>
    <xf numFmtId="0" fontId="0" fillId="9" borderId="0" xfId="0" applyFill="1"/>
    <xf numFmtId="2" fontId="2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8" borderId="0" xfId="0" applyFill="1"/>
    <xf numFmtId="164" fontId="0" fillId="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gen E Bauer" id="{3D837776-7F40-034B-A2A3-1F8378E28119}" userId="S::baue0549@umn.edu::d1fea58a-90ab-455f-b389-d512e3baad3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04" dT="2025-03-18T14:04:48.70" personId="{3D837776-7F40-034B-A2A3-1F8378E28119}" id="{7FFBB896-66F6-BA46-AA02-20A4AF251BBF}">
    <text xml:space="preserve">This is 2am and tells us how babies are active when mothers are most in deep sleep
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"/>
  <sheetViews>
    <sheetView topLeftCell="A113" workbookViewId="0">
      <selection activeCell="Q89" sqref="I1:Q89"/>
    </sheetView>
  </sheetViews>
  <sheetFormatPr baseColWidth="10" defaultColWidth="8.83203125" defaultRowHeight="15" x14ac:dyDescent="0.2"/>
  <cols>
    <col min="1" max="1" width="5.5" style="1" customWidth="1"/>
    <col min="2" max="2" width="6.6640625" style="2" customWidth="1"/>
    <col min="3" max="4" width="8.83203125" style="3"/>
    <col min="5" max="5" width="7.5" style="2" customWidth="1"/>
    <col min="6" max="6" width="7.5" style="3" customWidth="1"/>
    <col min="7" max="7" width="1.83203125" customWidth="1"/>
    <col min="8" max="8" width="6.83203125" customWidth="1"/>
    <col min="9" max="9" width="5" style="1" customWidth="1"/>
    <col min="10" max="10" width="7.1640625" style="1" customWidth="1"/>
    <col min="11" max="11" width="9" style="1" customWidth="1"/>
    <col min="12" max="14" width="8.83203125" style="3"/>
    <col min="15" max="17" width="8.83203125" style="3" customWidth="1"/>
  </cols>
  <sheetData>
    <row r="1" spans="1:17" x14ac:dyDescent="0.2">
      <c r="A1" s="1" t="s">
        <v>1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17" x14ac:dyDescent="0.2">
      <c r="A2" s="1" t="s">
        <v>5</v>
      </c>
      <c r="B2" s="2">
        <v>36</v>
      </c>
      <c r="C2" s="3">
        <v>137.78399999999999</v>
      </c>
      <c r="D2" s="3">
        <v>8.0350000000000001</v>
      </c>
      <c r="E2" s="2">
        <v>-139</v>
      </c>
      <c r="F2" s="3">
        <f t="shared" ref="F2:F33" si="0">E2*PI()/180</f>
        <v>-2.4260076602721181</v>
      </c>
      <c r="I2" s="1">
        <v>1</v>
      </c>
      <c r="J2" s="2">
        <f>B2</f>
        <v>36</v>
      </c>
      <c r="K2" s="2">
        <f>C2</f>
        <v>137.78399999999999</v>
      </c>
      <c r="L2" s="3">
        <f>D2*COS(F2)</f>
        <v>-6.0640914770899732</v>
      </c>
      <c r="M2" s="3">
        <f>-D2*SIN(F2)</f>
        <v>5.2714342979387263</v>
      </c>
      <c r="N2" s="3">
        <f t="shared" ref="N2:N33" si="1">(C2-K$104)^2</f>
        <v>1.4503822830578144</v>
      </c>
      <c r="O2" s="3">
        <f t="shared" ref="O2:O33" si="2">(L2-L$105)^2</f>
        <v>54.261736253874268</v>
      </c>
      <c r="P2" s="3">
        <f t="shared" ref="P2:P33" si="3">(L2-L$105)*(M2-M$106)</f>
        <v>-35.927317630187311</v>
      </c>
      <c r="Q2" s="3">
        <f t="shared" ref="Q2:Q33" si="4">(M2-M$106)^2</f>
        <v>23.787888873685045</v>
      </c>
    </row>
    <row r="3" spans="1:17" x14ac:dyDescent="0.2">
      <c r="A3" s="1" t="s">
        <v>5</v>
      </c>
      <c r="B3" s="2">
        <v>27</v>
      </c>
      <c r="C3" s="3">
        <v>129.15199999999999</v>
      </c>
      <c r="D3" s="3">
        <v>5.4640000000000004</v>
      </c>
      <c r="E3" s="2">
        <v>-110</v>
      </c>
      <c r="F3" s="3">
        <f t="shared" si="0"/>
        <v>-1.9198621771937625</v>
      </c>
      <c r="I3" s="1">
        <v>2</v>
      </c>
      <c r="J3" s="2">
        <f>J2+B3</f>
        <v>63</v>
      </c>
      <c r="K3" s="2">
        <f>K2+C3</f>
        <v>266.93599999999998</v>
      </c>
      <c r="L3" s="3">
        <f t="shared" ref="L3:L66" si="5">D3*COS(F3)</f>
        <v>-1.868798063131454</v>
      </c>
      <c r="M3" s="3">
        <f t="shared" ref="M3:M66" si="6">-D3*SIN(F3)</f>
        <v>5.1344804799742043</v>
      </c>
      <c r="N3" s="3">
        <f t="shared" si="1"/>
        <v>55.170457192149065</v>
      </c>
      <c r="O3" s="3">
        <f t="shared" si="2"/>
        <v>10.055007508647192</v>
      </c>
      <c r="P3" s="3">
        <f t="shared" si="3"/>
        <v>-15.031409120787213</v>
      </c>
      <c r="Q3" s="3">
        <f t="shared" si="4"/>
        <v>22.470720182175537</v>
      </c>
    </row>
    <row r="4" spans="1:17" x14ac:dyDescent="0.2">
      <c r="A4" s="1" t="s">
        <v>5</v>
      </c>
      <c r="B4" s="2">
        <v>29</v>
      </c>
      <c r="C4" s="3">
        <v>149.15299999999999</v>
      </c>
      <c r="D4" s="3">
        <v>11.222</v>
      </c>
      <c r="E4" s="2">
        <v>-49</v>
      </c>
      <c r="F4" s="3">
        <f t="shared" si="0"/>
        <v>-0.85521133347722145</v>
      </c>
      <c r="I4" s="1">
        <v>3</v>
      </c>
      <c r="J4" s="2">
        <f t="shared" ref="J4:K19" si="7">J3+B4</f>
        <v>92</v>
      </c>
      <c r="K4" s="2">
        <f t="shared" si="7"/>
        <v>416.08899999999994</v>
      </c>
      <c r="L4" s="3">
        <f t="shared" si="5"/>
        <v>7.3622944233314724</v>
      </c>
      <c r="M4" s="3">
        <f t="shared" si="6"/>
        <v>8.4693509092599477</v>
      </c>
      <c r="N4" s="3">
        <f t="shared" si="1"/>
        <v>158.08833010123928</v>
      </c>
      <c r="O4" s="3">
        <f t="shared" si="2"/>
        <v>36.725167173341369</v>
      </c>
      <c r="P4" s="3">
        <f t="shared" si="3"/>
        <v>48.936753429429288</v>
      </c>
      <c r="Q4" s="3">
        <f t="shared" si="4"/>
        <v>65.208847788476177</v>
      </c>
    </row>
    <row r="5" spans="1:17" x14ac:dyDescent="0.2">
      <c r="A5" s="1" t="s">
        <v>5</v>
      </c>
      <c r="B5" s="2">
        <v>12</v>
      </c>
      <c r="C5" s="3">
        <v>142.404</v>
      </c>
      <c r="D5" s="3">
        <v>4.3849999999999998</v>
      </c>
      <c r="E5" s="2">
        <v>-48</v>
      </c>
      <c r="F5" s="3">
        <f t="shared" si="0"/>
        <v>-0.83775804095727813</v>
      </c>
      <c r="I5" s="1">
        <v>4</v>
      </c>
      <c r="J5" s="2">
        <f t="shared" si="7"/>
        <v>104</v>
      </c>
      <c r="K5" s="2">
        <f t="shared" si="7"/>
        <v>558.49299999999994</v>
      </c>
      <c r="L5" s="3">
        <f t="shared" si="5"/>
        <v>2.9341377088835934</v>
      </c>
      <c r="M5" s="3">
        <f t="shared" si="6"/>
        <v>3.2586900597183734</v>
      </c>
      <c r="N5" s="3">
        <f t="shared" si="1"/>
        <v>33.922682283057725</v>
      </c>
      <c r="O5" s="3">
        <f t="shared" si="2"/>
        <v>2.6633345309332799</v>
      </c>
      <c r="P5" s="3">
        <f t="shared" si="3"/>
        <v>4.6748486406347203</v>
      </c>
      <c r="Q5" s="3">
        <f t="shared" si="4"/>
        <v>8.2055819721551053</v>
      </c>
    </row>
    <row r="6" spans="1:17" x14ac:dyDescent="0.2">
      <c r="A6" s="1" t="s">
        <v>5</v>
      </c>
      <c r="B6" s="2">
        <v>11</v>
      </c>
      <c r="C6" s="3">
        <v>160.124</v>
      </c>
      <c r="D6" s="3">
        <v>6.6180000000000003</v>
      </c>
      <c r="E6" s="2">
        <v>-319</v>
      </c>
      <c r="F6" s="3">
        <f t="shared" si="0"/>
        <v>-5.5676003138619112</v>
      </c>
      <c r="I6" s="1">
        <v>5</v>
      </c>
      <c r="J6" s="2">
        <f t="shared" si="7"/>
        <v>115</v>
      </c>
      <c r="K6" s="2">
        <f t="shared" si="7"/>
        <v>718.61699999999996</v>
      </c>
      <c r="L6" s="3">
        <f t="shared" si="5"/>
        <v>4.994668001914305</v>
      </c>
      <c r="M6" s="3">
        <f t="shared" si="6"/>
        <v>-4.3417986538591782</v>
      </c>
      <c r="N6" s="3">
        <f t="shared" si="1"/>
        <v>554.33491864669361</v>
      </c>
      <c r="O6" s="3">
        <f t="shared" si="2"/>
        <v>13.634577533094468</v>
      </c>
      <c r="P6" s="3">
        <f t="shared" si="3"/>
        <v>-17.487509068446247</v>
      </c>
      <c r="Q6" s="3">
        <f t="shared" si="4"/>
        <v>22.429222517287869</v>
      </c>
    </row>
    <row r="7" spans="1:17" x14ac:dyDescent="0.2">
      <c r="A7" s="1" t="s">
        <v>5</v>
      </c>
      <c r="B7" s="2">
        <v>19</v>
      </c>
      <c r="C7" s="3">
        <v>161.30099999999999</v>
      </c>
      <c r="D7" s="3">
        <v>8.3420000000000005</v>
      </c>
      <c r="E7" s="2">
        <v>-307</v>
      </c>
      <c r="F7" s="3">
        <f t="shared" si="0"/>
        <v>-5.3581608036225914</v>
      </c>
      <c r="I7" s="1">
        <v>6</v>
      </c>
      <c r="J7" s="2">
        <f t="shared" si="7"/>
        <v>134</v>
      </c>
      <c r="K7" s="2">
        <f t="shared" si="7"/>
        <v>879.91799999999989</v>
      </c>
      <c r="L7" s="3">
        <f t="shared" si="5"/>
        <v>5.0203409231343841</v>
      </c>
      <c r="M7" s="3">
        <f t="shared" si="6"/>
        <v>-6.6622174248145196</v>
      </c>
      <c r="N7" s="3">
        <f t="shared" si="1"/>
        <v>611.1435726466932</v>
      </c>
      <c r="O7" s="3">
        <f t="shared" si="2"/>
        <v>13.824831303164078</v>
      </c>
      <c r="P7" s="3">
        <f t="shared" si="3"/>
        <v>-26.236819667361406</v>
      </c>
      <c r="Q7" s="3">
        <f t="shared" si="4"/>
        <v>49.792340402742951</v>
      </c>
    </row>
    <row r="8" spans="1:17" x14ac:dyDescent="0.2">
      <c r="A8" s="1" t="s">
        <v>5</v>
      </c>
      <c r="B8" s="2">
        <v>4</v>
      </c>
      <c r="C8" s="3">
        <v>144.61099999999999</v>
      </c>
      <c r="D8" s="3">
        <v>3.774</v>
      </c>
      <c r="E8" s="2">
        <v>-199</v>
      </c>
      <c r="F8" s="3">
        <f t="shared" si="0"/>
        <v>-3.473205211468716</v>
      </c>
      <c r="I8" s="1">
        <v>7</v>
      </c>
      <c r="J8" s="2">
        <f t="shared" si="7"/>
        <v>138</v>
      </c>
      <c r="K8" s="2">
        <f t="shared" si="7"/>
        <v>1024.529</v>
      </c>
      <c r="L8" s="3">
        <f t="shared" si="5"/>
        <v>-3.5683871043118214</v>
      </c>
      <c r="M8" s="3">
        <f t="shared" si="6"/>
        <v>-1.2286942149213096</v>
      </c>
      <c r="N8" s="3">
        <f t="shared" si="1"/>
        <v>64.502071737603032</v>
      </c>
      <c r="O8" s="3">
        <f t="shared" si="2"/>
        <v>23.722278969552271</v>
      </c>
      <c r="P8" s="3">
        <f t="shared" si="3"/>
        <v>7.9041541161381348</v>
      </c>
      <c r="Q8" s="3">
        <f t="shared" si="4"/>
        <v>2.6336277543928812</v>
      </c>
    </row>
    <row r="9" spans="1:17" x14ac:dyDescent="0.2">
      <c r="A9" s="1" t="s">
        <v>5</v>
      </c>
      <c r="B9" s="2">
        <v>0</v>
      </c>
      <c r="C9" s="3">
        <v>141.75700000000001</v>
      </c>
      <c r="D9" s="3">
        <v>0.92600000000000005</v>
      </c>
      <c r="E9" s="2">
        <v>-85</v>
      </c>
      <c r="F9" s="3">
        <f t="shared" si="0"/>
        <v>-1.4835298641951802</v>
      </c>
      <c r="I9" s="1">
        <v>8</v>
      </c>
      <c r="J9" s="2">
        <f t="shared" si="7"/>
        <v>138</v>
      </c>
      <c r="K9" s="2">
        <f t="shared" si="7"/>
        <v>1166.2860000000001</v>
      </c>
      <c r="L9" s="3">
        <f t="shared" si="5"/>
        <v>8.0706217784331444E-2</v>
      </c>
      <c r="M9" s="3">
        <f t="shared" si="6"/>
        <v>0.92247629043295643</v>
      </c>
      <c r="N9" s="3">
        <f t="shared" si="1"/>
        <v>26.804623555785103</v>
      </c>
      <c r="O9" s="3">
        <f t="shared" si="2"/>
        <v>1.4919618497526117</v>
      </c>
      <c r="P9" s="3">
        <f t="shared" si="3"/>
        <v>-0.64532719165497243</v>
      </c>
      <c r="Q9" s="3">
        <f t="shared" si="4"/>
        <v>0.27912723395597977</v>
      </c>
    </row>
    <row r="10" spans="1:17" x14ac:dyDescent="0.2">
      <c r="A10" s="1" t="s">
        <v>5</v>
      </c>
      <c r="B10" s="2">
        <v>41</v>
      </c>
      <c r="C10" s="3">
        <v>134.733</v>
      </c>
      <c r="D10" s="3">
        <v>10.428000000000001</v>
      </c>
      <c r="E10" s="2">
        <v>-54</v>
      </c>
      <c r="F10" s="3">
        <f t="shared" si="0"/>
        <v>-0.94247779607693793</v>
      </c>
      <c r="I10" s="1">
        <v>9</v>
      </c>
      <c r="J10" s="2">
        <f t="shared" si="7"/>
        <v>179</v>
      </c>
      <c r="K10" s="2">
        <f t="shared" si="7"/>
        <v>1301.019</v>
      </c>
      <c r="L10" s="3">
        <f t="shared" si="5"/>
        <v>6.1294246109059101</v>
      </c>
      <c r="M10" s="3">
        <f t="shared" si="6"/>
        <v>8.4364292173419528</v>
      </c>
      <c r="N10" s="3">
        <f t="shared" si="1"/>
        <v>3.4102337376033169</v>
      </c>
      <c r="O10" s="3">
        <f t="shared" si="2"/>
        <v>23.302434192736001</v>
      </c>
      <c r="P10" s="3">
        <f t="shared" si="3"/>
        <v>38.822162123920023</v>
      </c>
      <c r="Q10" s="3">
        <f t="shared" si="4"/>
        <v>64.678233162686197</v>
      </c>
    </row>
    <row r="11" spans="1:17" x14ac:dyDescent="0.2">
      <c r="A11" s="1" t="s">
        <v>5</v>
      </c>
      <c r="B11" s="2">
        <v>15</v>
      </c>
      <c r="C11" s="3">
        <v>134.72200000000001</v>
      </c>
      <c r="D11" s="3">
        <v>5.38</v>
      </c>
      <c r="E11" s="2">
        <v>-129</v>
      </c>
      <c r="F11" s="3">
        <f t="shared" si="0"/>
        <v>-2.2514747350726849</v>
      </c>
      <c r="I11" s="1">
        <v>10</v>
      </c>
      <c r="J11" s="2">
        <f t="shared" si="7"/>
        <v>194</v>
      </c>
      <c r="K11" s="2">
        <f t="shared" si="7"/>
        <v>1435.741</v>
      </c>
      <c r="L11" s="3">
        <f t="shared" si="5"/>
        <v>-3.3857437038481244</v>
      </c>
      <c r="M11" s="3">
        <f t="shared" si="6"/>
        <v>4.1810452726385039</v>
      </c>
      <c r="N11" s="3">
        <f t="shared" si="1"/>
        <v>3.4509817376033007</v>
      </c>
      <c r="O11" s="3">
        <f t="shared" si="2"/>
        <v>21.976489140523913</v>
      </c>
      <c r="P11" s="3">
        <f t="shared" si="3"/>
        <v>-17.752613396117205</v>
      </c>
      <c r="Q11" s="3">
        <f t="shared" si="4"/>
        <v>14.340565518759963</v>
      </c>
    </row>
    <row r="12" spans="1:17" x14ac:dyDescent="0.2">
      <c r="A12" s="1" t="s">
        <v>5</v>
      </c>
      <c r="B12" s="2">
        <v>16</v>
      </c>
      <c r="C12" s="3">
        <v>137.95099999999999</v>
      </c>
      <c r="D12" s="3">
        <v>6.032</v>
      </c>
      <c r="E12" s="2">
        <v>-12</v>
      </c>
      <c r="F12" s="3">
        <f t="shared" si="0"/>
        <v>-0.20943951023931953</v>
      </c>
      <c r="I12" s="1">
        <v>11</v>
      </c>
      <c r="J12" s="2">
        <f t="shared" si="7"/>
        <v>210</v>
      </c>
      <c r="K12" s="2">
        <f t="shared" si="7"/>
        <v>1573.692</v>
      </c>
      <c r="L12" s="3">
        <f t="shared" si="5"/>
        <v>5.900186327626316</v>
      </c>
      <c r="M12" s="3">
        <f t="shared" si="6"/>
        <v>1.2541233190127241</v>
      </c>
      <c r="N12" s="3">
        <f t="shared" si="1"/>
        <v>1.8805135557850863</v>
      </c>
      <c r="O12" s="3">
        <f t="shared" si="2"/>
        <v>21.141799025966929</v>
      </c>
      <c r="P12" s="3">
        <f t="shared" si="3"/>
        <v>3.9541693135241953</v>
      </c>
      <c r="Q12" s="3">
        <f t="shared" si="4"/>
        <v>0.73955177328156974</v>
      </c>
    </row>
    <row r="13" spans="1:17" x14ac:dyDescent="0.2">
      <c r="A13" s="1" t="s">
        <v>5</v>
      </c>
      <c r="B13" s="2">
        <v>0</v>
      </c>
      <c r="C13" s="3">
        <v>143.08699999999999</v>
      </c>
      <c r="D13" s="3">
        <v>0.59099999999999997</v>
      </c>
      <c r="E13" s="2">
        <v>-115</v>
      </c>
      <c r="F13" s="3">
        <f t="shared" si="0"/>
        <v>-2.0071286397934789</v>
      </c>
      <c r="I13" s="1">
        <v>12</v>
      </c>
      <c r="J13" s="2">
        <f t="shared" si="7"/>
        <v>210</v>
      </c>
      <c r="K13" s="2">
        <f t="shared" si="7"/>
        <v>1716.779</v>
      </c>
      <c r="L13" s="3">
        <f t="shared" si="5"/>
        <v>-0.24976739268875328</v>
      </c>
      <c r="M13" s="3">
        <f t="shared" si="6"/>
        <v>0.53562790213866018</v>
      </c>
      <c r="N13" s="3">
        <f t="shared" si="1"/>
        <v>42.345189919421252</v>
      </c>
      <c r="O13" s="3">
        <f t="shared" si="2"/>
        <v>2.4084945238777959</v>
      </c>
      <c r="P13" s="3">
        <f t="shared" si="3"/>
        <v>-0.21956204822589295</v>
      </c>
      <c r="Q13" s="3">
        <f t="shared" si="4"/>
        <v>2.0015612467963136E-2</v>
      </c>
    </row>
    <row r="14" spans="1:17" x14ac:dyDescent="0.2">
      <c r="A14" s="1" t="s">
        <v>5</v>
      </c>
      <c r="B14" s="2">
        <v>13</v>
      </c>
      <c r="C14" s="3">
        <v>160.55600000000001</v>
      </c>
      <c r="D14" s="3">
        <v>4.9749999999999996</v>
      </c>
      <c r="E14" s="2">
        <v>-292</v>
      </c>
      <c r="F14" s="3">
        <f t="shared" si="0"/>
        <v>-5.0963614158234423</v>
      </c>
      <c r="I14" s="1">
        <v>13</v>
      </c>
      <c r="J14" s="2">
        <f t="shared" si="7"/>
        <v>223</v>
      </c>
      <c r="K14" s="2">
        <f t="shared" si="7"/>
        <v>1877.335</v>
      </c>
      <c r="L14" s="3">
        <f t="shared" si="5"/>
        <v>1.863667802244162</v>
      </c>
      <c r="M14" s="3">
        <f t="shared" si="6"/>
        <v>-4.6127396764697668</v>
      </c>
      <c r="N14" s="3">
        <f t="shared" si="1"/>
        <v>574.86383355578539</v>
      </c>
      <c r="O14" s="3">
        <f t="shared" si="2"/>
        <v>0.31528526219004893</v>
      </c>
      <c r="P14" s="3">
        <f t="shared" si="3"/>
        <v>-2.8113827458058198</v>
      </c>
      <c r="Q14" s="3">
        <f t="shared" si="4"/>
        <v>25.068957833653325</v>
      </c>
    </row>
    <row r="15" spans="1:17" x14ac:dyDescent="0.2">
      <c r="A15" s="1" t="s">
        <v>5</v>
      </c>
      <c r="B15" s="2">
        <v>3</v>
      </c>
      <c r="C15" s="3">
        <v>151.02000000000001</v>
      </c>
      <c r="D15" s="3">
        <v>1.552</v>
      </c>
      <c r="E15" s="2">
        <v>-162</v>
      </c>
      <c r="F15" s="3">
        <f t="shared" si="0"/>
        <v>-2.8274333882308138</v>
      </c>
      <c r="I15" s="1">
        <v>14</v>
      </c>
      <c r="J15" s="2">
        <f t="shared" si="7"/>
        <v>226</v>
      </c>
      <c r="K15" s="2">
        <f t="shared" si="7"/>
        <v>2028.355</v>
      </c>
      <c r="L15" s="3">
        <f t="shared" si="5"/>
        <v>-1.4760397132900782</v>
      </c>
      <c r="M15" s="3">
        <f t="shared" si="6"/>
        <v>0.47959437526991855</v>
      </c>
      <c r="N15" s="3">
        <f t="shared" si="1"/>
        <v>208.52278919214885</v>
      </c>
      <c r="O15" s="3">
        <f t="shared" si="2"/>
        <v>7.7184220956042324</v>
      </c>
      <c r="P15" s="3">
        <f t="shared" si="3"/>
        <v>-0.23737820282722427</v>
      </c>
      <c r="Q15" s="3">
        <f t="shared" si="4"/>
        <v>7.3005091558252791E-3</v>
      </c>
    </row>
    <row r="16" spans="1:17" x14ac:dyDescent="0.2">
      <c r="A16" s="1" t="s">
        <v>5</v>
      </c>
      <c r="B16" s="2">
        <v>0</v>
      </c>
      <c r="C16" s="3">
        <v>137.49700000000001</v>
      </c>
      <c r="D16" s="3">
        <v>0.39300000000000002</v>
      </c>
      <c r="E16" s="2">
        <v>-162</v>
      </c>
      <c r="F16" s="3">
        <f t="shared" si="0"/>
        <v>-2.8274333882308138</v>
      </c>
      <c r="I16" s="1">
        <v>15</v>
      </c>
      <c r="J16" s="2">
        <f t="shared" si="7"/>
        <v>226</v>
      </c>
      <c r="K16" s="2">
        <f t="shared" si="7"/>
        <v>2165.8519999999999</v>
      </c>
      <c r="L16" s="3">
        <f t="shared" si="5"/>
        <v>-0.37376521090399534</v>
      </c>
      <c r="M16" s="3">
        <f t="shared" si="6"/>
        <v>0.12144367878935437</v>
      </c>
      <c r="N16" s="3">
        <f t="shared" si="1"/>
        <v>0.84147264669422772</v>
      </c>
      <c r="O16" s="3">
        <f t="shared" si="2"/>
        <v>2.8087424739763396</v>
      </c>
      <c r="P16" s="3">
        <f t="shared" si="3"/>
        <v>0.45703907148912959</v>
      </c>
      <c r="Q16" s="3">
        <f t="shared" si="4"/>
        <v>7.4369478442047207E-2</v>
      </c>
    </row>
    <row r="17" spans="1:17" x14ac:dyDescent="0.2">
      <c r="A17" s="1" t="s">
        <v>5</v>
      </c>
      <c r="B17" s="2">
        <v>0</v>
      </c>
      <c r="C17" s="3">
        <v>146.80199999999999</v>
      </c>
      <c r="D17" s="3">
        <v>0.88500000000000001</v>
      </c>
      <c r="E17" s="2">
        <v>-81</v>
      </c>
      <c r="F17" s="3">
        <f t="shared" si="0"/>
        <v>-1.4137166941154069</v>
      </c>
      <c r="I17" s="1">
        <v>16</v>
      </c>
      <c r="J17" s="2">
        <f t="shared" si="7"/>
        <v>226</v>
      </c>
      <c r="K17" s="2">
        <f t="shared" si="7"/>
        <v>2312.654</v>
      </c>
      <c r="L17" s="3">
        <f t="shared" si="5"/>
        <v>0.13844450156060437</v>
      </c>
      <c r="M17" s="3">
        <f t="shared" si="6"/>
        <v>0.87410418142669688</v>
      </c>
      <c r="N17" s="3">
        <f t="shared" si="1"/>
        <v>104.49578901033028</v>
      </c>
      <c r="O17" s="3">
        <f t="shared" si="2"/>
        <v>1.3542456777340048</v>
      </c>
      <c r="P17" s="3">
        <f t="shared" si="3"/>
        <v>-0.55853099618806101</v>
      </c>
      <c r="Q17" s="3">
        <f t="shared" si="4"/>
        <v>0.23035471246606484</v>
      </c>
    </row>
    <row r="18" spans="1:17" x14ac:dyDescent="0.2">
      <c r="A18" s="1" t="s">
        <v>5</v>
      </c>
      <c r="B18" s="2">
        <v>27</v>
      </c>
      <c r="C18" s="3">
        <v>124.18300000000001</v>
      </c>
      <c r="D18" s="3">
        <v>6.3070000000000004</v>
      </c>
      <c r="E18" s="2">
        <v>-22</v>
      </c>
      <c r="F18" s="3">
        <f t="shared" si="0"/>
        <v>-0.38397243543875248</v>
      </c>
      <c r="I18" s="1">
        <v>17</v>
      </c>
      <c r="J18" s="2">
        <f t="shared" si="7"/>
        <v>253</v>
      </c>
      <c r="K18" s="2">
        <f t="shared" si="7"/>
        <v>2436.837</v>
      </c>
      <c r="L18" s="3">
        <f t="shared" si="5"/>
        <v>5.8477485707527288</v>
      </c>
      <c r="M18" s="3">
        <f t="shared" si="6"/>
        <v>2.362643784674157</v>
      </c>
      <c r="N18" s="3">
        <f t="shared" si="1"/>
        <v>153.67772010123969</v>
      </c>
      <c r="O18" s="3">
        <f t="shared" si="2"/>
        <v>20.662328907940534</v>
      </c>
      <c r="P18" s="3">
        <f t="shared" si="3"/>
        <v>8.9479465964818079</v>
      </c>
      <c r="Q18" s="3">
        <f t="shared" si="4"/>
        <v>3.8749624328514627</v>
      </c>
    </row>
    <row r="19" spans="1:17" x14ac:dyDescent="0.2">
      <c r="A19" s="1" t="s">
        <v>5</v>
      </c>
      <c r="B19" s="2">
        <v>32</v>
      </c>
      <c r="C19" s="3">
        <v>114.07</v>
      </c>
      <c r="D19" s="3">
        <v>6.2880000000000003</v>
      </c>
      <c r="E19" s="2">
        <v>-18</v>
      </c>
      <c r="F19" s="3">
        <f t="shared" si="0"/>
        <v>-0.31415926535897931</v>
      </c>
      <c r="I19" s="1">
        <v>18</v>
      </c>
      <c r="J19" s="2">
        <f t="shared" si="7"/>
        <v>285</v>
      </c>
      <c r="K19" s="2">
        <f t="shared" si="7"/>
        <v>2550.9070000000002</v>
      </c>
      <c r="L19" s="3">
        <f t="shared" si="5"/>
        <v>5.9802433744639254</v>
      </c>
      <c r="M19" s="3">
        <f t="shared" si="6"/>
        <v>1.9430988606296693</v>
      </c>
      <c r="N19" s="3">
        <f t="shared" si="1"/>
        <v>506.68577555578577</v>
      </c>
      <c r="O19" s="3">
        <f t="shared" si="2"/>
        <v>21.884416155077044</v>
      </c>
      <c r="P19" s="3">
        <f t="shared" si="3"/>
        <v>7.2460976281748781</v>
      </c>
      <c r="Q19" s="3">
        <f t="shared" si="4"/>
        <v>2.3992383650984701</v>
      </c>
    </row>
    <row r="20" spans="1:17" x14ac:dyDescent="0.2">
      <c r="A20" s="1" t="s">
        <v>24</v>
      </c>
      <c r="B20" s="2">
        <v>8</v>
      </c>
      <c r="C20" s="3">
        <v>128.149</v>
      </c>
      <c r="D20" s="3">
        <v>4.7050000000000001</v>
      </c>
      <c r="E20" s="2">
        <v>-15</v>
      </c>
      <c r="F20" s="3">
        <f t="shared" si="0"/>
        <v>-0.26179938779914941</v>
      </c>
      <c r="I20" s="1">
        <v>19</v>
      </c>
      <c r="J20" s="2">
        <f t="shared" ref="J20:K35" si="8">J19+B20</f>
        <v>293</v>
      </c>
      <c r="K20" s="2">
        <f t="shared" si="8"/>
        <v>2679.056</v>
      </c>
      <c r="L20" s="3">
        <f t="shared" si="5"/>
        <v>4.5446810126900665</v>
      </c>
      <c r="M20" s="3">
        <f t="shared" si="6"/>
        <v>1.2177436072073602</v>
      </c>
      <c r="N20" s="3">
        <f t="shared" si="1"/>
        <v>71.076395919421586</v>
      </c>
      <c r="O20" s="3">
        <f t="shared" si="2"/>
        <v>10.51390931447852</v>
      </c>
      <c r="P20" s="3">
        <f t="shared" si="3"/>
        <v>2.6705109563260794</v>
      </c>
      <c r="Q20" s="3">
        <f t="shared" si="4"/>
        <v>0.6783041925268265</v>
      </c>
    </row>
    <row r="21" spans="1:17" x14ac:dyDescent="0.2">
      <c r="A21" s="1" t="s">
        <v>24</v>
      </c>
      <c r="B21" s="2">
        <v>30</v>
      </c>
      <c r="C21" s="3">
        <v>124.342</v>
      </c>
      <c r="D21" s="3">
        <v>10.597</v>
      </c>
      <c r="E21" s="2">
        <v>-98</v>
      </c>
      <c r="F21" s="3">
        <f t="shared" si="0"/>
        <v>-1.7104226669544429</v>
      </c>
      <c r="I21" s="1">
        <v>20</v>
      </c>
      <c r="J21" s="2">
        <f t="shared" si="8"/>
        <v>323</v>
      </c>
      <c r="K21" s="2">
        <f t="shared" si="8"/>
        <v>2803.3980000000001</v>
      </c>
      <c r="L21" s="3">
        <f t="shared" si="5"/>
        <v>-1.4748173508738125</v>
      </c>
      <c r="M21" s="3">
        <f t="shared" si="6"/>
        <v>10.493870724454421</v>
      </c>
      <c r="N21" s="3">
        <f t="shared" si="1"/>
        <v>149.76085628305805</v>
      </c>
      <c r="O21" s="3">
        <f t="shared" si="2"/>
        <v>7.7116316434283529</v>
      </c>
      <c r="P21" s="3">
        <f t="shared" si="3"/>
        <v>-28.046743640463983</v>
      </c>
      <c r="Q21" s="3">
        <f t="shared" si="4"/>
        <v>102.00433127589068</v>
      </c>
    </row>
    <row r="22" spans="1:17" x14ac:dyDescent="0.2">
      <c r="A22" s="1" t="s">
        <v>24</v>
      </c>
      <c r="B22" s="2">
        <v>15</v>
      </c>
      <c r="C22" s="3">
        <v>129.607</v>
      </c>
      <c r="D22" s="3">
        <v>4.6740000000000004</v>
      </c>
      <c r="E22" s="2">
        <v>-84</v>
      </c>
      <c r="F22" s="3">
        <f t="shared" si="0"/>
        <v>-1.4660765716752369</v>
      </c>
      <c r="I22" s="1">
        <v>21</v>
      </c>
      <c r="J22" s="2">
        <f t="shared" si="8"/>
        <v>338</v>
      </c>
      <c r="K22" s="2">
        <f t="shared" si="8"/>
        <v>2933.0050000000001</v>
      </c>
      <c r="L22" s="3">
        <f t="shared" si="5"/>
        <v>0.48856603731301229</v>
      </c>
      <c r="M22" s="3">
        <f t="shared" si="6"/>
        <v>4.6483953389513095</v>
      </c>
      <c r="N22" s="3">
        <f t="shared" si="1"/>
        <v>48.618291737603414</v>
      </c>
      <c r="O22" s="3">
        <f t="shared" si="2"/>
        <v>0.66194346731627329</v>
      </c>
      <c r="P22" s="3">
        <f t="shared" si="3"/>
        <v>-3.4612490001315681</v>
      </c>
      <c r="Q22" s="3">
        <f t="shared" si="4"/>
        <v>18.09859184725163</v>
      </c>
    </row>
    <row r="23" spans="1:17" x14ac:dyDescent="0.2">
      <c r="A23" s="1" t="s">
        <v>24</v>
      </c>
      <c r="B23" s="2">
        <v>40</v>
      </c>
      <c r="C23" s="3">
        <v>130.13</v>
      </c>
      <c r="D23" s="3">
        <v>7.3949999999999996</v>
      </c>
      <c r="E23" s="2">
        <v>-56</v>
      </c>
      <c r="F23" s="3">
        <f t="shared" si="0"/>
        <v>-0.97738438111682457</v>
      </c>
      <c r="I23" s="1">
        <v>22</v>
      </c>
      <c r="J23" s="2">
        <f t="shared" si="8"/>
        <v>378</v>
      </c>
      <c r="K23" s="2">
        <f t="shared" si="8"/>
        <v>3063.1350000000002</v>
      </c>
      <c r="L23" s="3">
        <f t="shared" si="5"/>
        <v>4.1352315211661725</v>
      </c>
      <c r="M23" s="3">
        <f t="shared" si="6"/>
        <v>6.1307328490445334</v>
      </c>
      <c r="N23" s="3">
        <f t="shared" si="1"/>
        <v>41.598395555785274</v>
      </c>
      <c r="O23" s="3">
        <f t="shared" si="2"/>
        <v>8.0262652335309834</v>
      </c>
      <c r="P23" s="3">
        <f t="shared" si="3"/>
        <v>16.252116279210302</v>
      </c>
      <c r="Q23" s="3">
        <f t="shared" si="4"/>
        <v>32.908367200416272</v>
      </c>
    </row>
    <row r="24" spans="1:17" x14ac:dyDescent="0.2">
      <c r="A24" s="1" t="s">
        <v>24</v>
      </c>
      <c r="B24" s="2">
        <v>12</v>
      </c>
      <c r="C24" s="3">
        <v>145.786</v>
      </c>
      <c r="D24" s="3">
        <v>4.3810000000000002</v>
      </c>
      <c r="E24" s="2">
        <v>-137</v>
      </c>
      <c r="F24" s="3">
        <f t="shared" si="0"/>
        <v>-2.3911010752322315</v>
      </c>
      <c r="I24" s="1">
        <v>23</v>
      </c>
      <c r="J24" s="2">
        <f t="shared" si="8"/>
        <v>390</v>
      </c>
      <c r="K24" s="2">
        <f t="shared" si="8"/>
        <v>3208.9210000000003</v>
      </c>
      <c r="L24" s="3">
        <f t="shared" si="5"/>
        <v>-3.204060566793586</v>
      </c>
      <c r="M24" s="3">
        <f t="shared" si="6"/>
        <v>2.9878348154338066</v>
      </c>
      <c r="N24" s="3">
        <f t="shared" si="1"/>
        <v>84.756294464875921</v>
      </c>
      <c r="O24" s="3">
        <f t="shared" si="2"/>
        <v>20.306069940136471</v>
      </c>
      <c r="P24" s="3">
        <f t="shared" si="3"/>
        <v>-11.687723018077657</v>
      </c>
      <c r="Q24" s="3">
        <f t="shared" si="4"/>
        <v>6.7271938760191343</v>
      </c>
    </row>
    <row r="25" spans="1:17" x14ac:dyDescent="0.2">
      <c r="A25" s="1" t="s">
        <v>24</v>
      </c>
      <c r="B25" s="2">
        <v>13</v>
      </c>
      <c r="C25" s="3">
        <v>137.66900000000001</v>
      </c>
      <c r="D25" s="3">
        <v>7.8579999999999997</v>
      </c>
      <c r="E25" s="2">
        <v>-280</v>
      </c>
      <c r="F25" s="3">
        <f t="shared" si="0"/>
        <v>-4.8869219055841224</v>
      </c>
      <c r="I25" s="1">
        <v>24</v>
      </c>
      <c r="J25" s="2">
        <f t="shared" si="8"/>
        <v>403</v>
      </c>
      <c r="K25" s="2">
        <f t="shared" si="8"/>
        <v>3346.59</v>
      </c>
      <c r="L25" s="3">
        <f t="shared" si="5"/>
        <v>1.3645273801067357</v>
      </c>
      <c r="M25" s="3">
        <f t="shared" si="6"/>
        <v>-7.7386193231699307</v>
      </c>
      <c r="N25" s="3">
        <f t="shared" si="1"/>
        <v>1.1866141012396783</v>
      </c>
      <c r="O25" s="3">
        <f t="shared" si="2"/>
        <v>3.8890514881369199E-3</v>
      </c>
      <c r="P25" s="3">
        <f t="shared" si="3"/>
        <v>-0.50717796078785027</v>
      </c>
      <c r="Q25" s="3">
        <f t="shared" si="4"/>
        <v>66.141958956719776</v>
      </c>
    </row>
    <row r="26" spans="1:17" x14ac:dyDescent="0.2">
      <c r="A26" s="1" t="s">
        <v>24</v>
      </c>
      <c r="B26" s="2">
        <v>27</v>
      </c>
      <c r="C26" s="3">
        <v>131.827</v>
      </c>
      <c r="D26" s="3">
        <v>11.238</v>
      </c>
      <c r="E26" s="2">
        <v>-320</v>
      </c>
      <c r="F26" s="3">
        <f t="shared" si="0"/>
        <v>-5.5850536063818543</v>
      </c>
      <c r="I26" s="1">
        <v>25</v>
      </c>
      <c r="J26" s="2">
        <f t="shared" si="8"/>
        <v>430</v>
      </c>
      <c r="K26" s="2">
        <f t="shared" si="8"/>
        <v>3478.4170000000004</v>
      </c>
      <c r="L26" s="3">
        <f t="shared" si="5"/>
        <v>8.6088074517710726</v>
      </c>
      <c r="M26" s="3">
        <f t="shared" si="6"/>
        <v>-7.2236471576573313</v>
      </c>
      <c r="N26" s="3">
        <f t="shared" si="1"/>
        <v>22.587984464876119</v>
      </c>
      <c r="O26" s="3">
        <f t="shared" si="2"/>
        <v>53.387022164723895</v>
      </c>
      <c r="P26" s="3">
        <f t="shared" si="3"/>
        <v>-55.660529111455233</v>
      </c>
      <c r="Q26" s="3">
        <f t="shared" si="4"/>
        <v>58.030854229106225</v>
      </c>
    </row>
    <row r="27" spans="1:17" x14ac:dyDescent="0.2">
      <c r="A27" s="1" t="s">
        <v>24</v>
      </c>
      <c r="B27" s="2">
        <v>25</v>
      </c>
      <c r="C27" s="3">
        <v>135.73400000000001</v>
      </c>
      <c r="D27" s="3">
        <v>6.9470000000000001</v>
      </c>
      <c r="E27" s="2">
        <v>-349</v>
      </c>
      <c r="F27" s="3">
        <f t="shared" si="0"/>
        <v>-6.0911990894602104</v>
      </c>
      <c r="I27" s="1">
        <v>26</v>
      </c>
      <c r="J27" s="2">
        <f t="shared" si="8"/>
        <v>455</v>
      </c>
      <c r="K27" s="2">
        <f t="shared" si="8"/>
        <v>3614.1510000000003</v>
      </c>
      <c r="L27" s="3">
        <f t="shared" si="5"/>
        <v>6.8193640434109213</v>
      </c>
      <c r="M27" s="3">
        <f t="shared" si="6"/>
        <v>-1.3255500908808557</v>
      </c>
      <c r="N27" s="3">
        <f t="shared" si="1"/>
        <v>0.71517773760330283</v>
      </c>
      <c r="O27" s="3">
        <f t="shared" si="2"/>
        <v>30.439483960709289</v>
      </c>
      <c r="P27" s="3">
        <f t="shared" si="3"/>
        <v>-9.4879349838206348</v>
      </c>
      <c r="Q27" s="3">
        <f t="shared" si="4"/>
        <v>2.9573730741757891</v>
      </c>
    </row>
    <row r="28" spans="1:17" x14ac:dyDescent="0.2">
      <c r="A28" s="1" t="s">
        <v>24</v>
      </c>
      <c r="B28" s="2">
        <v>23</v>
      </c>
      <c r="C28" s="3">
        <v>134.596</v>
      </c>
      <c r="D28" s="3">
        <v>5.3550000000000004</v>
      </c>
      <c r="E28" s="2">
        <v>-49</v>
      </c>
      <c r="F28" s="3">
        <f t="shared" si="0"/>
        <v>-0.85521133347722145</v>
      </c>
      <c r="I28" s="1">
        <v>27</v>
      </c>
      <c r="J28" s="2">
        <f t="shared" si="8"/>
        <v>478</v>
      </c>
      <c r="K28" s="2">
        <f t="shared" si="8"/>
        <v>3748.7470000000003</v>
      </c>
      <c r="L28" s="3">
        <f t="shared" si="5"/>
        <v>3.513196100244167</v>
      </c>
      <c r="M28" s="3">
        <f t="shared" si="6"/>
        <v>4.0414698020929443</v>
      </c>
      <c r="N28" s="3">
        <f t="shared" si="1"/>
        <v>3.9349935557851379</v>
      </c>
      <c r="O28" s="3">
        <f t="shared" si="2"/>
        <v>4.8886579956887113</v>
      </c>
      <c r="P28" s="3">
        <f t="shared" si="3"/>
        <v>8.0643340742050622</v>
      </c>
      <c r="Q28" s="3">
        <f t="shared" si="4"/>
        <v>13.302931830726875</v>
      </c>
    </row>
    <row r="29" spans="1:17" x14ac:dyDescent="0.2">
      <c r="A29" s="1" t="s">
        <v>24</v>
      </c>
      <c r="B29" s="2">
        <v>2</v>
      </c>
      <c r="C29" s="3">
        <v>125.78</v>
      </c>
      <c r="D29" s="3">
        <v>1.4770000000000001</v>
      </c>
      <c r="E29" s="2">
        <v>-177</v>
      </c>
      <c r="F29" s="3">
        <f t="shared" si="0"/>
        <v>-3.0892327760299634</v>
      </c>
      <c r="I29" s="1">
        <v>28</v>
      </c>
      <c r="J29" s="2">
        <f t="shared" si="8"/>
        <v>480</v>
      </c>
      <c r="K29" s="2">
        <f t="shared" si="8"/>
        <v>3874.5270000000005</v>
      </c>
      <c r="L29" s="3">
        <f t="shared" si="5"/>
        <v>-1.4749758228325056</v>
      </c>
      <c r="M29" s="3">
        <f t="shared" si="6"/>
        <v>7.7300207370828003E-2</v>
      </c>
      <c r="N29" s="3">
        <f t="shared" si="1"/>
        <v>116.63312737396707</v>
      </c>
      <c r="O29" s="3">
        <f t="shared" si="2"/>
        <v>7.7125118162445405</v>
      </c>
      <c r="P29" s="3">
        <f t="shared" si="3"/>
        <v>0.87994030391042022</v>
      </c>
      <c r="Q29" s="3">
        <f t="shared" si="4"/>
        <v>0.10039465181954051</v>
      </c>
    </row>
    <row r="30" spans="1:17" x14ac:dyDescent="0.2">
      <c r="A30" s="1" t="s">
        <v>24</v>
      </c>
      <c r="B30" s="2">
        <v>10</v>
      </c>
      <c r="C30" s="3">
        <v>142.28800000000001</v>
      </c>
      <c r="D30" s="3">
        <v>8.2789999999999999</v>
      </c>
      <c r="E30" s="2">
        <v>-3</v>
      </c>
      <c r="F30" s="3">
        <f t="shared" si="0"/>
        <v>-5.2359877559829883E-2</v>
      </c>
      <c r="I30" s="1">
        <v>29</v>
      </c>
      <c r="J30" s="2">
        <f t="shared" si="8"/>
        <v>490</v>
      </c>
      <c r="K30" s="2">
        <f t="shared" si="8"/>
        <v>4016.8150000000005</v>
      </c>
      <c r="L30" s="3">
        <f t="shared" si="5"/>
        <v>8.2676539182331172</v>
      </c>
      <c r="M30" s="3">
        <f t="shared" si="6"/>
        <v>0.43328938173533194</v>
      </c>
      <c r="N30" s="3">
        <f t="shared" si="1"/>
        <v>32.584896464876074</v>
      </c>
      <c r="O30" s="3">
        <f t="shared" si="2"/>
        <v>48.518034198592147</v>
      </c>
      <c r="P30" s="3">
        <f t="shared" si="3"/>
        <v>0.27261546410597287</v>
      </c>
      <c r="Q30" s="3">
        <f t="shared" si="4"/>
        <v>1.5317848815868038E-3</v>
      </c>
    </row>
    <row r="31" spans="1:17" x14ac:dyDescent="0.2">
      <c r="A31" s="1" t="s">
        <v>24</v>
      </c>
      <c r="B31" s="2">
        <v>16</v>
      </c>
      <c r="C31" s="3">
        <v>144.01499999999999</v>
      </c>
      <c r="D31" s="3">
        <v>6.55</v>
      </c>
      <c r="E31" s="2">
        <v>-43</v>
      </c>
      <c r="F31" s="3">
        <f t="shared" si="0"/>
        <v>-0.75049157835756164</v>
      </c>
      <c r="I31" s="1">
        <v>30</v>
      </c>
      <c r="J31" s="2">
        <f t="shared" si="8"/>
        <v>506</v>
      </c>
      <c r="K31" s="2">
        <f t="shared" si="8"/>
        <v>4160.8300000000008</v>
      </c>
      <c r="L31" s="3">
        <f t="shared" si="5"/>
        <v>4.7903667456055672</v>
      </c>
      <c r="M31" s="3">
        <f t="shared" si="6"/>
        <v>4.4670892584093647</v>
      </c>
      <c r="N31" s="3">
        <f t="shared" si="1"/>
        <v>55.283956464875722</v>
      </c>
      <c r="O31" s="3">
        <f t="shared" si="2"/>
        <v>12.167550581018096</v>
      </c>
      <c r="P31" s="3">
        <f t="shared" si="3"/>
        <v>14.207228604375116</v>
      </c>
      <c r="Q31" s="3">
        <f t="shared" si="4"/>
        <v>16.588823138476361</v>
      </c>
    </row>
    <row r="32" spans="1:17" x14ac:dyDescent="0.2">
      <c r="A32" s="1" t="s">
        <v>24</v>
      </c>
      <c r="B32" s="2">
        <v>19</v>
      </c>
      <c r="C32" s="3">
        <v>116.967</v>
      </c>
      <c r="D32" s="3">
        <v>8.2110000000000003</v>
      </c>
      <c r="E32" s="2">
        <v>-118</v>
      </c>
      <c r="F32" s="3">
        <f t="shared" si="0"/>
        <v>-2.0594885173533086</v>
      </c>
      <c r="I32" s="1">
        <v>31</v>
      </c>
      <c r="J32" s="2">
        <f t="shared" si="8"/>
        <v>525</v>
      </c>
      <c r="K32" s="2">
        <f t="shared" si="8"/>
        <v>4277.7970000000005</v>
      </c>
      <c r="L32" s="3">
        <f t="shared" si="5"/>
        <v>-3.8548310020349472</v>
      </c>
      <c r="M32" s="3">
        <f t="shared" si="6"/>
        <v>7.2498826849646507</v>
      </c>
      <c r="N32" s="3">
        <f t="shared" si="1"/>
        <v>384.65728810124</v>
      </c>
      <c r="O32" s="3">
        <f t="shared" si="2"/>
        <v>26.594609002475359</v>
      </c>
      <c r="P32" s="3">
        <f t="shared" si="3"/>
        <v>-35.354979865393105</v>
      </c>
      <c r="Q32" s="3">
        <f t="shared" si="4"/>
        <v>47.001052023964974</v>
      </c>
    </row>
    <row r="33" spans="1:17" x14ac:dyDescent="0.2">
      <c r="A33" s="1" t="s">
        <v>24</v>
      </c>
      <c r="B33" s="2">
        <v>14</v>
      </c>
      <c r="C33" s="3">
        <v>112.96599999999999</v>
      </c>
      <c r="D33" s="3">
        <v>5.843</v>
      </c>
      <c r="E33" s="2">
        <v>-140</v>
      </c>
      <c r="F33" s="3">
        <f t="shared" si="0"/>
        <v>-2.4434609527920612</v>
      </c>
      <c r="I33" s="1">
        <v>32</v>
      </c>
      <c r="J33" s="2">
        <f t="shared" si="8"/>
        <v>539</v>
      </c>
      <c r="K33" s="2">
        <f t="shared" si="8"/>
        <v>4390.7630000000008</v>
      </c>
      <c r="L33" s="3">
        <f t="shared" si="5"/>
        <v>-4.4759976811441877</v>
      </c>
      <c r="M33" s="3">
        <f t="shared" si="6"/>
        <v>3.75580800339845</v>
      </c>
      <c r="N33" s="3">
        <f t="shared" si="1"/>
        <v>557.60596901033125</v>
      </c>
      <c r="O33" s="3">
        <f t="shared" si="2"/>
        <v>33.387165356293252</v>
      </c>
      <c r="P33" s="3">
        <f t="shared" si="3"/>
        <v>-19.424199377092624</v>
      </c>
      <c r="Q33" s="3">
        <f t="shared" si="4"/>
        <v>11.300735399806175</v>
      </c>
    </row>
    <row r="34" spans="1:17" x14ac:dyDescent="0.2">
      <c r="A34" s="1" t="s">
        <v>24</v>
      </c>
      <c r="B34" s="2">
        <v>7</v>
      </c>
      <c r="C34" s="3">
        <v>136.34399999999999</v>
      </c>
      <c r="D34" s="3">
        <v>7.41</v>
      </c>
      <c r="E34" s="2">
        <v>-115</v>
      </c>
      <c r="F34" s="3">
        <f t="shared" ref="F34:F65" si="9">E34*PI()/180</f>
        <v>-2.0071286397934789</v>
      </c>
      <c r="I34" s="1">
        <v>33</v>
      </c>
      <c r="J34" s="2">
        <f t="shared" si="8"/>
        <v>546</v>
      </c>
      <c r="K34" s="2">
        <f t="shared" si="8"/>
        <v>4527.1070000000009</v>
      </c>
      <c r="L34" s="3">
        <f t="shared" si="5"/>
        <v>-3.1316013194985821</v>
      </c>
      <c r="M34" s="3">
        <f t="shared" si="6"/>
        <v>6.7157407019415771</v>
      </c>
      <c r="N34" s="3">
        <f t="shared" ref="N34:N65" si="10">(C34-K$104)^2</f>
        <v>5.5545919421493742E-2</v>
      </c>
      <c r="O34" s="3">
        <f t="shared" ref="O34:O65" si="11">(L34-L$105)^2</f>
        <v>19.658284839844999</v>
      </c>
      <c r="P34" s="3">
        <f t="shared" ref="P34:P65" si="12">(L34-L$105)*(M34-M$106)</f>
        <v>-28.02845067618145</v>
      </c>
      <c r="Q34" s="3">
        <f t="shared" ref="Q34:Q65" si="13">(M34-M$106)^2</f>
        <v>39.96249183015351</v>
      </c>
    </row>
    <row r="35" spans="1:17" x14ac:dyDescent="0.2">
      <c r="A35" s="1" t="s">
        <v>24</v>
      </c>
      <c r="B35" s="2">
        <v>11</v>
      </c>
      <c r="C35" s="3">
        <v>148.923</v>
      </c>
      <c r="D35" s="3">
        <v>5.3979999999999997</v>
      </c>
      <c r="E35" s="2">
        <v>-197</v>
      </c>
      <c r="F35" s="3">
        <f t="shared" si="9"/>
        <v>-3.4382986264288289</v>
      </c>
      <c r="I35" s="1">
        <v>34</v>
      </c>
      <c r="J35" s="2">
        <f t="shared" si="8"/>
        <v>557</v>
      </c>
      <c r="K35" s="2">
        <f t="shared" si="8"/>
        <v>4676.0300000000007</v>
      </c>
      <c r="L35" s="3">
        <f t="shared" si="5"/>
        <v>-5.1621330726884658</v>
      </c>
      <c r="M35" s="3">
        <f t="shared" si="6"/>
        <v>-1.5782224620933309</v>
      </c>
      <c r="N35" s="3">
        <f t="shared" si="10"/>
        <v>152.35750373760317</v>
      </c>
      <c r="O35" s="3">
        <f t="shared" si="11"/>
        <v>41.787151123734482</v>
      </c>
      <c r="P35" s="3">
        <f t="shared" si="12"/>
        <v>12.750012522173709</v>
      </c>
      <c r="Q35" s="3">
        <f t="shared" si="13"/>
        <v>3.8902584872136234</v>
      </c>
    </row>
    <row r="36" spans="1:17" x14ac:dyDescent="0.2">
      <c r="A36" s="1" t="s">
        <v>24</v>
      </c>
      <c r="B36" s="2">
        <v>10</v>
      </c>
      <c r="C36" s="3">
        <v>130.50200000000001</v>
      </c>
      <c r="D36" s="3">
        <v>7.133</v>
      </c>
      <c r="E36" s="2">
        <v>-40</v>
      </c>
      <c r="F36" s="3">
        <f t="shared" si="9"/>
        <v>-0.69813170079773179</v>
      </c>
      <c r="I36" s="1">
        <v>35</v>
      </c>
      <c r="J36" s="2">
        <f t="shared" ref="J36:K51" si="14">J35+B36</f>
        <v>567</v>
      </c>
      <c r="K36" s="2">
        <f t="shared" si="14"/>
        <v>4806.5320000000011</v>
      </c>
      <c r="L36" s="3">
        <f t="shared" si="5"/>
        <v>5.4641950127676706</v>
      </c>
      <c r="M36" s="3">
        <f t="shared" si="6"/>
        <v>4.5850040198940842</v>
      </c>
      <c r="N36" s="3">
        <f t="shared" si="10"/>
        <v>36.93821628305782</v>
      </c>
      <c r="O36" s="3">
        <f t="shared" si="11"/>
        <v>17.322492828459637</v>
      </c>
      <c r="P36" s="3">
        <f t="shared" si="12"/>
        <v>17.44245405399224</v>
      </c>
      <c r="Q36" s="3">
        <f t="shared" si="13"/>
        <v>17.563246031528827</v>
      </c>
    </row>
    <row r="37" spans="1:17" x14ac:dyDescent="0.2">
      <c r="A37" s="1" t="s">
        <v>24</v>
      </c>
      <c r="B37" s="2">
        <v>6</v>
      </c>
      <c r="C37" s="3">
        <v>129.91200000000001</v>
      </c>
      <c r="D37" s="3">
        <v>3.6659999999999999</v>
      </c>
      <c r="E37" s="2">
        <v>-88</v>
      </c>
      <c r="F37" s="3">
        <f t="shared" si="9"/>
        <v>-1.5358897417550099</v>
      </c>
      <c r="I37" s="1">
        <v>36</v>
      </c>
      <c r="J37" s="2">
        <f t="shared" si="14"/>
        <v>573</v>
      </c>
      <c r="K37" s="2">
        <f t="shared" si="14"/>
        <v>4936.4440000000013</v>
      </c>
      <c r="L37" s="3">
        <f t="shared" si="5"/>
        <v>0.12794155491136897</v>
      </c>
      <c r="M37" s="3">
        <f t="shared" si="6"/>
        <v>3.6637667718520048</v>
      </c>
      <c r="N37" s="3">
        <f t="shared" si="10"/>
        <v>44.457980828512412</v>
      </c>
      <c r="O37" s="3">
        <f t="shared" si="11"/>
        <v>1.3788009807620663</v>
      </c>
      <c r="P37" s="3">
        <f t="shared" si="12"/>
        <v>-3.8392594673512344</v>
      </c>
      <c r="Q37" s="3">
        <f t="shared" si="13"/>
        <v>10.69038495280102</v>
      </c>
    </row>
    <row r="38" spans="1:17" x14ac:dyDescent="0.2">
      <c r="A38" s="1" t="s">
        <v>24</v>
      </c>
      <c r="B38" s="2">
        <v>6</v>
      </c>
      <c r="C38" s="3">
        <v>128.22800000000001</v>
      </c>
      <c r="D38" s="3">
        <v>4.3639999999999999</v>
      </c>
      <c r="E38" s="2">
        <v>-43</v>
      </c>
      <c r="F38" s="3">
        <f t="shared" si="9"/>
        <v>-0.75049157835756164</v>
      </c>
      <c r="I38" s="1">
        <v>37</v>
      </c>
      <c r="J38" s="2">
        <f t="shared" si="14"/>
        <v>579</v>
      </c>
      <c r="K38" s="2">
        <f t="shared" si="14"/>
        <v>5064.6720000000014</v>
      </c>
      <c r="L38" s="3">
        <f t="shared" si="5"/>
        <v>3.1916275538660601</v>
      </c>
      <c r="M38" s="3">
        <f t="shared" si="6"/>
        <v>2.9762408433127434</v>
      </c>
      <c r="N38" s="3">
        <f t="shared" si="10"/>
        <v>69.750589192148738</v>
      </c>
      <c r="O38" s="3">
        <f t="shared" si="11"/>
        <v>3.5700682890673088</v>
      </c>
      <c r="P38" s="3">
        <f t="shared" si="12"/>
        <v>4.8787610829405734</v>
      </c>
      <c r="Q38" s="3">
        <f t="shared" si="13"/>
        <v>6.6671861088219977</v>
      </c>
    </row>
    <row r="39" spans="1:17" x14ac:dyDescent="0.2">
      <c r="A39" s="1" t="s">
        <v>24</v>
      </c>
      <c r="B39" s="2">
        <v>23</v>
      </c>
      <c r="C39" s="3">
        <v>130.566</v>
      </c>
      <c r="D39" s="3">
        <v>6.22</v>
      </c>
      <c r="E39" s="2">
        <v>-64</v>
      </c>
      <c r="F39" s="3">
        <f t="shared" si="9"/>
        <v>-1.1170107212763709</v>
      </c>
      <c r="I39" s="1">
        <v>38</v>
      </c>
      <c r="J39" s="2">
        <f t="shared" si="14"/>
        <v>602</v>
      </c>
      <c r="K39" s="2">
        <f t="shared" si="14"/>
        <v>5195.2380000000012</v>
      </c>
      <c r="L39" s="3">
        <f t="shared" si="5"/>
        <v>2.7266685330280618</v>
      </c>
      <c r="M39" s="3">
        <f t="shared" si="6"/>
        <v>5.5904989679808184</v>
      </c>
      <c r="N39" s="3">
        <f t="shared" si="10"/>
        <v>36.164369010330631</v>
      </c>
      <c r="O39" s="3">
        <f t="shared" si="11"/>
        <v>2.0292099737860858</v>
      </c>
      <c r="P39" s="3">
        <f t="shared" si="12"/>
        <v>7.4022149054329391</v>
      </c>
      <c r="Q39" s="3">
        <f t="shared" si="13"/>
        <v>27.002028481055405</v>
      </c>
    </row>
    <row r="40" spans="1:17" x14ac:dyDescent="0.2">
      <c r="A40" s="1" t="s">
        <v>24</v>
      </c>
      <c r="B40" s="2">
        <v>6</v>
      </c>
      <c r="C40" s="3">
        <v>132.047</v>
      </c>
      <c r="D40" s="3">
        <v>4.3719999999999999</v>
      </c>
      <c r="E40" s="2">
        <v>-66</v>
      </c>
      <c r="F40" s="3">
        <f t="shared" si="9"/>
        <v>-1.1519173063162575</v>
      </c>
      <c r="I40" s="1">
        <v>39</v>
      </c>
      <c r="J40" s="2">
        <f t="shared" si="14"/>
        <v>608</v>
      </c>
      <c r="K40" s="2">
        <f t="shared" si="14"/>
        <v>5327.2850000000008</v>
      </c>
      <c r="L40" s="3">
        <f t="shared" si="5"/>
        <v>1.7782526035273984</v>
      </c>
      <c r="M40" s="3">
        <f t="shared" si="6"/>
        <v>3.9940207408134509</v>
      </c>
      <c r="N40" s="3">
        <f t="shared" si="10"/>
        <v>20.545204464876125</v>
      </c>
      <c r="O40" s="3">
        <f t="shared" si="11"/>
        <v>0.22665929199066442</v>
      </c>
      <c r="P40" s="3">
        <f t="shared" si="12"/>
        <v>1.7138527554400318</v>
      </c>
      <c r="Q40" s="3">
        <f t="shared" si="13"/>
        <v>12.959059571448631</v>
      </c>
    </row>
    <row r="41" spans="1:17" x14ac:dyDescent="0.2">
      <c r="A41" s="1" t="s">
        <v>24</v>
      </c>
      <c r="B41" s="2">
        <v>14</v>
      </c>
      <c r="C41" s="3">
        <v>143.49299999999999</v>
      </c>
      <c r="D41" s="3">
        <v>6.48</v>
      </c>
      <c r="E41" s="2">
        <v>-209</v>
      </c>
      <c r="F41" s="3">
        <f t="shared" si="9"/>
        <v>-3.6477381366681487</v>
      </c>
      <c r="I41" s="1">
        <v>40</v>
      </c>
      <c r="J41" s="2">
        <f t="shared" si="14"/>
        <v>622</v>
      </c>
      <c r="K41" s="2">
        <f t="shared" si="14"/>
        <v>5470.7780000000012</v>
      </c>
      <c r="L41" s="3">
        <f t="shared" si="5"/>
        <v>-5.6675357022632857</v>
      </c>
      <c r="M41" s="3">
        <f t="shared" si="6"/>
        <v>-3.1415663391962636</v>
      </c>
      <c r="N41" s="3">
        <f t="shared" si="10"/>
        <v>47.793968283057687</v>
      </c>
      <c r="O41" s="3">
        <f t="shared" si="11"/>
        <v>48.576729551576243</v>
      </c>
      <c r="P41" s="3">
        <f t="shared" si="12"/>
        <v>24.64289454317765</v>
      </c>
      <c r="Q41" s="3">
        <f t="shared" si="13"/>
        <v>12.501299636102607</v>
      </c>
    </row>
    <row r="42" spans="1:17" x14ac:dyDescent="0.2">
      <c r="A42" s="1" t="s">
        <v>24</v>
      </c>
      <c r="B42" s="2">
        <v>14</v>
      </c>
      <c r="C42" s="3">
        <v>128.62</v>
      </c>
      <c r="D42" s="3">
        <v>4.0869999999999997</v>
      </c>
      <c r="E42" s="2">
        <v>-204</v>
      </c>
      <c r="F42" s="3">
        <f t="shared" si="9"/>
        <v>-3.5604716740684319</v>
      </c>
      <c r="I42" s="1">
        <v>41</v>
      </c>
      <c r="J42" s="2">
        <f t="shared" si="14"/>
        <v>636</v>
      </c>
      <c r="K42" s="2">
        <f t="shared" si="14"/>
        <v>5599.398000000001</v>
      </c>
      <c r="L42" s="3">
        <f t="shared" si="5"/>
        <v>-3.7336602853853105</v>
      </c>
      <c r="M42" s="3">
        <f t="shared" si="6"/>
        <v>-1.6623326602507937</v>
      </c>
      <c r="N42" s="3">
        <f t="shared" si="10"/>
        <v>63.356534646694257</v>
      </c>
      <c r="O42" s="3">
        <f t="shared" si="11"/>
        <v>25.359537513320891</v>
      </c>
      <c r="P42" s="3">
        <f t="shared" si="12"/>
        <v>10.356094466142029</v>
      </c>
      <c r="Q42" s="3">
        <f t="shared" si="13"/>
        <v>4.2291265183886653</v>
      </c>
    </row>
    <row r="43" spans="1:17" x14ac:dyDescent="0.2">
      <c r="A43" s="1" t="s">
        <v>24</v>
      </c>
      <c r="B43" s="2">
        <v>7</v>
      </c>
      <c r="C43" s="3">
        <v>129.69</v>
      </c>
      <c r="D43" s="3">
        <v>1.891</v>
      </c>
      <c r="E43" s="2">
        <v>-131</v>
      </c>
      <c r="F43" s="3">
        <f t="shared" si="9"/>
        <v>-2.286381320112572</v>
      </c>
      <c r="I43" s="1">
        <v>42</v>
      </c>
      <c r="J43" s="2">
        <f t="shared" si="14"/>
        <v>643</v>
      </c>
      <c r="K43" s="2">
        <f t="shared" si="14"/>
        <v>5729.0880000000006</v>
      </c>
      <c r="L43" s="3">
        <f t="shared" si="5"/>
        <v>-1.2406076238210497</v>
      </c>
      <c r="M43" s="3">
        <f t="shared" si="6"/>
        <v>1.4271558162012616</v>
      </c>
      <c r="N43" s="3">
        <f t="shared" si="10"/>
        <v>47.467715555785254</v>
      </c>
      <c r="O43" s="3">
        <f t="shared" si="11"/>
        <v>6.4656932266166098</v>
      </c>
      <c r="P43" s="3">
        <f t="shared" si="12"/>
        <v>-2.6266955798788456</v>
      </c>
      <c r="Q43" s="3">
        <f t="shared" si="13"/>
        <v>1.0670982101273423</v>
      </c>
    </row>
    <row r="44" spans="1:17" x14ac:dyDescent="0.2">
      <c r="A44" s="1" t="s">
        <v>24</v>
      </c>
      <c r="B44" s="2">
        <v>36</v>
      </c>
      <c r="C44" s="3">
        <v>143.51900000000001</v>
      </c>
      <c r="D44" s="3">
        <v>8.4730000000000008</v>
      </c>
      <c r="E44" s="2">
        <v>-223</v>
      </c>
      <c r="F44" s="3">
        <f t="shared" si="9"/>
        <v>-3.8920842319473548</v>
      </c>
      <c r="I44" s="1">
        <v>43</v>
      </c>
      <c r="J44" s="2">
        <f t="shared" si="14"/>
        <v>679</v>
      </c>
      <c r="K44" s="2">
        <f t="shared" si="14"/>
        <v>5872.6070000000009</v>
      </c>
      <c r="L44" s="3">
        <f t="shared" si="5"/>
        <v>-6.1967599138192329</v>
      </c>
      <c r="M44" s="3">
        <f t="shared" si="6"/>
        <v>-5.7785721048095491</v>
      </c>
      <c r="N44" s="3">
        <f t="shared" si="10"/>
        <v>48.154136828512371</v>
      </c>
      <c r="O44" s="3">
        <f t="shared" si="11"/>
        <v>56.233876662538144</v>
      </c>
      <c r="P44" s="3">
        <f t="shared" si="12"/>
        <v>46.288790503928041</v>
      </c>
      <c r="Q44" s="3">
        <f t="shared" si="13"/>
        <v>38.102514951524405</v>
      </c>
    </row>
    <row r="45" spans="1:17" x14ac:dyDescent="0.2">
      <c r="A45" s="1" t="s">
        <v>24</v>
      </c>
      <c r="B45" s="2">
        <v>13</v>
      </c>
      <c r="C45" s="3">
        <v>138.755</v>
      </c>
      <c r="D45" s="3">
        <v>4.7750000000000004</v>
      </c>
      <c r="E45" s="2">
        <v>-73</v>
      </c>
      <c r="F45" s="3">
        <f t="shared" si="9"/>
        <v>-1.2740903539558606</v>
      </c>
      <c r="I45" s="1">
        <v>44</v>
      </c>
      <c r="J45" s="2">
        <f t="shared" si="14"/>
        <v>692</v>
      </c>
      <c r="K45" s="2">
        <f t="shared" si="14"/>
        <v>6011.362000000001</v>
      </c>
      <c r="L45" s="3">
        <f t="shared" si="5"/>
        <v>1.3960748900510682</v>
      </c>
      <c r="M45" s="3">
        <f t="shared" si="6"/>
        <v>4.5663552097234943</v>
      </c>
      <c r="N45" s="3">
        <f t="shared" si="10"/>
        <v>4.73200919214871</v>
      </c>
      <c r="O45" s="3">
        <f t="shared" si="11"/>
        <v>8.8190449148344389E-3</v>
      </c>
      <c r="P45" s="3">
        <f t="shared" si="12"/>
        <v>0.39181070438134447</v>
      </c>
      <c r="Q45" s="3">
        <f t="shared" si="13"/>
        <v>17.407284978170143</v>
      </c>
    </row>
    <row r="46" spans="1:17" x14ac:dyDescent="0.2">
      <c r="A46" s="1" t="s">
        <v>24</v>
      </c>
      <c r="B46" s="2">
        <v>9</v>
      </c>
      <c r="C46" s="3">
        <v>128.55600000000001</v>
      </c>
      <c r="D46" s="3">
        <v>4.4980000000000002</v>
      </c>
      <c r="E46" s="2">
        <v>-296</v>
      </c>
      <c r="F46" s="3">
        <f t="shared" si="9"/>
        <v>-5.1661745859032155</v>
      </c>
      <c r="I46" s="1">
        <v>45</v>
      </c>
      <c r="J46" s="2">
        <f t="shared" si="14"/>
        <v>701</v>
      </c>
      <c r="K46" s="2">
        <f t="shared" si="14"/>
        <v>6139.9180000000006</v>
      </c>
      <c r="L46" s="3">
        <f t="shared" si="5"/>
        <v>1.9717934182572703</v>
      </c>
      <c r="M46" s="3">
        <f t="shared" si="6"/>
        <v>-4.0427756202536536</v>
      </c>
      <c r="N46" s="3">
        <f t="shared" si="10"/>
        <v>64.37946991942141</v>
      </c>
      <c r="O46" s="3">
        <f t="shared" si="11"/>
        <v>0.44840205785395199</v>
      </c>
      <c r="P46" s="3">
        <f t="shared" si="12"/>
        <v>-2.9710918622031337</v>
      </c>
      <c r="Q46" s="3">
        <f t="shared" si="13"/>
        <v>19.686321012658762</v>
      </c>
    </row>
    <row r="47" spans="1:17" x14ac:dyDescent="0.2">
      <c r="A47" s="1" t="s">
        <v>24</v>
      </c>
      <c r="B47" s="2">
        <v>10</v>
      </c>
      <c r="C47" s="3">
        <v>138.66900000000001</v>
      </c>
      <c r="D47" s="3">
        <v>4.2220000000000004</v>
      </c>
      <c r="E47" s="2">
        <v>-242</v>
      </c>
      <c r="F47" s="3">
        <f t="shared" si="9"/>
        <v>-4.2236967898262776</v>
      </c>
      <c r="I47" s="1">
        <v>46</v>
      </c>
      <c r="J47" s="2">
        <f t="shared" si="14"/>
        <v>711</v>
      </c>
      <c r="K47" s="2">
        <f t="shared" si="14"/>
        <v>6278.5870000000004</v>
      </c>
      <c r="L47" s="3">
        <f t="shared" si="5"/>
        <v>-1.9821089380820309</v>
      </c>
      <c r="M47" s="3">
        <f t="shared" si="6"/>
        <v>-3.7278047370503899</v>
      </c>
      <c r="N47" s="3">
        <f t="shared" si="10"/>
        <v>4.3652504648760502</v>
      </c>
      <c r="O47" s="3">
        <f t="shared" si="11"/>
        <v>10.786456088458067</v>
      </c>
      <c r="P47" s="3">
        <f t="shared" si="12"/>
        <v>13.537633472296534</v>
      </c>
      <c r="Q47" s="3">
        <f t="shared" si="13"/>
        <v>16.990522051663195</v>
      </c>
    </row>
    <row r="48" spans="1:17" x14ac:dyDescent="0.2">
      <c r="A48" s="1" t="s">
        <v>24</v>
      </c>
      <c r="B48" s="2">
        <v>1</v>
      </c>
      <c r="C48" s="3">
        <v>142.61199999999999</v>
      </c>
      <c r="D48" s="3">
        <v>1.19</v>
      </c>
      <c r="E48" s="2">
        <v>-287</v>
      </c>
      <c r="F48" s="3">
        <f t="shared" si="9"/>
        <v>-5.0090949532237259</v>
      </c>
      <c r="I48" s="1">
        <v>47</v>
      </c>
      <c r="J48" s="2">
        <f t="shared" si="14"/>
        <v>712</v>
      </c>
      <c r="K48" s="2">
        <f t="shared" si="14"/>
        <v>6421.1990000000005</v>
      </c>
      <c r="L48" s="3">
        <f t="shared" si="5"/>
        <v>0.34792232862005668</v>
      </c>
      <c r="M48" s="3">
        <f t="shared" si="6"/>
        <v>-1.1380026595960122</v>
      </c>
      <c r="N48" s="3">
        <f t="shared" si="10"/>
        <v>36.388862646694065</v>
      </c>
      <c r="O48" s="3">
        <f t="shared" si="11"/>
        <v>0.9105793048620755</v>
      </c>
      <c r="P48" s="3">
        <f t="shared" si="12"/>
        <v>1.4620469267916201</v>
      </c>
      <c r="Q48" s="3">
        <f t="shared" si="13"/>
        <v>2.3474959344311017</v>
      </c>
    </row>
    <row r="49" spans="1:17" x14ac:dyDescent="0.2">
      <c r="A49" s="1" t="s">
        <v>24</v>
      </c>
      <c r="B49" s="2">
        <v>2</v>
      </c>
      <c r="C49" s="3">
        <v>156.41200000000001</v>
      </c>
      <c r="D49" s="3">
        <v>1.7030000000000001</v>
      </c>
      <c r="E49" s="2">
        <v>-260</v>
      </c>
      <c r="F49" s="3">
        <f t="shared" si="9"/>
        <v>-4.5378560551852569</v>
      </c>
      <c r="I49" s="1">
        <v>48</v>
      </c>
      <c r="J49" s="2">
        <f t="shared" si="14"/>
        <v>714</v>
      </c>
      <c r="K49" s="2">
        <f t="shared" si="14"/>
        <v>6577.6110000000008</v>
      </c>
      <c r="L49" s="3">
        <f t="shared" si="5"/>
        <v>-0.29572284656678238</v>
      </c>
      <c r="M49" s="3">
        <f t="shared" si="6"/>
        <v>-1.6771276033797904</v>
      </c>
      <c r="N49" s="3">
        <f t="shared" si="10"/>
        <v>393.32084446487602</v>
      </c>
      <c r="O49" s="3">
        <f t="shared" si="11"/>
        <v>2.5532459536344403</v>
      </c>
      <c r="P49" s="3">
        <f t="shared" si="12"/>
        <v>3.3096717281647288</v>
      </c>
      <c r="Q49" s="3">
        <f t="shared" si="13"/>
        <v>4.2901965369299582</v>
      </c>
    </row>
    <row r="50" spans="1:17" x14ac:dyDescent="0.2">
      <c r="A50" s="1" t="s">
        <v>24</v>
      </c>
      <c r="B50" s="2">
        <v>9</v>
      </c>
      <c r="C50" s="3">
        <v>129.75800000000001</v>
      </c>
      <c r="D50" s="3">
        <v>3.3959999999999999</v>
      </c>
      <c r="E50" s="2">
        <v>-135</v>
      </c>
      <c r="F50" s="3">
        <f t="shared" si="9"/>
        <v>-2.3561944901923448</v>
      </c>
      <c r="I50" s="1">
        <v>49</v>
      </c>
      <c r="J50" s="2">
        <f t="shared" si="14"/>
        <v>723</v>
      </c>
      <c r="K50" s="2">
        <f t="shared" si="14"/>
        <v>6707.3690000000006</v>
      </c>
      <c r="L50" s="3">
        <f t="shared" si="5"/>
        <v>-2.401334628909515</v>
      </c>
      <c r="M50" s="3">
        <f t="shared" si="6"/>
        <v>2.4013346289095154</v>
      </c>
      <c r="N50" s="3">
        <f t="shared" si="10"/>
        <v>46.535342828512363</v>
      </c>
      <c r="O50" s="3">
        <f t="shared" si="11"/>
        <v>13.715910390023376</v>
      </c>
      <c r="P50" s="3">
        <f t="shared" si="12"/>
        <v>-7.4336027388268313</v>
      </c>
      <c r="Q50" s="3">
        <f t="shared" si="13"/>
        <v>4.0287846819768838</v>
      </c>
    </row>
    <row r="51" spans="1:17" x14ac:dyDescent="0.2">
      <c r="A51" s="1" t="s">
        <v>24</v>
      </c>
      <c r="B51" s="2">
        <v>25</v>
      </c>
      <c r="C51" s="3">
        <v>136.18199999999999</v>
      </c>
      <c r="D51" s="3">
        <v>4.79</v>
      </c>
      <c r="E51" s="2">
        <v>-228</v>
      </c>
      <c r="F51" s="3">
        <f t="shared" si="9"/>
        <v>-3.9793506945470711</v>
      </c>
      <c r="I51" s="1">
        <v>50</v>
      </c>
      <c r="J51" s="2">
        <f t="shared" si="14"/>
        <v>748</v>
      </c>
      <c r="K51" s="2">
        <f t="shared" si="14"/>
        <v>6843.5510000000004</v>
      </c>
      <c r="L51" s="3">
        <f t="shared" si="5"/>
        <v>-3.2051356044589321</v>
      </c>
      <c r="M51" s="3">
        <f t="shared" si="6"/>
        <v>-3.5596637140367173</v>
      </c>
      <c r="N51" s="3">
        <f t="shared" si="10"/>
        <v>0.15815082851241194</v>
      </c>
      <c r="O51" s="3">
        <f t="shared" si="11"/>
        <v>20.315759820526111</v>
      </c>
      <c r="P51" s="3">
        <f t="shared" si="12"/>
        <v>17.82103353965806</v>
      </c>
      <c r="Q51" s="3">
        <f t="shared" si="13"/>
        <v>15.632653625917548</v>
      </c>
    </row>
    <row r="52" spans="1:17" x14ac:dyDescent="0.2">
      <c r="A52" s="1" t="s">
        <v>24</v>
      </c>
      <c r="B52" s="2">
        <v>32</v>
      </c>
      <c r="C52" s="3">
        <v>140.90299999999999</v>
      </c>
      <c r="D52" s="3">
        <v>7.306</v>
      </c>
      <c r="E52" s="2">
        <v>-258</v>
      </c>
      <c r="F52" s="3">
        <f t="shared" si="9"/>
        <v>-4.5029494701453698</v>
      </c>
      <c r="I52" s="1">
        <v>51</v>
      </c>
      <c r="J52" s="2">
        <f t="shared" ref="J52:K67" si="15">J51+B52</f>
        <v>780</v>
      </c>
      <c r="K52" s="2">
        <f t="shared" si="15"/>
        <v>6984.4540000000006</v>
      </c>
      <c r="L52" s="3">
        <f t="shared" si="5"/>
        <v>-1.519002813114553</v>
      </c>
      <c r="M52" s="3">
        <f t="shared" si="6"/>
        <v>-7.1463463709611839</v>
      </c>
      <c r="N52" s="3">
        <f t="shared" si="10"/>
        <v>18.691080101239535</v>
      </c>
      <c r="O52" s="3">
        <f t="shared" si="11"/>
        <v>7.958988506719983</v>
      </c>
      <c r="P52" s="3">
        <f t="shared" si="12"/>
        <v>21.273010393248626</v>
      </c>
      <c r="Q52" s="3">
        <f t="shared" si="13"/>
        <v>56.859106004383818</v>
      </c>
    </row>
    <row r="53" spans="1:17" x14ac:dyDescent="0.2">
      <c r="A53" s="1" t="s">
        <v>24</v>
      </c>
      <c r="B53" s="2">
        <v>34</v>
      </c>
      <c r="C53" s="3">
        <v>134.59399999999999</v>
      </c>
      <c r="D53" s="3">
        <v>8.1219999999999999</v>
      </c>
      <c r="E53" s="2">
        <v>-328</v>
      </c>
      <c r="F53" s="3">
        <f t="shared" si="9"/>
        <v>-5.7246799465414</v>
      </c>
      <c r="I53" s="1">
        <v>52</v>
      </c>
      <c r="J53" s="2">
        <f t="shared" si="15"/>
        <v>814</v>
      </c>
      <c r="K53" s="2">
        <f t="shared" si="15"/>
        <v>7119.0480000000007</v>
      </c>
      <c r="L53" s="3">
        <f t="shared" si="5"/>
        <v>6.8878466369824869</v>
      </c>
      <c r="M53" s="3">
        <f t="shared" si="6"/>
        <v>-4.3040042641020975</v>
      </c>
      <c r="N53" s="3">
        <f t="shared" si="10"/>
        <v>3.9429322830579028</v>
      </c>
      <c r="O53" s="3">
        <f t="shared" si="11"/>
        <v>31.1998380093852</v>
      </c>
      <c r="P53" s="3">
        <f t="shared" si="12"/>
        <v>-26.242401023827899</v>
      </c>
      <c r="Q53" s="3">
        <f t="shared" si="13"/>
        <v>22.072666251928844</v>
      </c>
    </row>
    <row r="54" spans="1:17" x14ac:dyDescent="0.2">
      <c r="A54" s="1" t="s">
        <v>24</v>
      </c>
      <c r="B54" s="2">
        <v>5</v>
      </c>
      <c r="C54" s="3">
        <v>134.26300000000001</v>
      </c>
      <c r="D54" s="3">
        <v>5.1769999999999996</v>
      </c>
      <c r="E54" s="2">
        <v>-298</v>
      </c>
      <c r="F54" s="3">
        <f t="shared" si="9"/>
        <v>-5.2010811709431017</v>
      </c>
      <c r="I54" s="1">
        <v>53</v>
      </c>
      <c r="J54" s="2">
        <f t="shared" si="15"/>
        <v>819</v>
      </c>
      <c r="K54" s="2">
        <f t="shared" si="15"/>
        <v>7253.3110000000006</v>
      </c>
      <c r="L54" s="3">
        <f t="shared" si="5"/>
        <v>2.4304542805425546</v>
      </c>
      <c r="M54" s="3">
        <f t="shared" si="6"/>
        <v>-4.5710196882306651</v>
      </c>
      <c r="N54" s="3">
        <f t="shared" si="10"/>
        <v>5.3670146466942237</v>
      </c>
      <c r="O54" s="3">
        <f t="shared" si="11"/>
        <v>1.2730364298433572</v>
      </c>
      <c r="P54" s="3">
        <f t="shared" si="12"/>
        <v>-5.6021486720948905</v>
      </c>
      <c r="Q54" s="3">
        <f t="shared" si="13"/>
        <v>24.652923520905247</v>
      </c>
    </row>
    <row r="55" spans="1:17" x14ac:dyDescent="0.2">
      <c r="A55" s="1" t="s">
        <v>24</v>
      </c>
      <c r="B55" s="2">
        <v>16</v>
      </c>
      <c r="C55" s="3">
        <v>131.453</v>
      </c>
      <c r="D55" s="3">
        <v>6.5819999999999999</v>
      </c>
      <c r="E55" s="2">
        <v>-266</v>
      </c>
      <c r="F55" s="3">
        <f t="shared" si="9"/>
        <v>-4.6425758103049164</v>
      </c>
      <c r="I55" s="1">
        <v>54</v>
      </c>
      <c r="J55" s="2">
        <f t="shared" si="15"/>
        <v>835</v>
      </c>
      <c r="K55" s="2">
        <f t="shared" si="15"/>
        <v>7384.764000000001</v>
      </c>
      <c r="L55" s="3">
        <f t="shared" si="5"/>
        <v>-0.45913711018383457</v>
      </c>
      <c r="M55" s="3">
        <f t="shared" si="6"/>
        <v>-6.5659665788101629</v>
      </c>
      <c r="N55" s="3">
        <f t="shared" si="10"/>
        <v>26.282866464876076</v>
      </c>
      <c r="O55" s="3">
        <f t="shared" si="11"/>
        <v>3.1021855459794683</v>
      </c>
      <c r="P55" s="3">
        <f t="shared" si="12"/>
        <v>12.258871244763041</v>
      </c>
      <c r="Q55" s="3">
        <f t="shared" si="13"/>
        <v>48.443241697920271</v>
      </c>
    </row>
    <row r="56" spans="1:17" x14ac:dyDescent="0.2">
      <c r="A56" s="1" t="s">
        <v>61</v>
      </c>
      <c r="B56" s="2">
        <v>12</v>
      </c>
      <c r="C56" s="3">
        <v>139.67099999999999</v>
      </c>
      <c r="D56" s="3">
        <v>9.01</v>
      </c>
      <c r="E56" s="2">
        <v>-61</v>
      </c>
      <c r="F56" s="3">
        <f t="shared" si="9"/>
        <v>-1.064650843716541</v>
      </c>
      <c r="I56" s="1">
        <v>55</v>
      </c>
      <c r="J56" s="2">
        <f t="shared" si="15"/>
        <v>847</v>
      </c>
      <c r="K56" s="2">
        <f t="shared" si="15"/>
        <v>7524.4350000000013</v>
      </c>
      <c r="L56" s="3">
        <f t="shared" si="5"/>
        <v>4.368134678419497</v>
      </c>
      <c r="M56" s="3">
        <f t="shared" si="6"/>
        <v>7.8803235613259552</v>
      </c>
      <c r="N56" s="3">
        <f t="shared" si="10"/>
        <v>9.5562481012395768</v>
      </c>
      <c r="O56" s="3">
        <f t="shared" si="11"/>
        <v>9.4001693332787806</v>
      </c>
      <c r="P56" s="3">
        <f t="shared" si="12"/>
        <v>22.952376083838722</v>
      </c>
      <c r="Q56" s="3">
        <f t="shared" si="13"/>
        <v>56.042774253963344</v>
      </c>
    </row>
    <row r="57" spans="1:17" x14ac:dyDescent="0.2">
      <c r="A57" s="1" t="s">
        <v>61</v>
      </c>
      <c r="B57" s="2">
        <v>20</v>
      </c>
      <c r="C57" s="3">
        <v>137.57300000000001</v>
      </c>
      <c r="D57" s="3">
        <v>6.7320000000000002</v>
      </c>
      <c r="E57" s="2">
        <v>-6</v>
      </c>
      <c r="F57" s="3">
        <f t="shared" si="9"/>
        <v>-0.10471975511965977</v>
      </c>
      <c r="I57" s="1">
        <v>56</v>
      </c>
      <c r="J57" s="2">
        <f t="shared" si="15"/>
        <v>867</v>
      </c>
      <c r="K57" s="2">
        <f t="shared" si="15"/>
        <v>7662.0080000000016</v>
      </c>
      <c r="L57" s="3">
        <f t="shared" si="5"/>
        <v>6.6951213996192163</v>
      </c>
      <c r="M57" s="3">
        <f t="shared" si="6"/>
        <v>0.70368561471784308</v>
      </c>
      <c r="N57" s="3">
        <f t="shared" si="10"/>
        <v>0.98668101033057931</v>
      </c>
      <c r="O57" s="3">
        <f t="shared" si="11"/>
        <v>29.083977434101985</v>
      </c>
      <c r="P57" s="3">
        <f t="shared" si="12"/>
        <v>1.6693047121299833</v>
      </c>
      <c r="Q57" s="3">
        <f t="shared" si="13"/>
        <v>9.5811455921156294E-2</v>
      </c>
    </row>
    <row r="58" spans="1:17" x14ac:dyDescent="0.2">
      <c r="A58" s="1" t="s">
        <v>61</v>
      </c>
      <c r="B58" s="2">
        <v>22</v>
      </c>
      <c r="C58" s="3">
        <v>148.35400000000001</v>
      </c>
      <c r="D58" s="3">
        <v>5.0060000000000002</v>
      </c>
      <c r="E58" s="2">
        <v>-357</v>
      </c>
      <c r="F58" s="3">
        <f t="shared" si="9"/>
        <v>-6.2308254296197561</v>
      </c>
      <c r="I58" s="1">
        <v>57</v>
      </c>
      <c r="J58" s="2">
        <f t="shared" si="15"/>
        <v>889</v>
      </c>
      <c r="K58" s="2">
        <f t="shared" si="15"/>
        <v>7810.3620000000019</v>
      </c>
      <c r="L58" s="3">
        <f t="shared" si="5"/>
        <v>4.9991394509813967</v>
      </c>
      <c r="M58" s="3">
        <f t="shared" si="6"/>
        <v>-0.2619937969521795</v>
      </c>
      <c r="N58" s="3">
        <f t="shared" si="10"/>
        <v>138.63456864669436</v>
      </c>
      <c r="O58" s="3">
        <f t="shared" si="11"/>
        <v>13.667619204084547</v>
      </c>
      <c r="P58" s="3">
        <f t="shared" si="12"/>
        <v>-2.4257517962290001</v>
      </c>
      <c r="Q58" s="3">
        <f t="shared" si="13"/>
        <v>0.43052646470789258</v>
      </c>
    </row>
    <row r="59" spans="1:17" x14ac:dyDescent="0.2">
      <c r="A59" s="1" t="s">
        <v>61</v>
      </c>
      <c r="B59" s="2">
        <v>8</v>
      </c>
      <c r="C59" s="3">
        <v>135.286</v>
      </c>
      <c r="D59" s="3">
        <v>4.5110000000000001</v>
      </c>
      <c r="E59" s="2">
        <v>-10</v>
      </c>
      <c r="F59" s="3">
        <f t="shared" si="9"/>
        <v>-0.17453292519943295</v>
      </c>
      <c r="I59" s="1">
        <v>58</v>
      </c>
      <c r="J59" s="2">
        <f t="shared" si="15"/>
        <v>897</v>
      </c>
      <c r="K59" s="2">
        <f t="shared" si="15"/>
        <v>7945.648000000002</v>
      </c>
      <c r="L59" s="3">
        <f t="shared" si="5"/>
        <v>4.4424677738380707</v>
      </c>
      <c r="M59" s="3">
        <f t="shared" si="6"/>
        <v>0.78332692945552274</v>
      </c>
      <c r="N59" s="3">
        <f t="shared" si="10"/>
        <v>1.6736126466942298</v>
      </c>
      <c r="O59" s="3">
        <f t="shared" si="11"/>
        <v>9.8615007578291642</v>
      </c>
      <c r="P59" s="3">
        <f t="shared" si="12"/>
        <v>1.2221290790433506</v>
      </c>
      <c r="Q59" s="3">
        <f t="shared" si="13"/>
        <v>0.15145762521567133</v>
      </c>
    </row>
    <row r="60" spans="1:17" x14ac:dyDescent="0.2">
      <c r="A60" s="1" t="s">
        <v>61</v>
      </c>
      <c r="B60" s="2">
        <v>29</v>
      </c>
      <c r="C60" s="3">
        <v>131.56800000000001</v>
      </c>
      <c r="D60" s="3">
        <v>12.41</v>
      </c>
      <c r="E60" s="2">
        <v>-60</v>
      </c>
      <c r="F60" s="3">
        <f t="shared" si="9"/>
        <v>-1.0471975511965976</v>
      </c>
      <c r="I60" s="1">
        <v>59</v>
      </c>
      <c r="J60" s="2">
        <f t="shared" si="15"/>
        <v>926</v>
      </c>
      <c r="K60" s="2">
        <f t="shared" si="15"/>
        <v>8077.2160000000022</v>
      </c>
      <c r="L60" s="3">
        <f t="shared" si="5"/>
        <v>6.2050000000000018</v>
      </c>
      <c r="M60" s="3">
        <f t="shared" si="6"/>
        <v>10.747375260964883</v>
      </c>
      <c r="N60" s="3">
        <f t="shared" si="10"/>
        <v>25.116954646694165</v>
      </c>
      <c r="O60" s="3">
        <f t="shared" si="11"/>
        <v>24.0377898607425</v>
      </c>
      <c r="P60" s="3">
        <f t="shared" si="12"/>
        <v>50.760147270842111</v>
      </c>
      <c r="Q60" s="3">
        <f t="shared" si="13"/>
        <v>107.18924517954797</v>
      </c>
    </row>
    <row r="61" spans="1:17" x14ac:dyDescent="0.2">
      <c r="A61" s="1" t="s">
        <v>61</v>
      </c>
      <c r="B61" s="2">
        <v>9</v>
      </c>
      <c r="C61" s="3">
        <v>130.03299999999999</v>
      </c>
      <c r="D61" s="3">
        <v>5.9050000000000002</v>
      </c>
      <c r="E61" s="2">
        <v>-17</v>
      </c>
      <c r="F61" s="3">
        <f t="shared" si="9"/>
        <v>-0.29670597283903605</v>
      </c>
      <c r="I61" s="1">
        <v>60</v>
      </c>
      <c r="J61" s="2">
        <f t="shared" si="15"/>
        <v>935</v>
      </c>
      <c r="K61" s="2">
        <f t="shared" si="15"/>
        <v>8207.2490000000016</v>
      </c>
      <c r="L61" s="3">
        <f t="shared" si="5"/>
        <v>5.6469795839617243</v>
      </c>
      <c r="M61" s="3">
        <f t="shared" si="6"/>
        <v>1.7264549163877607</v>
      </c>
      <c r="N61" s="3">
        <f t="shared" si="10"/>
        <v>42.859042828512656</v>
      </c>
      <c r="O61" s="3">
        <f t="shared" si="11"/>
        <v>18.877412726426353</v>
      </c>
      <c r="P61" s="3">
        <f t="shared" si="12"/>
        <v>5.788611769769779</v>
      </c>
      <c r="Q61" s="3">
        <f t="shared" si="13"/>
        <v>1.7750327710009524</v>
      </c>
    </row>
    <row r="62" spans="1:17" x14ac:dyDescent="0.2">
      <c r="A62" s="1" t="s">
        <v>61</v>
      </c>
      <c r="B62" s="2">
        <v>7</v>
      </c>
      <c r="C62" s="3">
        <v>128.96899999999999</v>
      </c>
      <c r="D62" s="3">
        <v>3.4359999999999999</v>
      </c>
      <c r="E62" s="2">
        <v>-210</v>
      </c>
      <c r="F62" s="3">
        <f t="shared" si="9"/>
        <v>-3.6651914291880923</v>
      </c>
      <c r="I62" s="1">
        <v>61</v>
      </c>
      <c r="J62" s="2">
        <f t="shared" si="15"/>
        <v>942</v>
      </c>
      <c r="K62" s="2">
        <f t="shared" si="15"/>
        <v>8336.2180000000008</v>
      </c>
      <c r="L62" s="3">
        <f t="shared" si="5"/>
        <v>-2.9756632874033309</v>
      </c>
      <c r="M62" s="3">
        <f t="shared" si="6"/>
        <v>-1.7180000000000004</v>
      </c>
      <c r="N62" s="3">
        <f t="shared" si="10"/>
        <v>57.922477737603501</v>
      </c>
      <c r="O62" s="3">
        <f t="shared" si="11"/>
        <v>18.299815883014279</v>
      </c>
      <c r="P62" s="3">
        <f t="shared" si="12"/>
        <v>9.0354210810558371</v>
      </c>
      <c r="Q62" s="3">
        <f t="shared" si="13"/>
        <v>4.4611833601978832</v>
      </c>
    </row>
    <row r="63" spans="1:17" x14ac:dyDescent="0.2">
      <c r="A63" s="1" t="s">
        <v>61</v>
      </c>
      <c r="B63" s="2">
        <v>3</v>
      </c>
      <c r="C63" s="3">
        <v>127.905</v>
      </c>
      <c r="D63" s="3">
        <v>2.8580000000000001</v>
      </c>
      <c r="E63" s="2">
        <v>-14</v>
      </c>
      <c r="F63" s="3">
        <f t="shared" si="9"/>
        <v>-0.24434609527920614</v>
      </c>
      <c r="I63" s="1">
        <v>62</v>
      </c>
      <c r="J63" s="2">
        <f t="shared" si="15"/>
        <v>945</v>
      </c>
      <c r="K63" s="2">
        <f t="shared" si="15"/>
        <v>8464.1230000000014</v>
      </c>
      <c r="L63" s="3">
        <f t="shared" si="5"/>
        <v>2.7731051856967981</v>
      </c>
      <c r="M63" s="3">
        <f t="shared" si="6"/>
        <v>0.69141277762385045</v>
      </c>
      <c r="N63" s="3">
        <f t="shared" si="10"/>
        <v>75.250104646694325</v>
      </c>
      <c r="O63" s="3">
        <f t="shared" si="11"/>
        <v>2.1636646769314636</v>
      </c>
      <c r="P63" s="3">
        <f t="shared" si="12"/>
        <v>0.43725373173476967</v>
      </c>
      <c r="Q63" s="3">
        <f t="shared" si="13"/>
        <v>8.8364351442447711E-2</v>
      </c>
    </row>
    <row r="64" spans="1:17" x14ac:dyDescent="0.2">
      <c r="A64" s="1" t="s">
        <v>61</v>
      </c>
      <c r="B64" s="2">
        <v>22</v>
      </c>
      <c r="C64" s="3">
        <v>137.346</v>
      </c>
      <c r="D64" s="3">
        <v>7.7590000000000003</v>
      </c>
      <c r="E64" s="2">
        <v>-338</v>
      </c>
      <c r="F64" s="3">
        <f t="shared" si="9"/>
        <v>-5.8992128717408336</v>
      </c>
      <c r="I64" s="1">
        <v>63</v>
      </c>
      <c r="J64" s="2">
        <f t="shared" si="15"/>
        <v>967</v>
      </c>
      <c r="K64" s="2">
        <f t="shared" si="15"/>
        <v>8601.469000000001</v>
      </c>
      <c r="L64" s="3">
        <f t="shared" si="5"/>
        <v>7.1940195275837029</v>
      </c>
      <c r="M64" s="3">
        <f t="shared" si="6"/>
        <v>-2.906572558314064</v>
      </c>
      <c r="N64" s="3">
        <f t="shared" si="10"/>
        <v>0.58724355578511866</v>
      </c>
      <c r="O64" s="3">
        <f t="shared" si="11"/>
        <v>34.71394836040129</v>
      </c>
      <c r="P64" s="3">
        <f t="shared" si="12"/>
        <v>-19.4473847561481</v>
      </c>
      <c r="Q64" s="3">
        <f t="shared" si="13"/>
        <v>10.894778373441401</v>
      </c>
    </row>
    <row r="65" spans="1:17" x14ac:dyDescent="0.2">
      <c r="A65" s="1" t="s">
        <v>61</v>
      </c>
      <c r="B65" s="2">
        <v>5</v>
      </c>
      <c r="C65" s="3">
        <v>154.749</v>
      </c>
      <c r="D65" s="3">
        <v>1.913</v>
      </c>
      <c r="E65" s="2">
        <v>-338</v>
      </c>
      <c r="F65" s="3">
        <f t="shared" si="9"/>
        <v>-5.8992128717408336</v>
      </c>
      <c r="I65" s="1">
        <v>64</v>
      </c>
      <c r="J65" s="2">
        <f t="shared" si="15"/>
        <v>972</v>
      </c>
      <c r="K65" s="2">
        <f t="shared" si="15"/>
        <v>8756.2180000000008</v>
      </c>
      <c r="L65" s="3">
        <f t="shared" si="5"/>
        <v>1.7737027137862642</v>
      </c>
      <c r="M65" s="3">
        <f t="shared" si="6"/>
        <v>-0.71662241320464037</v>
      </c>
      <c r="N65" s="3">
        <f t="shared" si="10"/>
        <v>330.12412319214832</v>
      </c>
      <c r="O65" s="3">
        <f t="shared" si="11"/>
        <v>0.22234770237276982</v>
      </c>
      <c r="P65" s="3">
        <f t="shared" si="12"/>
        <v>-0.52377159145955643</v>
      </c>
      <c r="Q65" s="3">
        <f t="shared" si="13"/>
        <v>1.2338183713728967</v>
      </c>
    </row>
    <row r="66" spans="1:17" x14ac:dyDescent="0.2">
      <c r="A66" s="1" t="s">
        <v>61</v>
      </c>
      <c r="B66" s="2">
        <v>19</v>
      </c>
      <c r="C66" s="3">
        <v>150.072</v>
      </c>
      <c r="D66" s="3">
        <v>6.8019999999999996</v>
      </c>
      <c r="E66" s="2">
        <v>-19</v>
      </c>
      <c r="F66" s="3">
        <f t="shared" ref="F66:F97" si="16">E66*PI()/180</f>
        <v>-0.33161255787892258</v>
      </c>
      <c r="I66" s="1">
        <v>65</v>
      </c>
      <c r="J66" s="2">
        <f t="shared" si="15"/>
        <v>991</v>
      </c>
      <c r="K66" s="2">
        <f t="shared" si="15"/>
        <v>8906.2900000000009</v>
      </c>
      <c r="L66" s="3">
        <f t="shared" si="5"/>
        <v>6.4314173512265524</v>
      </c>
      <c r="M66" s="3">
        <f t="shared" si="6"/>
        <v>2.2145145866175793</v>
      </c>
      <c r="N66" s="3">
        <f t="shared" ref="N66:N89" si="17">(C66-K$104)^2</f>
        <v>182.04264991942136</v>
      </c>
      <c r="O66" s="3">
        <f t="shared" ref="O66:O89" si="18">(L66-L$105)^2</f>
        <v>26.309228451749572</v>
      </c>
      <c r="P66" s="3">
        <f t="shared" ref="P66:P89" si="19">(L66-L$105)*(M66-M$106)</f>
        <v>9.3371021507346583</v>
      </c>
      <c r="Q66" s="3">
        <f t="shared" ref="Q66:Q89" si="20">(M66-M$106)^2</f>
        <v>3.3137222831578779</v>
      </c>
    </row>
    <row r="67" spans="1:17" x14ac:dyDescent="0.2">
      <c r="A67" s="1" t="s">
        <v>61</v>
      </c>
      <c r="B67" s="2">
        <v>14</v>
      </c>
      <c r="C67" s="3">
        <v>142.803</v>
      </c>
      <c r="D67" s="3">
        <v>5.6740000000000004</v>
      </c>
      <c r="E67" s="2">
        <v>-254</v>
      </c>
      <c r="F67" s="3">
        <f t="shared" si="16"/>
        <v>-4.4331363000655974</v>
      </c>
      <c r="I67" s="1">
        <v>66</v>
      </c>
      <c r="J67" s="2">
        <f t="shared" si="15"/>
        <v>1005</v>
      </c>
      <c r="K67" s="2">
        <f t="shared" si="15"/>
        <v>9049.0930000000008</v>
      </c>
      <c r="L67" s="3">
        <f t="shared" ref="L67:L89" si="21">D67*COS(F67)</f>
        <v>-1.5639663569056519</v>
      </c>
      <c r="M67" s="3">
        <f t="shared" ref="M67:M89" si="22">-D67*SIN(F67)</f>
        <v>-5.4541988627540228</v>
      </c>
      <c r="N67" s="3">
        <f t="shared" si="17"/>
        <v>38.729689192148641</v>
      </c>
      <c r="O67" s="3">
        <f t="shared" si="18"/>
        <v>8.2147096427937054</v>
      </c>
      <c r="P67" s="3">
        <f t="shared" si="19"/>
        <v>16.762140656297266</v>
      </c>
      <c r="Q67" s="3">
        <f t="shared" si="20"/>
        <v>34.203200307630105</v>
      </c>
    </row>
    <row r="68" spans="1:17" x14ac:dyDescent="0.2">
      <c r="A68" s="1" t="s">
        <v>61</v>
      </c>
      <c r="B68" s="2">
        <v>26</v>
      </c>
      <c r="C68" s="3">
        <v>137.024</v>
      </c>
      <c r="D68" s="3">
        <v>10.673999999999999</v>
      </c>
      <c r="E68" s="2">
        <v>-252</v>
      </c>
      <c r="F68" s="3">
        <f t="shared" si="16"/>
        <v>-4.3982297150257104</v>
      </c>
      <c r="I68" s="1">
        <v>67</v>
      </c>
      <c r="J68" s="2">
        <f t="shared" ref="J68:K83" si="23">J67+B68</f>
        <v>1031</v>
      </c>
      <c r="K68" s="2">
        <f t="shared" si="23"/>
        <v>9186.1170000000002</v>
      </c>
      <c r="L68" s="3">
        <f t="shared" si="21"/>
        <v>-3.2984473979581903</v>
      </c>
      <c r="M68" s="3">
        <f t="shared" si="22"/>
        <v>-10.151577254934468</v>
      </c>
      <c r="N68" s="3">
        <f t="shared" si="17"/>
        <v>0.19741864669420936</v>
      </c>
      <c r="O68" s="3">
        <f t="shared" si="18"/>
        <v>21.16563554020793</v>
      </c>
      <c r="P68" s="3">
        <f t="shared" si="19"/>
        <v>48.516811068637708</v>
      </c>
      <c r="Q68" s="3">
        <f t="shared" si="20"/>
        <v>111.21239198314012</v>
      </c>
    </row>
    <row r="69" spans="1:17" x14ac:dyDescent="0.2">
      <c r="A69" s="1" t="s">
        <v>61</v>
      </c>
      <c r="B69" s="2">
        <v>52</v>
      </c>
      <c r="C69" s="3">
        <v>130.63200000000001</v>
      </c>
      <c r="D69" s="3">
        <v>8.57</v>
      </c>
      <c r="E69" s="2">
        <v>-13</v>
      </c>
      <c r="F69" s="3">
        <f t="shared" si="16"/>
        <v>-0.22689280275926285</v>
      </c>
      <c r="I69" s="1">
        <v>68</v>
      </c>
      <c r="J69" s="2">
        <f t="shared" si="23"/>
        <v>1083</v>
      </c>
      <c r="K69" s="2">
        <f t="shared" si="23"/>
        <v>9316.7489999999998</v>
      </c>
      <c r="L69" s="3">
        <f t="shared" si="21"/>
        <v>8.3503514552094664</v>
      </c>
      <c r="M69" s="3">
        <f t="shared" si="22"/>
        <v>1.9278305357269232</v>
      </c>
      <c r="N69" s="3">
        <f t="shared" si="17"/>
        <v>35.374919010330601</v>
      </c>
      <c r="O69" s="3">
        <f t="shared" si="18"/>
        <v>49.6769306161179</v>
      </c>
      <c r="P69" s="3">
        <f t="shared" si="19"/>
        <v>10.809656621251417</v>
      </c>
      <c r="Q69" s="3">
        <f t="shared" si="20"/>
        <v>2.3521718193968399</v>
      </c>
    </row>
    <row r="70" spans="1:17" x14ac:dyDescent="0.2">
      <c r="A70" s="1" t="s">
        <v>61</v>
      </c>
      <c r="B70" s="2">
        <v>6</v>
      </c>
      <c r="C70" s="3">
        <v>137.91200000000001</v>
      </c>
      <c r="D70" s="3">
        <v>3.5640000000000001</v>
      </c>
      <c r="E70" s="2">
        <v>-117</v>
      </c>
      <c r="F70" s="3">
        <f t="shared" si="16"/>
        <v>-2.0420352248333655</v>
      </c>
      <c r="I70" s="1">
        <v>69</v>
      </c>
      <c r="J70" s="2">
        <f t="shared" si="23"/>
        <v>1089</v>
      </c>
      <c r="K70" s="2">
        <f t="shared" si="23"/>
        <v>9454.6610000000001</v>
      </c>
      <c r="L70" s="3">
        <f t="shared" si="21"/>
        <v>-1.6180221410717446</v>
      </c>
      <c r="M70" s="3">
        <f t="shared" si="22"/>
        <v>3.1755472522073434</v>
      </c>
      <c r="N70" s="3">
        <f t="shared" si="17"/>
        <v>1.7750717376033032</v>
      </c>
      <c r="O70" s="3">
        <f t="shared" si="18"/>
        <v>8.5274936396078473</v>
      </c>
      <c r="P70" s="3">
        <f t="shared" si="19"/>
        <v>-8.1221968574473262</v>
      </c>
      <c r="Q70" s="3">
        <f t="shared" si="20"/>
        <v>7.7361631188693556</v>
      </c>
    </row>
    <row r="71" spans="1:17" x14ac:dyDescent="0.2">
      <c r="A71" s="1" t="s">
        <v>61</v>
      </c>
      <c r="B71" s="2">
        <v>39</v>
      </c>
      <c r="C71" s="3">
        <v>136.84800000000001</v>
      </c>
      <c r="D71" s="3">
        <v>13.021000000000001</v>
      </c>
      <c r="E71" s="2">
        <v>-17</v>
      </c>
      <c r="F71" s="3">
        <f t="shared" si="16"/>
        <v>-0.29670597283903605</v>
      </c>
      <c r="I71" s="1">
        <v>70</v>
      </c>
      <c r="J71" s="2">
        <f t="shared" si="23"/>
        <v>1128</v>
      </c>
      <c r="K71" s="2">
        <f t="shared" si="23"/>
        <v>9591.509</v>
      </c>
      <c r="L71" s="3">
        <f t="shared" si="21"/>
        <v>12.452044227394685</v>
      </c>
      <c r="M71" s="3">
        <f t="shared" si="22"/>
        <v>3.8069719671947557</v>
      </c>
      <c r="N71" s="3">
        <f t="shared" si="17"/>
        <v>7.1994646694218137E-2</v>
      </c>
      <c r="O71" s="3">
        <f t="shared" si="18"/>
        <v>124.31980410996647</v>
      </c>
      <c r="P71" s="3">
        <f t="shared" si="19"/>
        <v>38.052537204920945</v>
      </c>
      <c r="Q71" s="3">
        <f t="shared" si="20"/>
        <v>11.647344508772514</v>
      </c>
    </row>
    <row r="72" spans="1:17" x14ac:dyDescent="0.2">
      <c r="A72" s="1" t="s">
        <v>61</v>
      </c>
      <c r="B72" s="2">
        <v>17</v>
      </c>
      <c r="C72" s="3">
        <v>139.964</v>
      </c>
      <c r="D72" s="3">
        <v>5.391</v>
      </c>
      <c r="E72" s="2">
        <v>-233</v>
      </c>
      <c r="F72" s="3">
        <f t="shared" si="16"/>
        <v>-4.066617157146788</v>
      </c>
      <c r="I72" s="1">
        <v>71</v>
      </c>
      <c r="J72" s="2">
        <f t="shared" si="23"/>
        <v>1145</v>
      </c>
      <c r="K72" s="2">
        <f t="shared" si="23"/>
        <v>9731.473</v>
      </c>
      <c r="L72" s="3">
        <f t="shared" si="21"/>
        <v>-3.2443847898126923</v>
      </c>
      <c r="M72" s="3">
        <f t="shared" si="22"/>
        <v>-4.3054440346649558</v>
      </c>
      <c r="N72" s="3">
        <f t="shared" si="17"/>
        <v>11.453609555785066</v>
      </c>
      <c r="O72" s="3">
        <f t="shared" si="18"/>
        <v>20.671116082234317</v>
      </c>
      <c r="P72" s="3">
        <f t="shared" si="19"/>
        <v>21.36694500976246</v>
      </c>
      <c r="Q72" s="3">
        <f t="shared" si="20"/>
        <v>22.086196857197724</v>
      </c>
    </row>
    <row r="73" spans="1:17" x14ac:dyDescent="0.2">
      <c r="A73" s="1" t="s">
        <v>61</v>
      </c>
      <c r="B73" s="2">
        <v>7</v>
      </c>
      <c r="C73" s="3">
        <v>131.50399999999999</v>
      </c>
      <c r="D73" s="3">
        <v>4.6470000000000002</v>
      </c>
      <c r="E73" s="2">
        <v>-331</v>
      </c>
      <c r="F73" s="3">
        <f t="shared" si="16"/>
        <v>-5.7770398241012311</v>
      </c>
      <c r="I73" s="1">
        <v>72</v>
      </c>
      <c r="J73" s="2">
        <f t="shared" si="23"/>
        <v>1152</v>
      </c>
      <c r="K73" s="2">
        <f t="shared" si="23"/>
        <v>9862.9770000000008</v>
      </c>
      <c r="L73" s="3">
        <f t="shared" si="21"/>
        <v>4.0643577790767731</v>
      </c>
      <c r="M73" s="3">
        <f t="shared" si="22"/>
        <v>-2.2529103052847277</v>
      </c>
      <c r="N73" s="3">
        <f t="shared" si="17"/>
        <v>25.762545919421655</v>
      </c>
      <c r="O73" s="3">
        <f t="shared" si="18"/>
        <v>7.6297082859690901</v>
      </c>
      <c r="P73" s="3">
        <f t="shared" si="19"/>
        <v>-7.3116942952191124</v>
      </c>
      <c r="Q73" s="3">
        <f t="shared" si="20"/>
        <v>7.0069354506060737</v>
      </c>
    </row>
    <row r="74" spans="1:17" x14ac:dyDescent="0.2">
      <c r="A74" s="1" t="s">
        <v>61</v>
      </c>
      <c r="B74" s="2">
        <v>46</v>
      </c>
      <c r="C74" s="3">
        <v>125.877</v>
      </c>
      <c r="D74" s="3">
        <v>7.6710000000000003</v>
      </c>
      <c r="E74" s="2">
        <v>-300</v>
      </c>
      <c r="F74" s="3">
        <f t="shared" si="16"/>
        <v>-5.2359877559829888</v>
      </c>
      <c r="I74" s="1">
        <v>73</v>
      </c>
      <c r="J74" s="2">
        <f t="shared" si="23"/>
        <v>1198</v>
      </c>
      <c r="K74" s="2">
        <f t="shared" si="23"/>
        <v>9988.8540000000012</v>
      </c>
      <c r="L74" s="3">
        <f t="shared" si="21"/>
        <v>3.835500000000001</v>
      </c>
      <c r="M74" s="3">
        <f t="shared" si="22"/>
        <v>-6.6432808724304291</v>
      </c>
      <c r="N74" s="3">
        <f t="shared" si="17"/>
        <v>114.54739810123992</v>
      </c>
      <c r="O74" s="3">
        <f t="shared" si="18"/>
        <v>6.4177856143268563</v>
      </c>
      <c r="P74" s="3">
        <f t="shared" si="19"/>
        <v>-17.828172535785271</v>
      </c>
      <c r="Q74" s="3">
        <f t="shared" si="20"/>
        <v>49.525452401554858</v>
      </c>
    </row>
    <row r="75" spans="1:17" x14ac:dyDescent="0.2">
      <c r="A75" s="1" t="s">
        <v>61</v>
      </c>
      <c r="B75" s="2">
        <v>3</v>
      </c>
      <c r="C75" s="3">
        <v>151.06399999999999</v>
      </c>
      <c r="D75" s="3">
        <v>2.5619999999999998</v>
      </c>
      <c r="E75" s="2">
        <v>-95</v>
      </c>
      <c r="F75" s="3">
        <f t="shared" si="16"/>
        <v>-1.6580627893946132</v>
      </c>
      <c r="I75" s="1">
        <v>74</v>
      </c>
      <c r="J75" s="2">
        <f t="shared" si="23"/>
        <v>1201</v>
      </c>
      <c r="K75" s="2">
        <f t="shared" si="23"/>
        <v>10139.918000000001</v>
      </c>
      <c r="L75" s="3">
        <f t="shared" si="21"/>
        <v>-0.22329301291950038</v>
      </c>
      <c r="M75" s="3">
        <f t="shared" si="22"/>
        <v>2.552250816511052</v>
      </c>
      <c r="N75" s="3">
        <f t="shared" si="17"/>
        <v>209.79547319214836</v>
      </c>
      <c r="O75" s="3">
        <f t="shared" si="18"/>
        <v>2.327022515228685</v>
      </c>
      <c r="P75" s="3">
        <f t="shared" si="19"/>
        <v>-3.2920903701952948</v>
      </c>
      <c r="Q75" s="3">
        <f t="shared" si="20"/>
        <v>4.6573932717052022</v>
      </c>
    </row>
    <row r="76" spans="1:17" x14ac:dyDescent="0.2">
      <c r="A76" s="1" t="s">
        <v>61</v>
      </c>
      <c r="B76" s="2">
        <v>12</v>
      </c>
      <c r="C76" s="3">
        <v>125.298</v>
      </c>
      <c r="D76" s="3">
        <v>5.0149999999999997</v>
      </c>
      <c r="E76" s="2">
        <v>-66</v>
      </c>
      <c r="F76" s="3">
        <f t="shared" si="16"/>
        <v>-1.1519173063162575</v>
      </c>
      <c r="I76" s="1">
        <v>75</v>
      </c>
      <c r="J76" s="2">
        <f t="shared" si="23"/>
        <v>1213</v>
      </c>
      <c r="K76" s="2">
        <f t="shared" si="23"/>
        <v>10265.216000000002</v>
      </c>
      <c r="L76" s="3">
        <f t="shared" si="21"/>
        <v>2.0397842650251379</v>
      </c>
      <c r="M76" s="3">
        <f t="shared" si="22"/>
        <v>4.5814304700776427</v>
      </c>
      <c r="N76" s="3">
        <f t="shared" si="17"/>
        <v>127.27634464669434</v>
      </c>
      <c r="O76" s="3">
        <f t="shared" si="18"/>
        <v>0.54408200313738364</v>
      </c>
      <c r="P76" s="3">
        <f t="shared" si="19"/>
        <v>3.0886172385253357</v>
      </c>
      <c r="Q76" s="3">
        <f t="shared" si="20"/>
        <v>17.533306360267684</v>
      </c>
    </row>
    <row r="77" spans="1:17" x14ac:dyDescent="0.2">
      <c r="A77" s="1" t="s">
        <v>61</v>
      </c>
      <c r="B77" s="2">
        <v>5</v>
      </c>
      <c r="C77" s="3">
        <v>140.273</v>
      </c>
      <c r="D77" s="3">
        <v>2.7240000000000002</v>
      </c>
      <c r="E77" s="2">
        <v>-317</v>
      </c>
      <c r="F77" s="3">
        <f t="shared" si="16"/>
        <v>-5.532693728822025</v>
      </c>
      <c r="I77" s="1">
        <v>76</v>
      </c>
      <c r="J77" s="2">
        <f t="shared" si="23"/>
        <v>1218</v>
      </c>
      <c r="K77" s="2">
        <f t="shared" si="23"/>
        <v>10405.489000000001</v>
      </c>
      <c r="L77" s="3">
        <f t="shared" si="21"/>
        <v>1.9922074832106211</v>
      </c>
      <c r="M77" s="3">
        <f t="shared" si="22"/>
        <v>-1.8577635328102458</v>
      </c>
      <c r="N77" s="3">
        <f t="shared" si="17"/>
        <v>13.640599192148679</v>
      </c>
      <c r="O77" s="3">
        <f t="shared" si="18"/>
        <v>0.47615846305314691</v>
      </c>
      <c r="P77" s="3">
        <f t="shared" si="19"/>
        <v>-1.5539166732284664</v>
      </c>
      <c r="Q77" s="3">
        <f t="shared" si="20"/>
        <v>5.0711206766221224</v>
      </c>
    </row>
    <row r="78" spans="1:17" x14ac:dyDescent="0.2">
      <c r="A78" s="1" t="s">
        <v>61</v>
      </c>
      <c r="B78" s="2">
        <v>46</v>
      </c>
      <c r="C78" s="3">
        <v>129.43700000000001</v>
      </c>
      <c r="D78" s="3">
        <v>8.577</v>
      </c>
      <c r="E78" s="2">
        <v>-327</v>
      </c>
      <c r="F78" s="3">
        <f t="shared" si="16"/>
        <v>-5.7072266540214578</v>
      </c>
      <c r="I78" s="1">
        <v>77</v>
      </c>
      <c r="J78" s="2">
        <f t="shared" si="23"/>
        <v>1264</v>
      </c>
      <c r="K78" s="2">
        <f t="shared" si="23"/>
        <v>10534.926000000001</v>
      </c>
      <c r="L78" s="3">
        <f t="shared" si="21"/>
        <v>7.1932774612679022</v>
      </c>
      <c r="M78" s="3">
        <f t="shared" si="22"/>
        <v>-4.6713690033238864</v>
      </c>
      <c r="N78" s="3">
        <f t="shared" si="17"/>
        <v>51.017903555785054</v>
      </c>
      <c r="O78" s="3">
        <f t="shared" si="18"/>
        <v>34.705204617676735</v>
      </c>
      <c r="P78" s="3">
        <f t="shared" si="19"/>
        <v>-29.841549517170549</v>
      </c>
      <c r="Q78" s="3">
        <f t="shared" si="20"/>
        <v>25.65949653361691</v>
      </c>
    </row>
    <row r="79" spans="1:17" x14ac:dyDescent="0.2">
      <c r="A79" s="1" t="s">
        <v>61</v>
      </c>
      <c r="B79" s="2">
        <v>15</v>
      </c>
      <c r="C79" s="3">
        <v>137.649</v>
      </c>
      <c r="D79" s="3">
        <v>5.6120000000000001</v>
      </c>
      <c r="E79" s="2">
        <v>-191</v>
      </c>
      <c r="F79" s="3">
        <f t="shared" si="16"/>
        <v>-3.3335788713091694</v>
      </c>
      <c r="I79" s="1">
        <v>78</v>
      </c>
      <c r="J79" s="2">
        <f t="shared" si="23"/>
        <v>1279</v>
      </c>
      <c r="K79" s="2">
        <f t="shared" si="23"/>
        <v>10672.575000000001</v>
      </c>
      <c r="L79" s="3">
        <f t="shared" si="21"/>
        <v>-5.5088917535082906</v>
      </c>
      <c r="M79" s="3">
        <f t="shared" si="22"/>
        <v>-1.070820082053169</v>
      </c>
      <c r="N79" s="3">
        <f t="shared" si="17"/>
        <v>1.1434413739669289</v>
      </c>
      <c r="O79" s="3">
        <f t="shared" si="18"/>
        <v>46.390495733889651</v>
      </c>
      <c r="P79" s="3">
        <f t="shared" si="19"/>
        <v>9.9780037980060783</v>
      </c>
      <c r="Q79" s="3">
        <f t="shared" si="20"/>
        <v>2.1461413209320748</v>
      </c>
    </row>
    <row r="80" spans="1:17" x14ac:dyDescent="0.2">
      <c r="A80" s="1" t="s">
        <v>61</v>
      </c>
      <c r="B80" s="2">
        <v>29</v>
      </c>
      <c r="C80" s="3">
        <v>123.685</v>
      </c>
      <c r="D80" s="3">
        <v>8.4489999999999998</v>
      </c>
      <c r="E80" s="2">
        <v>-134</v>
      </c>
      <c r="F80" s="3">
        <f t="shared" si="16"/>
        <v>-2.3387411976724013</v>
      </c>
      <c r="I80" s="1">
        <v>79</v>
      </c>
      <c r="J80" s="2">
        <f t="shared" si="23"/>
        <v>1308</v>
      </c>
      <c r="K80" s="2">
        <f t="shared" si="23"/>
        <v>10796.26</v>
      </c>
      <c r="L80" s="3">
        <f t="shared" si="21"/>
        <v>-5.869168572008066</v>
      </c>
      <c r="M80" s="3">
        <f t="shared" si="22"/>
        <v>6.0777019730612656</v>
      </c>
      <c r="N80" s="3">
        <f t="shared" si="17"/>
        <v>166.27281919214889</v>
      </c>
      <c r="O80" s="3">
        <f t="shared" si="18"/>
        <v>51.428026921840619</v>
      </c>
      <c r="P80" s="3">
        <f t="shared" si="19"/>
        <v>-40.758638014045644</v>
      </c>
      <c r="Q80" s="3">
        <f t="shared" si="20"/>
        <v>32.302747591012377</v>
      </c>
    </row>
    <row r="81" spans="1:17" x14ac:dyDescent="0.2">
      <c r="A81" s="1" t="s">
        <v>61</v>
      </c>
      <c r="B81" s="2">
        <v>10</v>
      </c>
      <c r="C81" s="3">
        <v>127.351</v>
      </c>
      <c r="D81" s="3">
        <v>3.0009999999999999</v>
      </c>
      <c r="E81" s="2">
        <v>-307</v>
      </c>
      <c r="F81" s="3">
        <f t="shared" si="16"/>
        <v>-5.3581608036225914</v>
      </c>
      <c r="I81" s="1">
        <v>80</v>
      </c>
      <c r="J81" s="2">
        <f t="shared" si="23"/>
        <v>1318</v>
      </c>
      <c r="K81" s="2">
        <f t="shared" si="23"/>
        <v>10923.611000000001</v>
      </c>
      <c r="L81" s="3">
        <f t="shared" si="21"/>
        <v>1.8060468844792958</v>
      </c>
      <c r="M81" s="3">
        <f t="shared" si="22"/>
        <v>-2.3967051656519267</v>
      </c>
      <c r="N81" s="3">
        <f t="shared" si="17"/>
        <v>85.168568101239813</v>
      </c>
      <c r="O81" s="3">
        <f t="shared" si="18"/>
        <v>0.25389683259510382</v>
      </c>
      <c r="P81" s="3">
        <f t="shared" si="19"/>
        <v>-1.4062617097334107</v>
      </c>
      <c r="Q81" s="3">
        <f t="shared" si="20"/>
        <v>7.7888801370595404</v>
      </c>
    </row>
    <row r="82" spans="1:17" x14ac:dyDescent="0.2">
      <c r="A82" s="1" t="s">
        <v>61</v>
      </c>
      <c r="B82" s="2">
        <v>43</v>
      </c>
      <c r="C82" s="3">
        <v>128.078</v>
      </c>
      <c r="D82" s="3">
        <v>13.353999999999999</v>
      </c>
      <c r="E82" s="2">
        <v>-307</v>
      </c>
      <c r="F82" s="3">
        <f t="shared" si="16"/>
        <v>-5.3581608036225914</v>
      </c>
      <c r="I82" s="1">
        <v>81</v>
      </c>
      <c r="J82" s="2">
        <f t="shared" si="23"/>
        <v>1361</v>
      </c>
      <c r="K82" s="2">
        <f t="shared" si="23"/>
        <v>11051.689</v>
      </c>
      <c r="L82" s="3">
        <f t="shared" si="21"/>
        <v>8.0366378191724479</v>
      </c>
      <c r="M82" s="3">
        <f t="shared" si="22"/>
        <v>-10.664978601171553</v>
      </c>
      <c r="N82" s="3">
        <f t="shared" si="17"/>
        <v>72.278593737603373</v>
      </c>
      <c r="O82" s="3">
        <f t="shared" si="18"/>
        <v>45.353122536170822</v>
      </c>
      <c r="P82" s="3">
        <f t="shared" si="19"/>
        <v>-74.477408788612379</v>
      </c>
      <c r="Q82" s="3">
        <f t="shared" si="20"/>
        <v>122.30435545958775</v>
      </c>
    </row>
    <row r="83" spans="1:17" x14ac:dyDescent="0.2">
      <c r="A83" s="1" t="s">
        <v>61</v>
      </c>
      <c r="B83" s="2">
        <v>43</v>
      </c>
      <c r="C83" s="3">
        <v>140.649</v>
      </c>
      <c r="D83" s="3">
        <v>9.1460000000000008</v>
      </c>
      <c r="E83" s="2">
        <v>-232</v>
      </c>
      <c r="F83" s="3">
        <f t="shared" si="16"/>
        <v>-4.0491638646268449</v>
      </c>
      <c r="I83" s="1">
        <v>82</v>
      </c>
      <c r="J83" s="2">
        <f t="shared" si="23"/>
        <v>1404</v>
      </c>
      <c r="K83" s="2">
        <f t="shared" si="23"/>
        <v>11192.338</v>
      </c>
      <c r="L83" s="3">
        <f t="shared" si="21"/>
        <v>-5.6308398533284691</v>
      </c>
      <c r="M83" s="3">
        <f t="shared" si="22"/>
        <v>-7.2071463524870811</v>
      </c>
      <c r="N83" s="3">
        <f t="shared" si="17"/>
        <v>16.559350464875983</v>
      </c>
      <c r="O83" s="3">
        <f t="shared" si="18"/>
        <v>48.066557959917489</v>
      </c>
      <c r="P83" s="3">
        <f t="shared" si="19"/>
        <v>52.69983483220367</v>
      </c>
      <c r="Q83" s="3">
        <f t="shared" si="20"/>
        <v>57.779726887402759</v>
      </c>
    </row>
    <row r="84" spans="1:17" x14ac:dyDescent="0.2">
      <c r="A84" s="1" t="s">
        <v>61</v>
      </c>
      <c r="B84" s="2">
        <v>33</v>
      </c>
      <c r="C84" s="3">
        <v>144.965</v>
      </c>
      <c r="D84" s="3">
        <v>6.5179999999999998</v>
      </c>
      <c r="E84" s="2">
        <v>-236</v>
      </c>
      <c r="F84" s="3">
        <f t="shared" si="16"/>
        <v>-4.1189770347066172</v>
      </c>
      <c r="I84" s="1">
        <v>83</v>
      </c>
      <c r="J84" s="2">
        <f t="shared" ref="J84:K89" si="24">J83+B84</f>
        <v>1437</v>
      </c>
      <c r="K84" s="2">
        <f t="shared" si="24"/>
        <v>11337.303</v>
      </c>
      <c r="L84" s="3">
        <f t="shared" si="21"/>
        <v>-3.6448193448223303</v>
      </c>
      <c r="M84" s="3">
        <f t="shared" si="22"/>
        <v>-5.4036668979137596</v>
      </c>
      <c r="N84" s="3">
        <f t="shared" si="17"/>
        <v>70.313561010330517</v>
      </c>
      <c r="O84" s="3">
        <f t="shared" si="18"/>
        <v>24.472655294993835</v>
      </c>
      <c r="P84" s="3">
        <f t="shared" si="19"/>
        <v>28.681716843035922</v>
      </c>
      <c r="Q84" s="3">
        <f t="shared" si="20"/>
        <v>33.614696531617113</v>
      </c>
    </row>
    <row r="85" spans="1:17" x14ac:dyDescent="0.2">
      <c r="A85" s="1" t="s">
        <v>61</v>
      </c>
      <c r="B85" s="2">
        <v>5</v>
      </c>
      <c r="C85" s="3">
        <v>132.76499999999999</v>
      </c>
      <c r="D85" s="3">
        <v>3.2050000000000001</v>
      </c>
      <c r="E85" s="2">
        <v>-109</v>
      </c>
      <c r="F85" s="3">
        <f t="shared" si="16"/>
        <v>-1.902408884673819</v>
      </c>
      <c r="I85" s="1">
        <v>84</v>
      </c>
      <c r="J85" s="2">
        <f t="shared" si="24"/>
        <v>1442</v>
      </c>
      <c r="K85" s="2">
        <f t="shared" si="24"/>
        <v>11470.067999999999</v>
      </c>
      <c r="L85" s="3">
        <f t="shared" si="21"/>
        <v>-1.0434459350351863</v>
      </c>
      <c r="M85" s="3">
        <f t="shared" si="22"/>
        <v>3.0303870347958104</v>
      </c>
      <c r="N85" s="3">
        <f t="shared" si="17"/>
        <v>14.5517973739671</v>
      </c>
      <c r="O85" s="3">
        <f t="shared" si="18"/>
        <v>5.5018912214086164</v>
      </c>
      <c r="P85" s="3">
        <f t="shared" si="19"/>
        <v>-6.1835835465082978</v>
      </c>
      <c r="Q85" s="3">
        <f t="shared" si="20"/>
        <v>6.9497385422423212</v>
      </c>
    </row>
    <row r="86" spans="1:17" x14ac:dyDescent="0.2">
      <c r="A86" s="1" t="s">
        <v>61</v>
      </c>
      <c r="B86" s="2">
        <v>2</v>
      </c>
      <c r="C86" s="3">
        <v>129.279</v>
      </c>
      <c r="D86" s="3">
        <v>1.6579999999999999</v>
      </c>
      <c r="E86" s="2">
        <v>-38</v>
      </c>
      <c r="F86" s="3">
        <f t="shared" si="16"/>
        <v>-0.66322511575784515</v>
      </c>
      <c r="I86" s="1">
        <v>85</v>
      </c>
      <c r="J86" s="2">
        <f t="shared" si="24"/>
        <v>1444</v>
      </c>
      <c r="K86" s="2">
        <f t="shared" si="24"/>
        <v>11599.347</v>
      </c>
      <c r="L86" s="3">
        <f t="shared" si="21"/>
        <v>1.306521829479945</v>
      </c>
      <c r="M86" s="3">
        <f t="shared" si="22"/>
        <v>1.0207667260899411</v>
      </c>
      <c r="N86" s="3">
        <f t="shared" si="17"/>
        <v>53.299955010330734</v>
      </c>
      <c r="O86" s="3">
        <f t="shared" si="18"/>
        <v>1.898091766846695E-5</v>
      </c>
      <c r="P86" s="3">
        <f t="shared" si="19"/>
        <v>2.7299811259498632E-3</v>
      </c>
      <c r="Q86" s="3">
        <f t="shared" si="20"/>
        <v>0.39264681920115146</v>
      </c>
    </row>
    <row r="87" spans="1:17" x14ac:dyDescent="0.2">
      <c r="A87" s="1" t="s">
        <v>61</v>
      </c>
      <c r="B87" s="2">
        <v>6</v>
      </c>
      <c r="C87" s="3">
        <v>144.28</v>
      </c>
      <c r="D87" s="3">
        <v>3.0459999999999998</v>
      </c>
      <c r="E87" s="2">
        <v>-64</v>
      </c>
      <c r="F87" s="3">
        <f t="shared" si="16"/>
        <v>-1.1170107212763709</v>
      </c>
      <c r="I87" s="1">
        <v>86</v>
      </c>
      <c r="J87" s="2">
        <f t="shared" si="24"/>
        <v>1450</v>
      </c>
      <c r="K87" s="2">
        <f t="shared" si="24"/>
        <v>11743.627</v>
      </c>
      <c r="L87" s="3">
        <f t="shared" si="21"/>
        <v>1.3352785131195299</v>
      </c>
      <c r="M87" s="3">
        <f t="shared" si="22"/>
        <v>2.7377266650272625</v>
      </c>
      <c r="N87" s="3">
        <f t="shared" si="17"/>
        <v>59.294900101239577</v>
      </c>
      <c r="O87" s="3">
        <f t="shared" si="18"/>
        <v>1.0964968052248948E-3</v>
      </c>
      <c r="P87" s="3">
        <f t="shared" si="19"/>
        <v>7.760373048551053E-2</v>
      </c>
      <c r="Q87" s="3">
        <f t="shared" si="20"/>
        <v>5.4923452184911348</v>
      </c>
    </row>
    <row r="88" spans="1:17" x14ac:dyDescent="0.2">
      <c r="A88" s="1" t="s">
        <v>61</v>
      </c>
      <c r="B88" s="2">
        <v>10</v>
      </c>
      <c r="C88" s="3">
        <v>137.83000000000001</v>
      </c>
      <c r="D88" s="3">
        <v>5.8730000000000002</v>
      </c>
      <c r="E88" s="2">
        <v>-137</v>
      </c>
      <c r="F88" s="3">
        <f t="shared" si="16"/>
        <v>-2.3911010752322315</v>
      </c>
      <c r="I88" s="1">
        <v>87</v>
      </c>
      <c r="J88" s="2">
        <f t="shared" si="24"/>
        <v>1460</v>
      </c>
      <c r="K88" s="2">
        <f t="shared" si="24"/>
        <v>11881.457</v>
      </c>
      <c r="L88" s="3">
        <f t="shared" si="21"/>
        <v>-4.2952402896093886</v>
      </c>
      <c r="M88" s="3">
        <f t="shared" si="22"/>
        <v>4.0053763686470543</v>
      </c>
      <c r="N88" s="3">
        <f t="shared" si="17"/>
        <v>1.5632955557851373</v>
      </c>
      <c r="O88" s="3">
        <f t="shared" si="18"/>
        <v>31.330947319298549</v>
      </c>
      <c r="P88" s="3">
        <f t="shared" si="19"/>
        <v>-20.213490408386576</v>
      </c>
      <c r="Q88" s="3">
        <f t="shared" si="20"/>
        <v>13.040946075647856</v>
      </c>
    </row>
    <row r="89" spans="1:17" x14ac:dyDescent="0.2">
      <c r="A89" s="1" t="s">
        <v>95</v>
      </c>
      <c r="B89" s="2">
        <v>3</v>
      </c>
      <c r="C89" s="3">
        <v>137.55500000000001</v>
      </c>
      <c r="D89" s="3">
        <v>2.8220000000000001</v>
      </c>
      <c r="E89" s="2">
        <v>-47</v>
      </c>
      <c r="F89" s="3">
        <f t="shared" si="16"/>
        <v>-0.82030474843733492</v>
      </c>
      <c r="I89" s="1">
        <v>88</v>
      </c>
      <c r="J89" s="2">
        <f t="shared" si="24"/>
        <v>1463</v>
      </c>
      <c r="K89" s="2">
        <f t="shared" si="24"/>
        <v>12019.012000000001</v>
      </c>
      <c r="L89" s="3">
        <f t="shared" si="21"/>
        <v>1.9245993720963708</v>
      </c>
      <c r="M89" s="3">
        <f t="shared" si="22"/>
        <v>2.063880145969299</v>
      </c>
      <c r="N89" s="3">
        <f t="shared" si="17"/>
        <v>0.95124555578512338</v>
      </c>
      <c r="O89" s="3">
        <f t="shared" si="18"/>
        <v>0.3874243982078881</v>
      </c>
      <c r="P89" s="3">
        <f t="shared" si="19"/>
        <v>1.039296389215558</v>
      </c>
      <c r="Q89" s="3">
        <f t="shared" si="20"/>
        <v>2.787994224506495</v>
      </c>
    </row>
    <row r="102" spans="8:18" ht="17" x14ac:dyDescent="0.2">
      <c r="H102" t="s">
        <v>96</v>
      </c>
      <c r="I102" s="1">
        <f>MAX(I2:I100)</f>
        <v>88</v>
      </c>
      <c r="O102" s="3">
        <f>SUM(O2:O100)/(I102-1)</f>
        <v>18.202888286842608</v>
      </c>
      <c r="R102" t="s">
        <v>106</v>
      </c>
    </row>
    <row r="103" spans="8:18" x14ac:dyDescent="0.2">
      <c r="H103" t="s">
        <v>98</v>
      </c>
      <c r="J103" s="1">
        <f>MAX(J2:J100)/I102</f>
        <v>16.625</v>
      </c>
      <c r="P103" s="3">
        <f>SUM(P2:P100)/(I102-1)</f>
        <v>1.1543604688702995</v>
      </c>
      <c r="R103" t="s">
        <v>107</v>
      </c>
    </row>
    <row r="104" spans="8:18" ht="17" x14ac:dyDescent="0.2">
      <c r="H104" t="s">
        <v>99</v>
      </c>
      <c r="K104" s="1">
        <f>MAX(K2:K100)/I102</f>
        <v>136.57968181818183</v>
      </c>
      <c r="Q104" s="3">
        <f>SUM(Q2:Q100)/(I102-1)</f>
        <v>21.357440773202502</v>
      </c>
      <c r="R104" t="s">
        <v>108</v>
      </c>
    </row>
    <row r="105" spans="8:18" x14ac:dyDescent="0.2">
      <c r="H105" t="s">
        <v>100</v>
      </c>
      <c r="L105" s="3">
        <f>SUM(L2:L100)/I102</f>
        <v>1.3021651199798214</v>
      </c>
      <c r="O105" s="3" t="s">
        <v>109</v>
      </c>
    </row>
    <row r="106" spans="8:18" x14ac:dyDescent="0.2">
      <c r="H106" t="s">
        <v>101</v>
      </c>
      <c r="M106" s="3">
        <f>SUM(M2:M100)/I102</f>
        <v>0.39415135825960179</v>
      </c>
      <c r="O106" s="3">
        <f>O102</f>
        <v>18.202888286842608</v>
      </c>
      <c r="P106" s="3">
        <f>P103</f>
        <v>1.1543604688702995</v>
      </c>
    </row>
    <row r="107" spans="8:18" x14ac:dyDescent="0.2">
      <c r="H107" t="s">
        <v>110</v>
      </c>
      <c r="L107" s="3">
        <f>SQRT(L105^2+M106^2)</f>
        <v>1.3605106735744308</v>
      </c>
      <c r="O107" s="3">
        <f>P103</f>
        <v>1.1543604688702995</v>
      </c>
      <c r="P107" s="3">
        <f>Q104</f>
        <v>21.357440773202502</v>
      </c>
    </row>
    <row r="108" spans="8:18" x14ac:dyDescent="0.2">
      <c r="H108" t="s">
        <v>111</v>
      </c>
      <c r="M108" s="3">
        <f>ATAN(ABS(M106/L105))</f>
        <v>0.29392214875629619</v>
      </c>
      <c r="O108" s="4" t="s">
        <v>112</v>
      </c>
    </row>
    <row r="109" spans="8:18" x14ac:dyDescent="0.2">
      <c r="H109" t="s">
        <v>113</v>
      </c>
      <c r="M109" s="5">
        <f>IF(L105*M106&gt;0,-1,1)</f>
        <v>-1</v>
      </c>
      <c r="N109" s="5"/>
      <c r="O109" s="3">
        <f t="array" ref="O109:P110">MINVERSE(O106:P107)</f>
        <v>5.5125285548629173E-2</v>
      </c>
      <c r="P109" s="3">
        <v>-2.97949792525553E-3</v>
      </c>
    </row>
    <row r="110" spans="8:18" x14ac:dyDescent="0.2">
      <c r="H110" t="s">
        <v>114</v>
      </c>
      <c r="M110" s="3">
        <f>IF(L105&lt;0,-PI(),0)</f>
        <v>0</v>
      </c>
      <c r="O110" s="3">
        <v>-2.97949792525553E-3</v>
      </c>
      <c r="P110" s="3">
        <v>4.6983129920745298E-2</v>
      </c>
    </row>
    <row r="111" spans="8:18" x14ac:dyDescent="0.2">
      <c r="H111" t="s">
        <v>115</v>
      </c>
      <c r="M111" s="3">
        <f>M110+M109*M108</f>
        <v>-0.29392214875629619</v>
      </c>
    </row>
    <row r="112" spans="8:18" x14ac:dyDescent="0.2">
      <c r="H112" t="s">
        <v>115</v>
      </c>
      <c r="M112" s="3">
        <f>M111*180/PI()</f>
        <v>-16.84049862915213</v>
      </c>
      <c r="Q112" s="3">
        <f>P103/SQRT((O102*Q104))</f>
        <v>5.8545927240082792E-2</v>
      </c>
      <c r="R112" t="s">
        <v>116</v>
      </c>
    </row>
    <row r="113" spans="8:19" x14ac:dyDescent="0.2">
      <c r="Q113" s="3">
        <f>(L105^2/O102) - 2*Q112*L105*M106/SQRT(O102*Q104) + (M106^2/Q104)</f>
        <v>9.7378007482918444E-2</v>
      </c>
      <c r="R113" t="s">
        <v>117</v>
      </c>
    </row>
    <row r="114" spans="8:19" ht="17" x14ac:dyDescent="0.2">
      <c r="H114" t="s">
        <v>118</v>
      </c>
      <c r="N114" s="3">
        <f>SUM(N2:N100)/(I102-1)</f>
        <v>90.615992748171351</v>
      </c>
      <c r="Q114" s="3">
        <f>(I102*(I102-2))/((2*(I102-1))*(1-Q112^2))</f>
        <v>43.643847642869346</v>
      </c>
      <c r="R114" t="s">
        <v>119</v>
      </c>
    </row>
    <row r="115" spans="8:19" x14ac:dyDescent="0.2">
      <c r="H115" t="s">
        <v>120</v>
      </c>
      <c r="N115" s="3">
        <f>SQRT(N114)</f>
        <v>9.5192432865313066</v>
      </c>
      <c r="Q115" s="3">
        <f>Q114*Q113</f>
        <v>4.2499509223506839</v>
      </c>
      <c r="R115" t="s">
        <v>121</v>
      </c>
      <c r="S115" s="3"/>
    </row>
    <row r="116" spans="8:19" x14ac:dyDescent="0.2">
      <c r="H116" t="s">
        <v>122</v>
      </c>
      <c r="N116" s="3">
        <f>_xlfn.T.INV(1-0.05/2,I102-1)</f>
        <v>1.9876082815890699</v>
      </c>
      <c r="Q116" s="3">
        <f>FDIST(Q115,2,I102-2)</f>
        <v>1.7373408631056075E-2</v>
      </c>
      <c r="R116" t="s">
        <v>123</v>
      </c>
      <c r="S116" s="1"/>
    </row>
    <row r="117" spans="8:19" x14ac:dyDescent="0.2">
      <c r="H117" s="6" t="s">
        <v>124</v>
      </c>
      <c r="N117" s="3">
        <f>N116*N115/SQRT(I102)</f>
        <v>2.0169349328089243</v>
      </c>
      <c r="Q117" s="3">
        <f>(1+2*Q115/(I102-2))^(-(I102-2)/2)</f>
        <v>1.7373408631056096E-2</v>
      </c>
      <c r="R117" t="s">
        <v>123</v>
      </c>
    </row>
    <row r="120" spans="8:19" x14ac:dyDescent="0.2">
      <c r="Q120" s="7">
        <f>(O102*L105^2 +2*P103*L105*M106 +Q104*M106^2)/(I102*L107^2)</f>
        <v>0.21713437272195604</v>
      </c>
      <c r="R120" t="s">
        <v>125</v>
      </c>
    </row>
    <row r="121" spans="8:19" x14ac:dyDescent="0.2">
      <c r="Q121" s="3">
        <f>(-(O102-Q104)*L105*M106 + P103*(L105^2-M106^2))/(I102*L107^2)</f>
        <v>2.0855624966469866E-2</v>
      </c>
      <c r="R121" t="s">
        <v>126</v>
      </c>
    </row>
    <row r="122" spans="8:19" x14ac:dyDescent="0.2">
      <c r="H122" s="6" t="s">
        <v>127</v>
      </c>
      <c r="N122" s="3">
        <f>N116*SQRT(Q120)</f>
        <v>0.92617933515688566</v>
      </c>
      <c r="Q122" s="3">
        <f>(O102*M106^2 - 2*P103*L105*M106 + Q104*L105^2)/(I102*L107^2)</f>
        <v>0.232414821142193</v>
      </c>
      <c r="R122" t="s">
        <v>128</v>
      </c>
    </row>
    <row r="123" spans="8:19" x14ac:dyDescent="0.2">
      <c r="H123" t="s">
        <v>129</v>
      </c>
      <c r="N123" s="3">
        <f>L107-N122</f>
        <v>0.43433133841754512</v>
      </c>
    </row>
    <row r="124" spans="8:19" x14ac:dyDescent="0.2">
      <c r="H124" t="s">
        <v>130</v>
      </c>
      <c r="N124" s="3">
        <f>L107+N122</f>
        <v>2.2866900087313162</v>
      </c>
      <c r="Q124" s="3">
        <f>L107^2-N116^2*Q120</f>
        <v>0.99318113203830083</v>
      </c>
      <c r="R124" t="s">
        <v>131</v>
      </c>
    </row>
    <row r="125" spans="8:19" x14ac:dyDescent="0.2">
      <c r="Q125" s="3">
        <f>N116^2*Q121</f>
        <v>8.2391954217331489E-2</v>
      </c>
      <c r="R125" t="s">
        <v>132</v>
      </c>
    </row>
    <row r="126" spans="8:19" x14ac:dyDescent="0.2">
      <c r="Q126" s="3">
        <f>N116*SQRT(Q122)</f>
        <v>0.95821443157624164</v>
      </c>
      <c r="R126" t="s">
        <v>133</v>
      </c>
    </row>
    <row r="127" spans="8:19" x14ac:dyDescent="0.2">
      <c r="O127" s="3" t="s">
        <v>134</v>
      </c>
      <c r="P127" s="3">
        <f>SQRT(Q127)</f>
        <v>1.0002872246814607</v>
      </c>
      <c r="Q127" s="3">
        <f>L107^2 - (Q120*Q122-Q121^2)*N116^2/Q122</f>
        <v>1.0005745318609391</v>
      </c>
      <c r="R127" t="s">
        <v>135</v>
      </c>
    </row>
    <row r="128" spans="8:19" x14ac:dyDescent="0.2">
      <c r="O128" s="3" t="s">
        <v>136</v>
      </c>
      <c r="P128" s="3">
        <f>(Q125+Q126*SQRT(Q127))/Q124</f>
        <v>1.0480279729964841</v>
      </c>
      <c r="Q128" s="7">
        <f>(Q125+Q126*SQRT(Q127))/Q124</f>
        <v>1.0480279729964841</v>
      </c>
      <c r="R128" t="s">
        <v>137</v>
      </c>
    </row>
    <row r="129" spans="15:18" x14ac:dyDescent="0.2">
      <c r="O129" s="3" t="s">
        <v>138</v>
      </c>
      <c r="P129" s="3">
        <f>(Q125-Q126*SQRT(Q127))/Q124</f>
        <v>-0.88211271029261262</v>
      </c>
      <c r="Q129" s="7">
        <f>(Q125-Q126*SQRT(Q127))/Q124</f>
        <v>-0.88211271029261262</v>
      </c>
      <c r="R129" t="s">
        <v>139</v>
      </c>
    </row>
    <row r="131" spans="15:18" x14ac:dyDescent="0.2">
      <c r="Q131" s="3">
        <f>ATAN(Q128)</f>
        <v>0.80884470433174549</v>
      </c>
      <c r="R131" t="s">
        <v>140</v>
      </c>
    </row>
    <row r="132" spans="15:18" x14ac:dyDescent="0.2">
      <c r="Q132" s="3">
        <f>ATAN(Q129)</f>
        <v>-0.7228442658522225</v>
      </c>
      <c r="R132" t="s">
        <v>141</v>
      </c>
    </row>
    <row r="133" spans="15:18" x14ac:dyDescent="0.2">
      <c r="Q133" s="3">
        <f>Q131*180/PI()</f>
        <v>46.343387839715952</v>
      </c>
      <c r="R133" t="s">
        <v>140</v>
      </c>
    </row>
    <row r="134" spans="15:18" x14ac:dyDescent="0.2">
      <c r="Q134" s="3">
        <f>Q132*180/PI()</f>
        <v>-41.415925678564804</v>
      </c>
      <c r="R134" t="s">
        <v>141</v>
      </c>
    </row>
    <row r="136" spans="15:18" x14ac:dyDescent="0.2">
      <c r="Q136" s="3">
        <f>ATAN(P128)</f>
        <v>0.80884470433174549</v>
      </c>
      <c r="R136" t="s">
        <v>142</v>
      </c>
    </row>
    <row r="137" spans="15:18" x14ac:dyDescent="0.2">
      <c r="Q137" s="3">
        <f>Q122*COS(Q136)+Q121*SIN(Q136)</f>
        <v>0.17553286330726747</v>
      </c>
      <c r="R137" t="s">
        <v>143</v>
      </c>
    </row>
    <row r="138" spans="15:18" x14ac:dyDescent="0.2">
      <c r="Q138" s="3">
        <f>IF(Q137&lt;0,Q136+PI(),Q136)</f>
        <v>0.80884470433174549</v>
      </c>
      <c r="R138" t="s">
        <v>142</v>
      </c>
    </row>
    <row r="139" spans="15:18" x14ac:dyDescent="0.2">
      <c r="Q139" s="3">
        <f>Q138*180/PI()</f>
        <v>46.343387839715952</v>
      </c>
      <c r="R139" t="s">
        <v>142</v>
      </c>
    </row>
    <row r="140" spans="15:18" x14ac:dyDescent="0.2">
      <c r="Q140" s="3">
        <f>Q139+M112</f>
        <v>29.502889210563822</v>
      </c>
      <c r="R140" t="s">
        <v>144</v>
      </c>
    </row>
    <row r="141" spans="15:18" x14ac:dyDescent="0.2">
      <c r="Q141" s="3">
        <f>IF(Q140&gt;0,Q140-360,Q140)</f>
        <v>-330.49711078943619</v>
      </c>
      <c r="R141" t="s">
        <v>145</v>
      </c>
    </row>
    <row r="143" spans="15:18" x14ac:dyDescent="0.2">
      <c r="Q143" s="3">
        <f>ATAN(P129)</f>
        <v>-0.7228442658522225</v>
      </c>
      <c r="R143" t="s">
        <v>146</v>
      </c>
    </row>
    <row r="144" spans="15:18" x14ac:dyDescent="0.2">
      <c r="Q144" s="3">
        <f>Q122*COS(Q136)+Q121*SIN(Q136)</f>
        <v>0.17553286330726747</v>
      </c>
      <c r="R144" t="s">
        <v>147</v>
      </c>
    </row>
    <row r="145" spans="17:18" x14ac:dyDescent="0.2">
      <c r="Q145" s="3">
        <f>IF(Q144&lt;0,Q143+PI(),Q143)</f>
        <v>-0.7228442658522225</v>
      </c>
      <c r="R145" t="s">
        <v>146</v>
      </c>
    </row>
    <row r="146" spans="17:18" x14ac:dyDescent="0.2">
      <c r="Q146" s="3">
        <f>Q145*180/PI()</f>
        <v>-41.415925678564804</v>
      </c>
      <c r="R146" t="s">
        <v>146</v>
      </c>
    </row>
    <row r="147" spans="17:18" x14ac:dyDescent="0.2">
      <c r="Q147" s="3">
        <f>Q146+M112</f>
        <v>-58.256424307716934</v>
      </c>
      <c r="R147" t="s">
        <v>148</v>
      </c>
    </row>
    <row r="148" spans="17:18" x14ac:dyDescent="0.2">
      <c r="Q148" s="3">
        <f>IF(Q147&gt;0,Q147-360,Q147)</f>
        <v>-58.256424307716934</v>
      </c>
      <c r="R148" t="s">
        <v>149</v>
      </c>
    </row>
  </sheetData>
  <sortState xmlns:xlrd2="http://schemas.microsoft.com/office/spreadsheetml/2017/richdata2" ref="A2:F89">
    <sortCondition ref="A1:A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8"/>
  <sheetViews>
    <sheetView topLeftCell="A68" workbookViewId="0">
      <selection activeCell="I102" sqref="I102"/>
    </sheetView>
  </sheetViews>
  <sheetFormatPr baseColWidth="10" defaultColWidth="8.83203125" defaultRowHeight="15" x14ac:dyDescent="0.2"/>
  <cols>
    <col min="1" max="1" width="5.5" style="1" customWidth="1"/>
    <col min="2" max="2" width="6.6640625" style="2" customWidth="1"/>
    <col min="3" max="4" width="8.83203125" style="3"/>
    <col min="5" max="5" width="7.5" style="2" customWidth="1"/>
    <col min="6" max="6" width="7.5" style="3" customWidth="1"/>
    <col min="7" max="7" width="1.83203125" customWidth="1"/>
    <col min="8" max="8" width="6.83203125" customWidth="1"/>
    <col min="9" max="9" width="5" style="1" customWidth="1"/>
    <col min="10" max="10" width="7.1640625" style="1" customWidth="1"/>
    <col min="11" max="11" width="9" style="1" customWidth="1"/>
    <col min="12" max="14" width="8.83203125" style="3"/>
    <col min="15" max="17" width="8.83203125" style="3" customWidth="1"/>
  </cols>
  <sheetData>
    <row r="1" spans="1:17" x14ac:dyDescent="0.2">
      <c r="A1" s="1" t="s">
        <v>1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17" x14ac:dyDescent="0.2">
      <c r="A2" s="1" t="s">
        <v>95</v>
      </c>
      <c r="B2" s="2">
        <v>3</v>
      </c>
      <c r="C2" s="3">
        <v>137.55500000000001</v>
      </c>
      <c r="D2" s="3">
        <v>2.8220000000000001</v>
      </c>
      <c r="E2" s="2">
        <v>-47</v>
      </c>
      <c r="F2" s="3">
        <f>E2*PI()/180</f>
        <v>-0.82030474843733492</v>
      </c>
      <c r="I2" s="1">
        <v>1</v>
      </c>
      <c r="J2" s="2">
        <f>B2</f>
        <v>3</v>
      </c>
      <c r="K2" s="2">
        <f>C2</f>
        <v>137.55500000000001</v>
      </c>
      <c r="L2" s="3">
        <f>D2*COS(F2)</f>
        <v>1.9245993720963708</v>
      </c>
      <c r="M2" s="3">
        <f>-D2*SIN(F2)</f>
        <v>2.063880145969299</v>
      </c>
      <c r="N2" s="3">
        <f t="shared" ref="N2:N33" si="0">(C2-K$104)^2</f>
        <v>0.95124555578512338</v>
      </c>
      <c r="O2" s="3">
        <f t="shared" ref="O2:O33" si="1">(L2-L$105)^2</f>
        <v>1.8168929368489459</v>
      </c>
      <c r="P2" s="3">
        <f t="shared" ref="P2:P33" si="2">(L2-L$105)*(M2-M$106)</f>
        <v>2.3600385274174309</v>
      </c>
      <c r="Q2" s="3">
        <f t="shared" ref="Q2:Q33" si="3">(M2-M$106)^2</f>
        <v>3.0655531418127255</v>
      </c>
    </row>
    <row r="3" spans="1:17" x14ac:dyDescent="0.2">
      <c r="A3" s="1" t="s">
        <v>61</v>
      </c>
      <c r="B3" s="2">
        <v>12</v>
      </c>
      <c r="C3" s="3">
        <v>139.67099999999999</v>
      </c>
      <c r="D3" s="3">
        <v>9.01</v>
      </c>
      <c r="E3" s="2">
        <v>-61</v>
      </c>
      <c r="F3" s="3">
        <f t="shared" ref="F3:F66" si="4">E3*PI()/180</f>
        <v>-1.064650843716541</v>
      </c>
      <c r="I3" s="1">
        <v>2</v>
      </c>
      <c r="J3" s="2">
        <f>J2+B3</f>
        <v>15</v>
      </c>
      <c r="K3" s="2">
        <f>K2+C3</f>
        <v>277.226</v>
      </c>
      <c r="L3" s="3">
        <f t="shared" ref="L3:L19" si="5">D3*COS(F3)</f>
        <v>4.368134678419497</v>
      </c>
      <c r="M3" s="3">
        <f t="shared" ref="M3:M19" si="6">-D3*SIN(F3)</f>
        <v>7.8803235613259552</v>
      </c>
      <c r="N3" s="3">
        <f t="shared" si="0"/>
        <v>9.5562481012395768</v>
      </c>
      <c r="O3" s="3">
        <f t="shared" si="1"/>
        <v>14.375146308199977</v>
      </c>
      <c r="P3" s="3">
        <f t="shared" si="2"/>
        <v>28.691151540840828</v>
      </c>
      <c r="Q3" s="3">
        <f t="shared" si="3"/>
        <v>57.264264244039545</v>
      </c>
    </row>
    <row r="4" spans="1:17" x14ac:dyDescent="0.2">
      <c r="A4" s="1" t="s">
        <v>61</v>
      </c>
      <c r="B4" s="2">
        <v>20</v>
      </c>
      <c r="C4" s="3">
        <v>137.57300000000001</v>
      </c>
      <c r="D4" s="3">
        <v>6.7320000000000002</v>
      </c>
      <c r="E4" s="2">
        <v>-6</v>
      </c>
      <c r="F4" s="3">
        <f t="shared" si="4"/>
        <v>-0.10471975511965977</v>
      </c>
      <c r="I4" s="1">
        <v>3</v>
      </c>
      <c r="J4" s="2">
        <f t="shared" ref="J4:K19" si="7">J3+B4</f>
        <v>35</v>
      </c>
      <c r="K4" s="2">
        <f>K3+C4</f>
        <v>414.79899999999998</v>
      </c>
      <c r="L4" s="3">
        <f t="shared" si="5"/>
        <v>6.6951213996192163</v>
      </c>
      <c r="M4" s="3">
        <f t="shared" si="6"/>
        <v>0.70368561471784308</v>
      </c>
      <c r="N4" s="3">
        <f t="shared" si="0"/>
        <v>0.98668101033057931</v>
      </c>
      <c r="O4" s="3">
        <f t="shared" si="1"/>
        <v>37.435353771772746</v>
      </c>
      <c r="P4" s="3">
        <f t="shared" si="2"/>
        <v>2.3903387785905705</v>
      </c>
      <c r="Q4" s="3">
        <f t="shared" si="3"/>
        <v>0.15262896969714651</v>
      </c>
    </row>
    <row r="5" spans="1:17" x14ac:dyDescent="0.2">
      <c r="A5" s="1" t="s">
        <v>61</v>
      </c>
      <c r="B5" s="2">
        <v>22</v>
      </c>
      <c r="C5" s="3">
        <v>148.35400000000001</v>
      </c>
      <c r="D5" s="3">
        <v>5.0060000000000002</v>
      </c>
      <c r="E5" s="2">
        <v>-357</v>
      </c>
      <c r="F5" s="3">
        <f t="shared" si="4"/>
        <v>-6.2308254296197561</v>
      </c>
      <c r="I5" s="1">
        <v>4</v>
      </c>
      <c r="J5" s="2">
        <f t="shared" si="7"/>
        <v>57</v>
      </c>
      <c r="K5" s="2">
        <f t="shared" si="7"/>
        <v>563.15300000000002</v>
      </c>
      <c r="L5" s="3">
        <f t="shared" si="5"/>
        <v>4.9991394509813967</v>
      </c>
      <c r="M5" s="3">
        <f t="shared" si="6"/>
        <v>-0.2619937969521795</v>
      </c>
      <c r="N5" s="3">
        <f t="shared" si="0"/>
        <v>138.63456864669436</v>
      </c>
      <c r="O5" s="3">
        <f t="shared" si="1"/>
        <v>19.558168275984233</v>
      </c>
      <c r="P5" s="3">
        <f t="shared" si="2"/>
        <v>-2.5429236395060237</v>
      </c>
      <c r="Q5" s="3">
        <f t="shared" si="3"/>
        <v>0.33062710909890403</v>
      </c>
    </row>
    <row r="6" spans="1:17" x14ac:dyDescent="0.2">
      <c r="A6" s="1" t="s">
        <v>24</v>
      </c>
      <c r="B6" s="2">
        <v>8</v>
      </c>
      <c r="C6" s="3">
        <v>128.149</v>
      </c>
      <c r="D6" s="3">
        <v>4.7050000000000001</v>
      </c>
      <c r="E6" s="2">
        <v>-154</v>
      </c>
      <c r="F6" s="3">
        <f t="shared" si="4"/>
        <v>-2.6878070480712677</v>
      </c>
      <c r="I6" s="1">
        <v>5</v>
      </c>
      <c r="J6" s="2">
        <f t="shared" si="7"/>
        <v>65</v>
      </c>
      <c r="K6" s="2">
        <f t="shared" si="7"/>
        <v>691.30200000000002</v>
      </c>
      <c r="L6" s="3">
        <f t="shared" si="5"/>
        <v>-4.2288259878375811</v>
      </c>
      <c r="M6" s="3">
        <f t="shared" si="6"/>
        <v>2.0625362456426086</v>
      </c>
      <c r="N6" s="3">
        <f t="shared" si="0"/>
        <v>71.076395919421586</v>
      </c>
      <c r="O6" s="3">
        <f t="shared" si="1"/>
        <v>23.092865327533413</v>
      </c>
      <c r="P6" s="3">
        <f t="shared" si="2"/>
        <v>-8.4073641917201183</v>
      </c>
      <c r="Q6" s="3">
        <f t="shared" si="3"/>
        <v>3.0608489526824578</v>
      </c>
    </row>
    <row r="7" spans="1:17" x14ac:dyDescent="0.2">
      <c r="A7" s="1" t="s">
        <v>24</v>
      </c>
      <c r="B7" s="2">
        <v>30</v>
      </c>
      <c r="C7" s="3">
        <v>124.342</v>
      </c>
      <c r="D7" s="3">
        <v>10.597</v>
      </c>
      <c r="E7" s="2">
        <v>-98</v>
      </c>
      <c r="F7" s="3">
        <f t="shared" si="4"/>
        <v>-1.7104226669544429</v>
      </c>
      <c r="I7" s="1">
        <v>6</v>
      </c>
      <c r="J7" s="2">
        <f t="shared" si="7"/>
        <v>95</v>
      </c>
      <c r="K7" s="2">
        <f t="shared" si="7"/>
        <v>815.64400000000001</v>
      </c>
      <c r="L7" s="3">
        <f t="shared" si="5"/>
        <v>-1.4748173508738125</v>
      </c>
      <c r="M7" s="3">
        <f t="shared" si="6"/>
        <v>10.493870724454421</v>
      </c>
      <c r="N7" s="3">
        <f t="shared" si="0"/>
        <v>149.76085628305805</v>
      </c>
      <c r="O7" s="3">
        <f t="shared" si="1"/>
        <v>4.2086317873898054</v>
      </c>
      <c r="P7" s="3">
        <f t="shared" si="2"/>
        <v>-20.885989028843401</v>
      </c>
      <c r="Q7" s="3">
        <f t="shared" si="3"/>
        <v>103.6499650599069</v>
      </c>
    </row>
    <row r="8" spans="1:17" x14ac:dyDescent="0.2">
      <c r="A8" s="1" t="s">
        <v>61</v>
      </c>
      <c r="B8" s="2">
        <v>8</v>
      </c>
      <c r="C8" s="3">
        <v>135.286</v>
      </c>
      <c r="D8" s="3">
        <v>4.5110000000000001</v>
      </c>
      <c r="E8" s="2">
        <v>-10</v>
      </c>
      <c r="F8" s="3">
        <f t="shared" si="4"/>
        <v>-0.17453292519943295</v>
      </c>
      <c r="I8" s="1">
        <v>7</v>
      </c>
      <c r="J8" s="2">
        <f t="shared" si="7"/>
        <v>103</v>
      </c>
      <c r="K8" s="2">
        <f t="shared" si="7"/>
        <v>950.93000000000006</v>
      </c>
      <c r="L8" s="3">
        <f t="shared" si="5"/>
        <v>4.4424677738380707</v>
      </c>
      <c r="M8" s="3">
        <f t="shared" si="6"/>
        <v>0.78332692945552274</v>
      </c>
      <c r="N8" s="3">
        <f t="shared" si="0"/>
        <v>1.6736126466942298</v>
      </c>
      <c r="O8" s="3">
        <f t="shared" si="1"/>
        <v>14.94433318964488</v>
      </c>
      <c r="P8" s="3">
        <f t="shared" si="2"/>
        <v>1.8181541237476269</v>
      </c>
      <c r="Q8" s="3">
        <f t="shared" si="3"/>
        <v>0.22119986055925545</v>
      </c>
    </row>
    <row r="9" spans="1:17" x14ac:dyDescent="0.2">
      <c r="A9" s="1" t="s">
        <v>61</v>
      </c>
      <c r="B9" s="2">
        <v>29</v>
      </c>
      <c r="C9" s="3">
        <v>131.56800000000001</v>
      </c>
      <c r="D9" s="3">
        <v>12.41</v>
      </c>
      <c r="E9" s="2">
        <v>-60</v>
      </c>
      <c r="F9" s="3">
        <f t="shared" si="4"/>
        <v>-1.0471975511965976</v>
      </c>
      <c r="I9" s="1">
        <v>8</v>
      </c>
      <c r="J9" s="2">
        <f t="shared" si="7"/>
        <v>132</v>
      </c>
      <c r="K9" s="2">
        <f t="shared" si="7"/>
        <v>1082.498</v>
      </c>
      <c r="L9" s="3">
        <f t="shared" si="5"/>
        <v>6.2050000000000018</v>
      </c>
      <c r="M9" s="3">
        <f t="shared" si="6"/>
        <v>10.747375260964883</v>
      </c>
      <c r="N9" s="3">
        <f t="shared" si="0"/>
        <v>25.116954646694165</v>
      </c>
      <c r="O9" s="3">
        <f t="shared" si="1"/>
        <v>31.678012341681729</v>
      </c>
      <c r="P9" s="3">
        <f t="shared" si="2"/>
        <v>58.727982130449767</v>
      </c>
      <c r="Q9" s="3">
        <f t="shared" si="3"/>
        <v>108.87601936363559</v>
      </c>
    </row>
    <row r="10" spans="1:17" x14ac:dyDescent="0.2">
      <c r="A10" s="1" t="s">
        <v>61</v>
      </c>
      <c r="B10" s="2">
        <v>9</v>
      </c>
      <c r="C10" s="3">
        <v>130.03299999999999</v>
      </c>
      <c r="D10" s="3">
        <v>5.9050000000000002</v>
      </c>
      <c r="E10" s="2">
        <v>-174</v>
      </c>
      <c r="F10" s="3">
        <f t="shared" si="4"/>
        <v>-3.0368728984701332</v>
      </c>
      <c r="I10" s="1">
        <v>9</v>
      </c>
      <c r="J10" s="2">
        <f t="shared" si="7"/>
        <v>141</v>
      </c>
      <c r="K10" s="2">
        <f>K9+C10</f>
        <v>1212.5309999999999</v>
      </c>
      <c r="L10" s="3">
        <f t="shared" si="5"/>
        <v>-5.8726517921496537</v>
      </c>
      <c r="M10" s="3">
        <f t="shared" si="6"/>
        <v>0.61724057559549528</v>
      </c>
      <c r="N10" s="3">
        <f t="shared" si="0"/>
        <v>42.859042828512656</v>
      </c>
      <c r="O10" s="3">
        <f t="shared" si="1"/>
        <v>41.593850406727732</v>
      </c>
      <c r="P10" s="3">
        <f t="shared" si="2"/>
        <v>-1.9620958717574128</v>
      </c>
      <c r="Q10" s="3">
        <f t="shared" si="3"/>
        <v>9.2557437513521953E-2</v>
      </c>
    </row>
    <row r="11" spans="1:17" x14ac:dyDescent="0.2">
      <c r="A11" s="1" t="s">
        <v>61</v>
      </c>
      <c r="B11" s="2">
        <v>7</v>
      </c>
      <c r="C11" s="3">
        <v>128.96899999999999</v>
      </c>
      <c r="D11" s="3">
        <v>3.4359999999999999</v>
      </c>
      <c r="E11" s="2">
        <v>-210</v>
      </c>
      <c r="F11" s="3">
        <f t="shared" si="4"/>
        <v>-3.6651914291880923</v>
      </c>
      <c r="I11" s="1">
        <v>10</v>
      </c>
      <c r="J11" s="2">
        <f t="shared" si="7"/>
        <v>148</v>
      </c>
      <c r="K11" s="2">
        <f t="shared" si="7"/>
        <v>1341.5</v>
      </c>
      <c r="L11" s="3">
        <f t="shared" si="5"/>
        <v>-2.9756632874033309</v>
      </c>
      <c r="M11" s="3">
        <f t="shared" si="6"/>
        <v>-1.7180000000000004</v>
      </c>
      <c r="N11" s="3">
        <f t="shared" si="0"/>
        <v>57.922477737603501</v>
      </c>
      <c r="O11" s="3">
        <f t="shared" si="1"/>
        <v>12.619126220017604</v>
      </c>
      <c r="P11" s="3">
        <f t="shared" si="2"/>
        <v>7.2148330183325946</v>
      </c>
      <c r="Q11" s="3">
        <f t="shared" si="3"/>
        <v>4.1249936465370904</v>
      </c>
    </row>
    <row r="12" spans="1:17" x14ac:dyDescent="0.2">
      <c r="A12" s="1" t="s">
        <v>61</v>
      </c>
      <c r="B12" s="2">
        <v>3</v>
      </c>
      <c r="C12" s="3">
        <v>127.905</v>
      </c>
      <c r="D12" s="3">
        <v>2.8580000000000001</v>
      </c>
      <c r="E12" s="2">
        <v>-146</v>
      </c>
      <c r="F12" s="3">
        <f t="shared" si="4"/>
        <v>-2.5481807079117211</v>
      </c>
      <c r="I12" s="1">
        <v>11</v>
      </c>
      <c r="J12" s="2">
        <f t="shared" si="7"/>
        <v>151</v>
      </c>
      <c r="K12" s="2">
        <f t="shared" si="7"/>
        <v>1469.405</v>
      </c>
      <c r="L12" s="3">
        <f t="shared" si="5"/>
        <v>-2.3693893823623089</v>
      </c>
      <c r="M12" s="3">
        <f t="shared" si="6"/>
        <v>1.5981733181193947</v>
      </c>
      <c r="N12" s="3">
        <f t="shared" si="0"/>
        <v>75.250104646694325</v>
      </c>
      <c r="O12" s="3">
        <f t="shared" si="1"/>
        <v>8.6793110292223705</v>
      </c>
      <c r="P12" s="3">
        <f t="shared" si="2"/>
        <v>-3.7861830809920813</v>
      </c>
      <c r="Q12" s="3">
        <f t="shared" si="3"/>
        <v>1.6516497996817454</v>
      </c>
    </row>
    <row r="13" spans="1:17" x14ac:dyDescent="0.2">
      <c r="A13" s="1" t="s">
        <v>61</v>
      </c>
      <c r="B13" s="2">
        <v>22</v>
      </c>
      <c r="C13" s="3">
        <v>137.346</v>
      </c>
      <c r="D13" s="3">
        <v>7.7590000000000003</v>
      </c>
      <c r="E13" s="2">
        <v>-338</v>
      </c>
      <c r="F13" s="3">
        <f t="shared" si="4"/>
        <v>-5.8992128717408336</v>
      </c>
      <c r="I13" s="1">
        <v>12</v>
      </c>
      <c r="J13" s="2">
        <f t="shared" si="7"/>
        <v>173</v>
      </c>
      <c r="K13" s="2">
        <f t="shared" si="7"/>
        <v>1606.751</v>
      </c>
      <c r="L13" s="3">
        <f t="shared" si="5"/>
        <v>7.1940195275837029</v>
      </c>
      <c r="M13" s="3">
        <f t="shared" si="6"/>
        <v>-2.906572558314064</v>
      </c>
      <c r="N13" s="3">
        <f t="shared" si="0"/>
        <v>0.58724355578511866</v>
      </c>
      <c r="O13" s="3">
        <f t="shared" si="1"/>
        <v>43.789213367478709</v>
      </c>
      <c r="P13" s="3">
        <f t="shared" si="2"/>
        <v>-21.305065463641508</v>
      </c>
      <c r="Q13" s="3">
        <f t="shared" si="3"/>
        <v>10.365699210005817</v>
      </c>
    </row>
    <row r="14" spans="1:17" x14ac:dyDescent="0.2">
      <c r="A14" s="1" t="s">
        <v>24</v>
      </c>
      <c r="B14" s="2">
        <v>15</v>
      </c>
      <c r="C14" s="3">
        <v>129.607</v>
      </c>
      <c r="D14" s="3">
        <v>4.6740000000000004</v>
      </c>
      <c r="E14" s="2">
        <v>-84</v>
      </c>
      <c r="F14" s="3">
        <f t="shared" si="4"/>
        <v>-1.4660765716752369</v>
      </c>
      <c r="I14" s="1">
        <v>13</v>
      </c>
      <c r="J14" s="2">
        <f t="shared" si="7"/>
        <v>188</v>
      </c>
      <c r="K14" s="2">
        <f t="shared" si="7"/>
        <v>1736.3579999999999</v>
      </c>
      <c r="L14" s="3">
        <f t="shared" si="5"/>
        <v>0.48856603731301229</v>
      </c>
      <c r="M14" s="3">
        <f t="shared" si="6"/>
        <v>4.6483953389513095</v>
      </c>
      <c r="N14" s="3">
        <f t="shared" si="0"/>
        <v>48.618291737603414</v>
      </c>
      <c r="O14" s="3">
        <f t="shared" si="1"/>
        <v>7.7636583853817366E-3</v>
      </c>
      <c r="P14" s="3">
        <f t="shared" si="2"/>
        <v>-0.38199801833622971</v>
      </c>
      <c r="Q14" s="3">
        <f t="shared" si="3"/>
        <v>18.795583057539634</v>
      </c>
    </row>
    <row r="15" spans="1:17" x14ac:dyDescent="0.2">
      <c r="A15" s="1" t="s">
        <v>24</v>
      </c>
      <c r="B15" s="2">
        <v>40</v>
      </c>
      <c r="C15" s="3">
        <v>130.13</v>
      </c>
      <c r="D15" s="3">
        <v>7.3949999999999996</v>
      </c>
      <c r="E15" s="2">
        <v>-56</v>
      </c>
      <c r="F15" s="3">
        <f t="shared" si="4"/>
        <v>-0.97738438111682457</v>
      </c>
      <c r="I15" s="1">
        <v>14</v>
      </c>
      <c r="J15" s="2">
        <f t="shared" si="7"/>
        <v>228</v>
      </c>
      <c r="K15" s="2">
        <f t="shared" si="7"/>
        <v>1866.4879999999998</v>
      </c>
      <c r="L15" s="3">
        <f t="shared" si="5"/>
        <v>4.1352315211661725</v>
      </c>
      <c r="M15" s="3">
        <f t="shared" si="6"/>
        <v>6.1307328490445334</v>
      </c>
      <c r="N15" s="3">
        <f t="shared" si="0"/>
        <v>41.598395555785274</v>
      </c>
      <c r="O15" s="3">
        <f t="shared" si="1"/>
        <v>12.663305569377997</v>
      </c>
      <c r="P15" s="3">
        <f t="shared" si="2"/>
        <v>20.702687081958523</v>
      </c>
      <c r="Q15" s="3">
        <f t="shared" si="3"/>
        <v>33.845921988167305</v>
      </c>
    </row>
    <row r="16" spans="1:17" x14ac:dyDescent="0.2">
      <c r="A16" s="1" t="s">
        <v>61</v>
      </c>
      <c r="B16" s="2">
        <v>5</v>
      </c>
      <c r="C16" s="3">
        <v>154.749</v>
      </c>
      <c r="D16" s="3">
        <v>1.913</v>
      </c>
      <c r="E16" s="2">
        <v>-338</v>
      </c>
      <c r="F16" s="3">
        <f t="shared" si="4"/>
        <v>-5.8992128717408336</v>
      </c>
      <c r="I16" s="1">
        <v>15</v>
      </c>
      <c r="J16" s="2">
        <f t="shared" si="7"/>
        <v>233</v>
      </c>
      <c r="K16" s="2">
        <f t="shared" si="7"/>
        <v>2021.2369999999999</v>
      </c>
      <c r="L16" s="3">
        <f t="shared" si="5"/>
        <v>1.7737027137862642</v>
      </c>
      <c r="M16" s="3">
        <f t="shared" si="6"/>
        <v>-0.71662241320464037</v>
      </c>
      <c r="N16" s="3">
        <f t="shared" si="0"/>
        <v>330.12412319214832</v>
      </c>
      <c r="O16" s="3">
        <f t="shared" si="1"/>
        <v>1.4328689748701648</v>
      </c>
      <c r="P16" s="3">
        <f t="shared" si="2"/>
        <v>-1.2324934431440357</v>
      </c>
      <c r="Q16" s="3">
        <f t="shared" si="3"/>
        <v>1.0601388640790996</v>
      </c>
    </row>
    <row r="17" spans="1:17" x14ac:dyDescent="0.2">
      <c r="A17" s="1" t="s">
        <v>61</v>
      </c>
      <c r="B17" s="2">
        <v>19</v>
      </c>
      <c r="C17" s="3">
        <v>150.072</v>
      </c>
      <c r="D17" s="3">
        <v>6.8019999999999996</v>
      </c>
      <c r="E17" s="2">
        <v>-197</v>
      </c>
      <c r="F17" s="3">
        <f t="shared" si="4"/>
        <v>-3.4382986264288289</v>
      </c>
      <c r="I17" s="1">
        <v>16</v>
      </c>
      <c r="J17" s="2">
        <f t="shared" si="7"/>
        <v>252</v>
      </c>
      <c r="K17" s="2">
        <f t="shared" si="7"/>
        <v>2171.3089999999997</v>
      </c>
      <c r="L17" s="3">
        <f t="shared" si="5"/>
        <v>-6.504784950060567</v>
      </c>
      <c r="M17" s="3">
        <f t="shared" si="6"/>
        <v>-1.9887123355240528</v>
      </c>
      <c r="N17" s="3">
        <f t="shared" si="0"/>
        <v>182.04264991942136</v>
      </c>
      <c r="O17" s="3">
        <f t="shared" si="1"/>
        <v>50.147112724436525</v>
      </c>
      <c r="P17" s="3">
        <f t="shared" si="2"/>
        <v>16.299546761502391</v>
      </c>
      <c r="Q17" s="3">
        <f t="shared" si="3"/>
        <v>5.2979166734945524</v>
      </c>
    </row>
    <row r="18" spans="1:17" x14ac:dyDescent="0.2">
      <c r="A18" s="1" t="s">
        <v>61</v>
      </c>
      <c r="B18" s="2">
        <v>14</v>
      </c>
      <c r="C18" s="3">
        <v>142.803</v>
      </c>
      <c r="D18" s="3">
        <v>5.6740000000000004</v>
      </c>
      <c r="E18" s="2">
        <v>-254</v>
      </c>
      <c r="F18" s="3">
        <f t="shared" si="4"/>
        <v>-4.4331363000655974</v>
      </c>
      <c r="I18" s="1">
        <v>17</v>
      </c>
      <c r="J18" s="2">
        <f t="shared" si="7"/>
        <v>266</v>
      </c>
      <c r="K18" s="2">
        <f t="shared" si="7"/>
        <v>2314.1119999999996</v>
      </c>
      <c r="L18" s="3">
        <f t="shared" si="5"/>
        <v>-1.5639663569056519</v>
      </c>
      <c r="M18" s="3">
        <f t="shared" si="6"/>
        <v>-5.4541988627540228</v>
      </c>
      <c r="N18" s="3">
        <f t="shared" si="0"/>
        <v>38.729689192148641</v>
      </c>
      <c r="O18" s="3">
        <f t="shared" si="1"/>
        <v>4.5823568152003924</v>
      </c>
      <c r="P18" s="3">
        <f t="shared" si="2"/>
        <v>12.345536955202517</v>
      </c>
      <c r="Q18" s="3">
        <f t="shared" si="3"/>
        <v>33.260675425077267</v>
      </c>
    </row>
    <row r="19" spans="1:17" x14ac:dyDescent="0.2">
      <c r="A19" s="1" t="s">
        <v>61</v>
      </c>
      <c r="B19" s="2">
        <v>26</v>
      </c>
      <c r="C19" s="3">
        <v>137.024</v>
      </c>
      <c r="D19" s="3">
        <v>10.673999999999999</v>
      </c>
      <c r="E19" s="2">
        <v>-252</v>
      </c>
      <c r="F19" s="3">
        <f t="shared" si="4"/>
        <v>-4.3982297150257104</v>
      </c>
      <c r="I19" s="1">
        <v>18</v>
      </c>
      <c r="J19" s="2">
        <f t="shared" si="7"/>
        <v>292</v>
      </c>
      <c r="K19" s="2">
        <f t="shared" si="7"/>
        <v>2451.1359999999995</v>
      </c>
      <c r="L19" s="3">
        <f t="shared" si="5"/>
        <v>-3.2984473979581903</v>
      </c>
      <c r="M19" s="3">
        <f t="shared" si="6"/>
        <v>-10.151577254934468</v>
      </c>
      <c r="N19" s="3">
        <f t="shared" si="0"/>
        <v>0.19741864669420936</v>
      </c>
      <c r="O19" s="3">
        <f t="shared" si="1"/>
        <v>15.016594229454016</v>
      </c>
      <c r="P19" s="3">
        <f t="shared" si="2"/>
        <v>40.551576705851602</v>
      </c>
      <c r="Q19" s="3">
        <f t="shared" si="3"/>
        <v>109.50754533309087</v>
      </c>
    </row>
    <row r="20" spans="1:17" x14ac:dyDescent="0.2">
      <c r="A20" s="1" t="s">
        <v>5</v>
      </c>
      <c r="B20" s="2">
        <v>36</v>
      </c>
      <c r="C20" s="3">
        <v>137.78399999999999</v>
      </c>
      <c r="D20" s="3">
        <v>8.0350000000000001</v>
      </c>
      <c r="E20" s="2">
        <v>-139</v>
      </c>
      <c r="F20" s="3">
        <f t="shared" si="4"/>
        <v>-2.4260076602721181</v>
      </c>
      <c r="I20" s="1">
        <v>19</v>
      </c>
      <c r="J20" s="2">
        <f t="shared" ref="J20:J83" si="8">J19+B20</f>
        <v>328</v>
      </c>
      <c r="K20" s="2">
        <f t="shared" ref="K20:K83" si="9">K19+C20</f>
        <v>2588.9199999999996</v>
      </c>
      <c r="L20" s="3">
        <f t="shared" ref="L20:L83" si="10">D20*COS(F20)</f>
        <v>-6.0640914770899732</v>
      </c>
      <c r="M20" s="3">
        <f t="shared" ref="M20:M83" si="11">-D20*SIN(F20)</f>
        <v>5.2714342979387263</v>
      </c>
      <c r="N20" s="3">
        <f t="shared" si="0"/>
        <v>1.4503822830578144</v>
      </c>
      <c r="O20" s="3">
        <f t="shared" si="1"/>
        <v>44.099814757212663</v>
      </c>
      <c r="P20" s="3">
        <f t="shared" si="2"/>
        <v>-32.927764091251909</v>
      </c>
      <c r="Q20" s="3">
        <f t="shared" si="3"/>
        <v>24.585990984731023</v>
      </c>
    </row>
    <row r="21" spans="1:17" x14ac:dyDescent="0.2">
      <c r="A21" s="1" t="s">
        <v>5</v>
      </c>
      <c r="B21" s="2">
        <v>27</v>
      </c>
      <c r="C21" s="3">
        <v>129.15199999999999</v>
      </c>
      <c r="D21" s="3">
        <v>5.4640000000000004</v>
      </c>
      <c r="E21" s="2">
        <v>-110</v>
      </c>
      <c r="F21" s="3">
        <f t="shared" si="4"/>
        <v>-1.9198621771937625</v>
      </c>
      <c r="I21" s="1">
        <v>20</v>
      </c>
      <c r="J21" s="2">
        <f t="shared" si="8"/>
        <v>355</v>
      </c>
      <c r="K21" s="2">
        <f t="shared" si="9"/>
        <v>2718.0719999999997</v>
      </c>
      <c r="L21" s="3">
        <f t="shared" si="10"/>
        <v>-1.868798063131454</v>
      </c>
      <c r="M21" s="3">
        <f t="shared" si="11"/>
        <v>5.1344804799742043</v>
      </c>
      <c r="N21" s="3">
        <f t="shared" si="0"/>
        <v>55.170457192149065</v>
      </c>
      <c r="O21" s="3">
        <f t="shared" si="1"/>
        <v>5.980351521663259</v>
      </c>
      <c r="P21" s="3">
        <f t="shared" si="2"/>
        <v>-11.79079381803998</v>
      </c>
      <c r="Q21" s="3">
        <f t="shared" si="3"/>
        <v>23.246596517935902</v>
      </c>
    </row>
    <row r="22" spans="1:17" x14ac:dyDescent="0.2">
      <c r="A22" s="1" t="s">
        <v>5</v>
      </c>
      <c r="B22" s="2">
        <v>29</v>
      </c>
      <c r="C22" s="3">
        <v>149.15299999999999</v>
      </c>
      <c r="D22" s="3">
        <v>11.222</v>
      </c>
      <c r="E22" s="2">
        <v>-49</v>
      </c>
      <c r="F22" s="3">
        <f t="shared" si="4"/>
        <v>-0.85521133347722145</v>
      </c>
      <c r="I22" s="1">
        <v>21</v>
      </c>
      <c r="J22" s="2">
        <f t="shared" si="8"/>
        <v>384</v>
      </c>
      <c r="K22" s="2">
        <f t="shared" si="9"/>
        <v>2867.2249999999995</v>
      </c>
      <c r="L22" s="3">
        <f t="shared" si="10"/>
        <v>7.3622944233314724</v>
      </c>
      <c r="M22" s="3">
        <f t="shared" si="11"/>
        <v>8.4693509092599477</v>
      </c>
      <c r="N22" s="3">
        <f t="shared" si="0"/>
        <v>158.08833010123928</v>
      </c>
      <c r="O22" s="3">
        <f t="shared" si="1"/>
        <v>46.044594833171963</v>
      </c>
      <c r="P22" s="3">
        <f t="shared" si="2"/>
        <v>55.34581690578252</v>
      </c>
      <c r="Q22" s="3">
        <f t="shared" si="3"/>
        <v>66.525929049148829</v>
      </c>
    </row>
    <row r="23" spans="1:17" x14ac:dyDescent="0.2">
      <c r="A23" s="1" t="s">
        <v>5</v>
      </c>
      <c r="B23" s="2">
        <v>12</v>
      </c>
      <c r="C23" s="3">
        <v>142.404</v>
      </c>
      <c r="D23" s="3">
        <v>4.3849999999999998</v>
      </c>
      <c r="E23" s="2">
        <v>-48</v>
      </c>
      <c r="F23" s="3">
        <f t="shared" si="4"/>
        <v>-0.83775804095727813</v>
      </c>
      <c r="I23" s="1">
        <v>22</v>
      </c>
      <c r="J23" s="2">
        <f t="shared" si="8"/>
        <v>396</v>
      </c>
      <c r="K23" s="2">
        <f t="shared" si="9"/>
        <v>3009.6289999999995</v>
      </c>
      <c r="L23" s="3">
        <f t="shared" si="10"/>
        <v>2.9341377088835934</v>
      </c>
      <c r="M23" s="3">
        <f t="shared" si="11"/>
        <v>3.2586900597183734</v>
      </c>
      <c r="N23" s="3">
        <f t="shared" si="0"/>
        <v>33.922682283057725</v>
      </c>
      <c r="O23" s="3">
        <f t="shared" si="1"/>
        <v>5.5576178731767696</v>
      </c>
      <c r="P23" s="3">
        <f t="shared" si="2"/>
        <v>6.9443276796058298</v>
      </c>
      <c r="Q23" s="3">
        <f t="shared" si="3"/>
        <v>8.6770425787073258</v>
      </c>
    </row>
    <row r="24" spans="1:17" x14ac:dyDescent="0.2">
      <c r="A24" s="1" t="s">
        <v>24</v>
      </c>
      <c r="B24" s="2">
        <v>12</v>
      </c>
      <c r="C24" s="3">
        <v>145.786</v>
      </c>
      <c r="D24" s="3">
        <v>4.3810000000000002</v>
      </c>
      <c r="E24" s="2">
        <v>-137</v>
      </c>
      <c r="F24" s="3">
        <f t="shared" si="4"/>
        <v>-2.3911010752322315</v>
      </c>
      <c r="I24" s="1">
        <v>23</v>
      </c>
      <c r="J24" s="2">
        <f t="shared" si="8"/>
        <v>408</v>
      </c>
      <c r="K24" s="2">
        <f t="shared" si="9"/>
        <v>3155.4149999999995</v>
      </c>
      <c r="L24" s="3">
        <f t="shared" si="10"/>
        <v>-3.204060566793586</v>
      </c>
      <c r="M24" s="3">
        <f t="shared" si="11"/>
        <v>2.9878348154338066</v>
      </c>
      <c r="N24" s="3">
        <f t="shared" si="0"/>
        <v>84.756294464875921</v>
      </c>
      <c r="O24" s="3">
        <f t="shared" si="1"/>
        <v>14.293981553820304</v>
      </c>
      <c r="P24" s="3">
        <f t="shared" si="2"/>
        <v>-10.112819856161865</v>
      </c>
      <c r="Q24" s="3">
        <f t="shared" si="3"/>
        <v>7.1546982943914985</v>
      </c>
    </row>
    <row r="25" spans="1:17" x14ac:dyDescent="0.2">
      <c r="A25" s="1" t="s">
        <v>24</v>
      </c>
      <c r="B25" s="2">
        <v>13</v>
      </c>
      <c r="C25" s="3">
        <v>137.66900000000001</v>
      </c>
      <c r="D25" s="3">
        <v>7.8579999999999997</v>
      </c>
      <c r="E25" s="2">
        <v>-280</v>
      </c>
      <c r="F25" s="3">
        <f t="shared" si="4"/>
        <v>-4.8869219055841224</v>
      </c>
      <c r="I25" s="1">
        <v>24</v>
      </c>
      <c r="J25" s="2">
        <f t="shared" si="8"/>
        <v>421</v>
      </c>
      <c r="K25" s="2">
        <f t="shared" si="9"/>
        <v>3293.0839999999994</v>
      </c>
      <c r="L25" s="3">
        <f t="shared" si="10"/>
        <v>1.3645273801067357</v>
      </c>
      <c r="M25" s="3">
        <f t="shared" si="11"/>
        <v>-7.7386193231699307</v>
      </c>
      <c r="N25" s="3">
        <f t="shared" si="0"/>
        <v>1.1866141012396783</v>
      </c>
      <c r="O25" s="3">
        <f t="shared" si="1"/>
        <v>0.6207071784961059</v>
      </c>
      <c r="P25" s="3">
        <f t="shared" si="2"/>
        <v>-6.3434723469404499</v>
      </c>
      <c r="Q25" s="3">
        <f t="shared" si="3"/>
        <v>64.828703147744619</v>
      </c>
    </row>
    <row r="26" spans="1:17" x14ac:dyDescent="0.2">
      <c r="A26" s="1" t="s">
        <v>5</v>
      </c>
      <c r="B26" s="2">
        <v>11</v>
      </c>
      <c r="C26" s="3">
        <v>160.124</v>
      </c>
      <c r="D26" s="3">
        <v>6.6180000000000003</v>
      </c>
      <c r="E26" s="2">
        <v>-319</v>
      </c>
      <c r="F26" s="3">
        <f t="shared" si="4"/>
        <v>-5.5676003138619112</v>
      </c>
      <c r="I26" s="1">
        <v>25</v>
      </c>
      <c r="J26" s="2">
        <f t="shared" si="8"/>
        <v>432</v>
      </c>
      <c r="K26" s="2">
        <f t="shared" si="9"/>
        <v>3453.2079999999992</v>
      </c>
      <c r="L26" s="3">
        <f t="shared" si="10"/>
        <v>4.994668001914305</v>
      </c>
      <c r="M26" s="3">
        <f t="shared" si="11"/>
        <v>-4.3417986538591782</v>
      </c>
      <c r="N26" s="3">
        <f t="shared" si="0"/>
        <v>554.33491864669361</v>
      </c>
      <c r="O26" s="3">
        <f t="shared" si="1"/>
        <v>19.51863864455882</v>
      </c>
      <c r="P26" s="3">
        <f t="shared" si="2"/>
        <v>-20.56489099509615</v>
      </c>
      <c r="Q26" s="3">
        <f t="shared" si="3"/>
        <v>21.667225329676466</v>
      </c>
    </row>
    <row r="27" spans="1:17" x14ac:dyDescent="0.2">
      <c r="A27" s="1" t="s">
        <v>5</v>
      </c>
      <c r="B27" s="2">
        <v>19</v>
      </c>
      <c r="C27" s="3">
        <v>161.30099999999999</v>
      </c>
      <c r="D27" s="3">
        <v>8.3420000000000005</v>
      </c>
      <c r="E27" s="2">
        <v>-307</v>
      </c>
      <c r="F27" s="3">
        <f t="shared" si="4"/>
        <v>-5.3581608036225914</v>
      </c>
      <c r="I27" s="1">
        <v>26</v>
      </c>
      <c r="J27" s="2">
        <f t="shared" si="8"/>
        <v>451</v>
      </c>
      <c r="K27" s="2">
        <f t="shared" si="9"/>
        <v>3614.5089999999991</v>
      </c>
      <c r="L27" s="3">
        <f t="shared" si="10"/>
        <v>5.0203409231343841</v>
      </c>
      <c r="M27" s="3">
        <f t="shared" si="11"/>
        <v>-6.6622174248145196</v>
      </c>
      <c r="N27" s="3">
        <f t="shared" si="0"/>
        <v>611.1435726466932</v>
      </c>
      <c r="O27" s="3">
        <f t="shared" si="1"/>
        <v>19.746143179343882</v>
      </c>
      <c r="P27" s="3">
        <f t="shared" si="2"/>
        <v>-30.995553123765323</v>
      </c>
      <c r="Q27" s="3">
        <f t="shared" si="3"/>
        <v>48.653770243758601</v>
      </c>
    </row>
    <row r="28" spans="1:17" x14ac:dyDescent="0.2">
      <c r="A28" s="1" t="s">
        <v>61</v>
      </c>
      <c r="B28" s="2">
        <v>52</v>
      </c>
      <c r="C28" s="3">
        <v>130.63200000000001</v>
      </c>
      <c r="D28" s="3">
        <v>8.57</v>
      </c>
      <c r="E28" s="2">
        <v>-13</v>
      </c>
      <c r="F28" s="3">
        <f t="shared" si="4"/>
        <v>-0.22689280275926285</v>
      </c>
      <c r="I28" s="1">
        <v>27</v>
      </c>
      <c r="J28" s="2">
        <f t="shared" si="8"/>
        <v>503</v>
      </c>
      <c r="K28" s="2">
        <f t="shared" si="9"/>
        <v>3745.1409999999992</v>
      </c>
      <c r="L28" s="3">
        <f t="shared" si="10"/>
        <v>8.3503514552094664</v>
      </c>
      <c r="M28" s="3">
        <f t="shared" si="11"/>
        <v>1.9278305357269232</v>
      </c>
      <c r="N28" s="3">
        <f t="shared" si="0"/>
        <v>35.374919010330601</v>
      </c>
      <c r="O28" s="3">
        <f t="shared" si="1"/>
        <v>60.43000424496077</v>
      </c>
      <c r="P28" s="3">
        <f t="shared" si="2"/>
        <v>12.553103338876507</v>
      </c>
      <c r="Q28" s="3">
        <f t="shared" si="3"/>
        <v>2.6076517022527446</v>
      </c>
    </row>
    <row r="29" spans="1:17" x14ac:dyDescent="0.2">
      <c r="A29" s="1" t="s">
        <v>61</v>
      </c>
      <c r="B29" s="2">
        <v>6</v>
      </c>
      <c r="C29" s="3">
        <v>137.91200000000001</v>
      </c>
      <c r="D29" s="3">
        <v>3.5640000000000001</v>
      </c>
      <c r="E29" s="2">
        <v>-117</v>
      </c>
      <c r="F29" s="3">
        <f t="shared" si="4"/>
        <v>-2.0420352248333655</v>
      </c>
      <c r="I29" s="1">
        <v>28</v>
      </c>
      <c r="J29" s="2">
        <f t="shared" si="8"/>
        <v>509</v>
      </c>
      <c r="K29" s="2">
        <f t="shared" si="9"/>
        <v>3883.052999999999</v>
      </c>
      <c r="L29" s="3">
        <f t="shared" si="10"/>
        <v>-1.6180221410717446</v>
      </c>
      <c r="M29" s="3">
        <f t="shared" si="11"/>
        <v>3.1755472522073434</v>
      </c>
      <c r="N29" s="3">
        <f t="shared" si="0"/>
        <v>1.7750717376033032</v>
      </c>
      <c r="O29" s="3">
        <f t="shared" si="1"/>
        <v>4.8167072251149836</v>
      </c>
      <c r="P29" s="3">
        <f t="shared" si="2"/>
        <v>-6.2824142514859025</v>
      </c>
      <c r="Q29" s="3">
        <f t="shared" si="3"/>
        <v>8.1941307583482992</v>
      </c>
    </row>
    <row r="30" spans="1:17" x14ac:dyDescent="0.2">
      <c r="A30" s="1" t="s">
        <v>61</v>
      </c>
      <c r="B30" s="2">
        <v>39</v>
      </c>
      <c r="C30" s="3">
        <v>136.84800000000001</v>
      </c>
      <c r="D30" s="3">
        <v>13.021000000000001</v>
      </c>
      <c r="E30" s="2">
        <v>-179</v>
      </c>
      <c r="F30" s="3">
        <f t="shared" si="4"/>
        <v>-3.12413936106985</v>
      </c>
      <c r="I30" s="1">
        <v>29</v>
      </c>
      <c r="J30" s="2">
        <f t="shared" si="8"/>
        <v>548</v>
      </c>
      <c r="K30" s="2">
        <f t="shared" si="9"/>
        <v>4019.9009999999989</v>
      </c>
      <c r="L30" s="3">
        <f t="shared" si="10"/>
        <v>-13.019016838631371</v>
      </c>
      <c r="M30" s="3">
        <f t="shared" si="11"/>
        <v>0.22724778421986766</v>
      </c>
      <c r="N30" s="3">
        <f t="shared" si="0"/>
        <v>7.1994646694218137E-2</v>
      </c>
      <c r="O30" s="3">
        <f t="shared" si="1"/>
        <v>184.84290895147399</v>
      </c>
      <c r="P30" s="3">
        <f t="shared" si="2"/>
        <v>1.1659701976834944</v>
      </c>
      <c r="Q30" s="3">
        <f t="shared" si="3"/>
        <v>7.3548209644492615E-3</v>
      </c>
    </row>
    <row r="31" spans="1:17" x14ac:dyDescent="0.2">
      <c r="A31" s="1" t="s">
        <v>61</v>
      </c>
      <c r="B31" s="2">
        <v>17</v>
      </c>
      <c r="C31" s="3">
        <v>139.964</v>
      </c>
      <c r="D31" s="3">
        <v>5.391</v>
      </c>
      <c r="E31" s="2">
        <v>-233</v>
      </c>
      <c r="F31" s="3">
        <f t="shared" si="4"/>
        <v>-4.066617157146788</v>
      </c>
      <c r="I31" s="1">
        <v>30</v>
      </c>
      <c r="J31" s="2">
        <f t="shared" si="8"/>
        <v>565</v>
      </c>
      <c r="K31" s="2">
        <f t="shared" si="9"/>
        <v>4159.8649999999989</v>
      </c>
      <c r="L31" s="3">
        <f t="shared" si="10"/>
        <v>-3.2443847898126923</v>
      </c>
      <c r="M31" s="3">
        <f t="shared" si="11"/>
        <v>-4.3054440346649558</v>
      </c>
      <c r="N31" s="3">
        <f t="shared" si="0"/>
        <v>11.453609555785066</v>
      </c>
      <c r="O31" s="3">
        <f t="shared" si="1"/>
        <v>14.600518259802897</v>
      </c>
      <c r="P31" s="3">
        <f t="shared" si="2"/>
        <v>17.647393796189768</v>
      </c>
      <c r="Q31" s="3">
        <f t="shared" si="3"/>
        <v>21.330099538672219</v>
      </c>
    </row>
    <row r="32" spans="1:17" x14ac:dyDescent="0.2">
      <c r="A32" s="1" t="s">
        <v>61</v>
      </c>
      <c r="B32" s="2">
        <v>7</v>
      </c>
      <c r="C32" s="3">
        <v>131.50399999999999</v>
      </c>
      <c r="D32" s="3">
        <v>4.6470000000000002</v>
      </c>
      <c r="E32" s="2">
        <v>-331</v>
      </c>
      <c r="F32" s="3">
        <f t="shared" si="4"/>
        <v>-5.7770398241012311</v>
      </c>
      <c r="I32" s="1">
        <v>31</v>
      </c>
      <c r="J32" s="2">
        <f t="shared" si="8"/>
        <v>572</v>
      </c>
      <c r="K32" s="2">
        <f t="shared" si="9"/>
        <v>4291.3689999999988</v>
      </c>
      <c r="L32" s="3">
        <f t="shared" si="10"/>
        <v>4.0643577790767731</v>
      </c>
      <c r="M32" s="3">
        <f t="shared" si="11"/>
        <v>-2.2529103052847277</v>
      </c>
      <c r="N32" s="3">
        <f t="shared" si="0"/>
        <v>25.762545919421655</v>
      </c>
      <c r="O32" s="3">
        <f t="shared" si="1"/>
        <v>12.163912599828427</v>
      </c>
      <c r="P32" s="3">
        <f t="shared" si="2"/>
        <v>-8.9491023848676683</v>
      </c>
      <c r="Q32" s="3">
        <f t="shared" si="3"/>
        <v>6.5839369394987113</v>
      </c>
    </row>
    <row r="33" spans="1:17" x14ac:dyDescent="0.2">
      <c r="A33" s="1" t="s">
        <v>61</v>
      </c>
      <c r="B33" s="2">
        <v>46</v>
      </c>
      <c r="C33" s="3">
        <v>125.877</v>
      </c>
      <c r="D33" s="3">
        <v>7.6710000000000003</v>
      </c>
      <c r="E33" s="2">
        <v>-300</v>
      </c>
      <c r="F33" s="3">
        <f t="shared" si="4"/>
        <v>-5.2359877559829888</v>
      </c>
      <c r="I33" s="1">
        <v>32</v>
      </c>
      <c r="J33" s="2">
        <f t="shared" si="8"/>
        <v>618</v>
      </c>
      <c r="K33" s="2">
        <f t="shared" si="9"/>
        <v>4417.2459999999992</v>
      </c>
      <c r="L33" s="3">
        <f t="shared" si="10"/>
        <v>3.835500000000001</v>
      </c>
      <c r="M33" s="3">
        <f t="shared" si="11"/>
        <v>-6.6432808724304291</v>
      </c>
      <c r="N33" s="3">
        <f t="shared" si="0"/>
        <v>114.54739810123992</v>
      </c>
      <c r="O33" s="3">
        <f t="shared" si="1"/>
        <v>10.619923031372659</v>
      </c>
      <c r="P33" s="3">
        <f t="shared" si="2"/>
        <v>-22.669309688550403</v>
      </c>
      <c r="Q33" s="3">
        <f t="shared" si="3"/>
        <v>48.389955392076146</v>
      </c>
    </row>
    <row r="34" spans="1:17" x14ac:dyDescent="0.2">
      <c r="A34" s="1" t="s">
        <v>61</v>
      </c>
      <c r="B34" s="2">
        <v>3</v>
      </c>
      <c r="C34" s="3">
        <v>151.06399999999999</v>
      </c>
      <c r="D34" s="3">
        <v>2.5619999999999998</v>
      </c>
      <c r="E34" s="2">
        <v>-95</v>
      </c>
      <c r="F34" s="3">
        <f t="shared" si="4"/>
        <v>-1.6580627893946132</v>
      </c>
      <c r="I34" s="1">
        <v>33</v>
      </c>
      <c r="J34" s="2">
        <f t="shared" si="8"/>
        <v>621</v>
      </c>
      <c r="K34" s="2">
        <f t="shared" si="9"/>
        <v>4568.3099999999995</v>
      </c>
      <c r="L34" s="3">
        <f t="shared" si="10"/>
        <v>-0.22329301291950038</v>
      </c>
      <c r="M34" s="3">
        <f t="shared" si="11"/>
        <v>2.552250816511052</v>
      </c>
      <c r="N34" s="3">
        <f t="shared" ref="N34:N65" si="12">(C34-K$104)^2</f>
        <v>209.79547319214836</v>
      </c>
      <c r="O34" s="3">
        <f t="shared" ref="O34:O65" si="13">(L34-L$105)^2</f>
        <v>0.63995308055322198</v>
      </c>
      <c r="P34" s="3">
        <f t="shared" ref="P34:P65" si="14">(L34-L$105)*(M34-M$106)</f>
        <v>-1.7913285573498821</v>
      </c>
      <c r="Q34" s="3">
        <f t="shared" ref="Q34:Q65" si="15">(M34-M$106)^2</f>
        <v>5.0142082253955857</v>
      </c>
    </row>
    <row r="35" spans="1:17" x14ac:dyDescent="0.2">
      <c r="A35" s="1" t="s">
        <v>61</v>
      </c>
      <c r="B35" s="2">
        <v>12</v>
      </c>
      <c r="C35" s="3">
        <v>125.298</v>
      </c>
      <c r="D35" s="3">
        <v>5.0149999999999997</v>
      </c>
      <c r="E35" s="2">
        <v>-66</v>
      </c>
      <c r="F35" s="3">
        <f t="shared" si="4"/>
        <v>-1.1519173063162575</v>
      </c>
      <c r="I35" s="1">
        <v>34</v>
      </c>
      <c r="J35" s="2">
        <f t="shared" si="8"/>
        <v>633</v>
      </c>
      <c r="K35" s="2">
        <f t="shared" si="9"/>
        <v>4693.6079999999993</v>
      </c>
      <c r="L35" s="3">
        <f t="shared" si="10"/>
        <v>2.0397842650251379</v>
      </c>
      <c r="M35" s="3">
        <f t="shared" si="11"/>
        <v>4.5814304700776427</v>
      </c>
      <c r="N35" s="3">
        <f t="shared" si="12"/>
        <v>127.27634464669434</v>
      </c>
      <c r="O35" s="3">
        <f t="shared" si="13"/>
        <v>2.1406809321412004</v>
      </c>
      <c r="P35" s="3">
        <f t="shared" si="14"/>
        <v>6.2451570467469475</v>
      </c>
      <c r="Q35" s="3">
        <f t="shared" si="15"/>
        <v>18.219430066825328</v>
      </c>
    </row>
    <row r="36" spans="1:17" x14ac:dyDescent="0.2">
      <c r="A36" s="1" t="s">
        <v>24</v>
      </c>
      <c r="B36" s="2">
        <v>27</v>
      </c>
      <c r="C36" s="3">
        <v>131.827</v>
      </c>
      <c r="D36" s="3">
        <v>11.238</v>
      </c>
      <c r="E36" s="2">
        <v>-320</v>
      </c>
      <c r="F36" s="3">
        <f t="shared" si="4"/>
        <v>-5.5850536063818543</v>
      </c>
      <c r="I36" s="1">
        <v>35</v>
      </c>
      <c r="J36" s="2">
        <f t="shared" si="8"/>
        <v>660</v>
      </c>
      <c r="K36" s="2">
        <f t="shared" si="9"/>
        <v>4825.4349999999995</v>
      </c>
      <c r="L36" s="3">
        <f t="shared" si="10"/>
        <v>8.6088074517710726</v>
      </c>
      <c r="M36" s="3">
        <f t="shared" si="11"/>
        <v>-7.2236471576573313</v>
      </c>
      <c r="N36" s="3">
        <f t="shared" si="12"/>
        <v>22.587984464876119</v>
      </c>
      <c r="O36" s="3">
        <f t="shared" si="13"/>
        <v>64.5151089615145</v>
      </c>
      <c r="P36" s="3">
        <f t="shared" si="14"/>
        <v>-60.535392705431207</v>
      </c>
      <c r="Q36" s="3">
        <f t="shared" si="15"/>
        <v>56.8011715238177</v>
      </c>
    </row>
    <row r="37" spans="1:17" x14ac:dyDescent="0.2">
      <c r="A37" s="1" t="s">
        <v>24</v>
      </c>
      <c r="B37" s="2">
        <v>25</v>
      </c>
      <c r="C37" s="3">
        <v>135.73400000000001</v>
      </c>
      <c r="D37" s="3">
        <v>6.9470000000000001</v>
      </c>
      <c r="E37" s="2">
        <v>-349</v>
      </c>
      <c r="F37" s="3">
        <f t="shared" si="4"/>
        <v>-6.0911990894602104</v>
      </c>
      <c r="I37" s="1">
        <v>36</v>
      </c>
      <c r="J37" s="2">
        <f t="shared" si="8"/>
        <v>685</v>
      </c>
      <c r="K37" s="2">
        <f t="shared" si="9"/>
        <v>4961.1689999999999</v>
      </c>
      <c r="L37" s="3">
        <f t="shared" si="10"/>
        <v>6.8193640434109213</v>
      </c>
      <c r="M37" s="3">
        <f t="shared" si="11"/>
        <v>-1.3255500908808557</v>
      </c>
      <c r="N37" s="3">
        <f t="shared" si="12"/>
        <v>0.71517773760330283</v>
      </c>
      <c r="O37" s="3">
        <f t="shared" si="13"/>
        <v>38.971133258041959</v>
      </c>
      <c r="P37" s="3">
        <f t="shared" si="14"/>
        <v>-10.229004510528547</v>
      </c>
      <c r="Q37" s="3">
        <f t="shared" si="15"/>
        <v>2.6848727385884201</v>
      </c>
    </row>
    <row r="38" spans="1:17" x14ac:dyDescent="0.2">
      <c r="A38" s="1" t="s">
        <v>61</v>
      </c>
      <c r="B38" s="2">
        <v>5</v>
      </c>
      <c r="C38" s="3">
        <v>140.273</v>
      </c>
      <c r="D38" s="3">
        <v>2.7240000000000002</v>
      </c>
      <c r="E38" s="2">
        <v>-317</v>
      </c>
      <c r="F38" s="3">
        <f t="shared" si="4"/>
        <v>-5.532693728822025</v>
      </c>
      <c r="I38" s="1">
        <v>37</v>
      </c>
      <c r="J38" s="2">
        <f t="shared" si="8"/>
        <v>690</v>
      </c>
      <c r="K38" s="2">
        <f t="shared" si="9"/>
        <v>5101.442</v>
      </c>
      <c r="L38" s="3">
        <f t="shared" si="10"/>
        <v>1.9922074832106211</v>
      </c>
      <c r="M38" s="3">
        <f t="shared" si="11"/>
        <v>-1.8577635328102458</v>
      </c>
      <c r="N38" s="3">
        <f t="shared" si="12"/>
        <v>13.640599192148679</v>
      </c>
      <c r="O38" s="3">
        <f t="shared" si="13"/>
        <v>2.0037246750514317</v>
      </c>
      <c r="P38" s="3">
        <f t="shared" si="14"/>
        <v>-3.0727918924062232</v>
      </c>
      <c r="Q38" s="3">
        <f t="shared" si="15"/>
        <v>4.7122492084872176</v>
      </c>
    </row>
    <row r="39" spans="1:17" x14ac:dyDescent="0.2">
      <c r="A39" s="1" t="s">
        <v>61</v>
      </c>
      <c r="B39" s="2">
        <v>46</v>
      </c>
      <c r="C39" s="3">
        <v>129.43700000000001</v>
      </c>
      <c r="D39" s="3">
        <v>8.577</v>
      </c>
      <c r="E39" s="2">
        <v>-327</v>
      </c>
      <c r="F39" s="3">
        <f t="shared" si="4"/>
        <v>-5.7072266540214578</v>
      </c>
      <c r="I39" s="1">
        <v>38</v>
      </c>
      <c r="J39" s="2">
        <f t="shared" si="8"/>
        <v>736</v>
      </c>
      <c r="K39" s="2">
        <f t="shared" si="9"/>
        <v>5230.8789999999999</v>
      </c>
      <c r="L39" s="3">
        <f t="shared" si="10"/>
        <v>7.1932774612679022</v>
      </c>
      <c r="M39" s="3">
        <f t="shared" si="11"/>
        <v>-4.6713690033238864</v>
      </c>
      <c r="N39" s="3">
        <f t="shared" si="12"/>
        <v>51.017903555785054</v>
      </c>
      <c r="O39" s="3">
        <f t="shared" si="13"/>
        <v>43.779392905143787</v>
      </c>
      <c r="P39" s="3">
        <f t="shared" si="14"/>
        <v>-32.979628125327665</v>
      </c>
      <c r="Q39" s="3">
        <f t="shared" si="15"/>
        <v>24.844014480545962</v>
      </c>
    </row>
    <row r="40" spans="1:17" x14ac:dyDescent="0.2">
      <c r="A40" s="1" t="s">
        <v>24</v>
      </c>
      <c r="B40" s="2">
        <v>23</v>
      </c>
      <c r="C40" s="3">
        <v>134.596</v>
      </c>
      <c r="D40" s="3">
        <v>5.3550000000000004</v>
      </c>
      <c r="E40" s="2">
        <v>-49</v>
      </c>
      <c r="F40" s="3">
        <f t="shared" si="4"/>
        <v>-0.85521133347722145</v>
      </c>
      <c r="I40" s="1">
        <v>39</v>
      </c>
      <c r="J40" s="2">
        <f t="shared" si="8"/>
        <v>759</v>
      </c>
      <c r="K40" s="2">
        <f t="shared" si="9"/>
        <v>5365.4750000000004</v>
      </c>
      <c r="L40" s="3">
        <f t="shared" si="10"/>
        <v>3.513196100244167</v>
      </c>
      <c r="M40" s="3">
        <f t="shared" si="11"/>
        <v>4.0414698020929443</v>
      </c>
      <c r="N40" s="3">
        <f t="shared" si="12"/>
        <v>3.9349935557851379</v>
      </c>
      <c r="O40" s="3">
        <f t="shared" si="13"/>
        <v>8.6231405388011382</v>
      </c>
      <c r="P40" s="3">
        <f t="shared" si="14"/>
        <v>10.948696719769449</v>
      </c>
      <c r="Q40" s="3">
        <f t="shared" si="15"/>
        <v>13.901427133432318</v>
      </c>
    </row>
    <row r="41" spans="1:17" x14ac:dyDescent="0.2">
      <c r="A41" s="1" t="s">
        <v>24</v>
      </c>
      <c r="B41" s="2">
        <v>2</v>
      </c>
      <c r="C41" s="3">
        <v>125.78</v>
      </c>
      <c r="D41" s="3">
        <v>1.4770000000000001</v>
      </c>
      <c r="E41" s="2">
        <v>-177</v>
      </c>
      <c r="F41" s="3">
        <f t="shared" si="4"/>
        <v>-3.0892327760299634</v>
      </c>
      <c r="I41" s="1">
        <v>40</v>
      </c>
      <c r="J41" s="2">
        <f t="shared" si="8"/>
        <v>761</v>
      </c>
      <c r="K41" s="2">
        <f t="shared" si="9"/>
        <v>5491.2550000000001</v>
      </c>
      <c r="L41" s="3">
        <f t="shared" si="10"/>
        <v>-1.4749758228325056</v>
      </c>
      <c r="M41" s="3">
        <f t="shared" si="11"/>
        <v>7.7300207370828003E-2</v>
      </c>
      <c r="N41" s="3">
        <f t="shared" si="12"/>
        <v>116.63312737396707</v>
      </c>
      <c r="O41" s="3">
        <f t="shared" si="13"/>
        <v>4.2092820213690114</v>
      </c>
      <c r="P41" s="3">
        <f t="shared" si="14"/>
        <v>0.48359079012493789</v>
      </c>
      <c r="Q41" s="3">
        <f t="shared" si="15"/>
        <v>5.555818096921003E-2</v>
      </c>
    </row>
    <row r="42" spans="1:17" x14ac:dyDescent="0.2">
      <c r="A42" s="1" t="s">
        <v>24</v>
      </c>
      <c r="B42" s="2">
        <v>10</v>
      </c>
      <c r="C42" s="3">
        <v>142.28800000000001</v>
      </c>
      <c r="D42" s="3">
        <v>8.2789999999999999</v>
      </c>
      <c r="E42" s="2">
        <v>-3</v>
      </c>
      <c r="F42" s="3">
        <f t="shared" si="4"/>
        <v>-5.2359877559829883E-2</v>
      </c>
      <c r="I42" s="1">
        <v>41</v>
      </c>
      <c r="J42" s="2">
        <f t="shared" si="8"/>
        <v>771</v>
      </c>
      <c r="K42" s="2">
        <f t="shared" si="9"/>
        <v>5633.5429999999997</v>
      </c>
      <c r="L42" s="3">
        <f t="shared" si="10"/>
        <v>8.2676539182331172</v>
      </c>
      <c r="M42" s="3">
        <f t="shared" si="11"/>
        <v>0.43328938173533194</v>
      </c>
      <c r="N42" s="3">
        <f t="shared" si="12"/>
        <v>32.584896464876074</v>
      </c>
      <c r="O42" s="3">
        <f t="shared" si="13"/>
        <v>59.151115775652293</v>
      </c>
      <c r="P42" s="3">
        <f t="shared" si="14"/>
        <v>0.92508096610264356</v>
      </c>
      <c r="Q42" s="3">
        <f t="shared" si="15"/>
        <v>1.4467601880768803E-2</v>
      </c>
    </row>
    <row r="43" spans="1:17" x14ac:dyDescent="0.2">
      <c r="A43" s="1" t="s">
        <v>24</v>
      </c>
      <c r="B43" s="2">
        <v>16</v>
      </c>
      <c r="C43" s="3">
        <v>144.01499999999999</v>
      </c>
      <c r="D43" s="3">
        <v>6.55</v>
      </c>
      <c r="E43" s="2">
        <v>-43</v>
      </c>
      <c r="F43" s="3">
        <f t="shared" si="4"/>
        <v>-0.75049157835756164</v>
      </c>
      <c r="I43" s="1">
        <v>42</v>
      </c>
      <c r="J43" s="2">
        <f t="shared" si="8"/>
        <v>787</v>
      </c>
      <c r="K43" s="2">
        <f t="shared" si="9"/>
        <v>5777.558</v>
      </c>
      <c r="L43" s="3">
        <f t="shared" si="10"/>
        <v>4.7903667456055672</v>
      </c>
      <c r="M43" s="3">
        <f t="shared" si="11"/>
        <v>4.4670892584093647</v>
      </c>
      <c r="N43" s="3">
        <f t="shared" si="12"/>
        <v>55.283956464875722</v>
      </c>
      <c r="O43" s="3">
        <f t="shared" si="13"/>
        <v>17.755175694233984</v>
      </c>
      <c r="P43" s="3">
        <f t="shared" si="14"/>
        <v>17.504006695340358</v>
      </c>
      <c r="Q43" s="3">
        <f t="shared" si="15"/>
        <v>17.256390793700835</v>
      </c>
    </row>
    <row r="44" spans="1:17" x14ac:dyDescent="0.2">
      <c r="A44" s="1" t="s">
        <v>24</v>
      </c>
      <c r="B44" s="2">
        <v>19</v>
      </c>
      <c r="C44" s="3">
        <v>116.967</v>
      </c>
      <c r="D44" s="3">
        <v>8.2110000000000003</v>
      </c>
      <c r="E44" s="2">
        <v>-118</v>
      </c>
      <c r="F44" s="3">
        <f t="shared" si="4"/>
        <v>-2.0594885173533086</v>
      </c>
      <c r="I44" s="1">
        <v>43</v>
      </c>
      <c r="J44" s="2">
        <f t="shared" si="8"/>
        <v>806</v>
      </c>
      <c r="K44" s="2">
        <f t="shared" si="9"/>
        <v>5894.5249999999996</v>
      </c>
      <c r="L44" s="3">
        <f t="shared" si="10"/>
        <v>-3.8548310020349472</v>
      </c>
      <c r="M44" s="3">
        <f t="shared" si="11"/>
        <v>7.2498826849646507</v>
      </c>
      <c r="N44" s="3">
        <f t="shared" si="12"/>
        <v>384.65728810124</v>
      </c>
      <c r="O44" s="3">
        <f t="shared" si="13"/>
        <v>19.638269038431094</v>
      </c>
      <c r="P44" s="3">
        <f t="shared" si="14"/>
        <v>-30.740820102813498</v>
      </c>
      <c r="Q44" s="3">
        <f t="shared" si="15"/>
        <v>48.120229880965042</v>
      </c>
    </row>
    <row r="45" spans="1:17" x14ac:dyDescent="0.2">
      <c r="A45" s="1" t="s">
        <v>24</v>
      </c>
      <c r="B45" s="2">
        <v>14</v>
      </c>
      <c r="C45" s="3">
        <v>112.96599999999999</v>
      </c>
      <c r="D45" s="3">
        <v>5.843</v>
      </c>
      <c r="E45" s="2">
        <v>-140</v>
      </c>
      <c r="F45" s="3">
        <f t="shared" si="4"/>
        <v>-2.4434609527920612</v>
      </c>
      <c r="I45" s="1">
        <v>44</v>
      </c>
      <c r="J45" s="2">
        <f t="shared" si="8"/>
        <v>820</v>
      </c>
      <c r="K45" s="2">
        <f t="shared" si="9"/>
        <v>6007.491</v>
      </c>
      <c r="L45" s="3">
        <f t="shared" si="10"/>
        <v>-4.4759976811441877</v>
      </c>
      <c r="M45" s="3">
        <f t="shared" si="11"/>
        <v>3.75580800339845</v>
      </c>
      <c r="N45" s="3">
        <f t="shared" si="12"/>
        <v>557.60596901033125</v>
      </c>
      <c r="O45" s="3">
        <f t="shared" si="13"/>
        <v>25.529528122093357</v>
      </c>
      <c r="P45" s="3">
        <f t="shared" si="14"/>
        <v>-17.395350500994166</v>
      </c>
      <c r="Q45" s="3">
        <f t="shared" si="15"/>
        <v>11.852871608330597</v>
      </c>
    </row>
    <row r="46" spans="1:17" x14ac:dyDescent="0.2">
      <c r="A46" s="1" t="s">
        <v>24</v>
      </c>
      <c r="B46" s="2">
        <v>7</v>
      </c>
      <c r="C46" s="3">
        <v>136.34399999999999</v>
      </c>
      <c r="D46" s="3">
        <v>7.41</v>
      </c>
      <c r="E46" s="2">
        <v>-115</v>
      </c>
      <c r="F46" s="3">
        <f t="shared" si="4"/>
        <v>-2.0071286397934789</v>
      </c>
      <c r="I46" s="1">
        <v>45</v>
      </c>
      <c r="J46" s="2">
        <f t="shared" si="8"/>
        <v>827</v>
      </c>
      <c r="K46" s="2">
        <f t="shared" si="9"/>
        <v>6143.835</v>
      </c>
      <c r="L46" s="3">
        <f t="shared" si="10"/>
        <v>-3.1316013194985821</v>
      </c>
      <c r="M46" s="3">
        <f t="shared" si="11"/>
        <v>6.7157407019415771</v>
      </c>
      <c r="N46" s="3">
        <f t="shared" si="12"/>
        <v>5.5545919421493742E-2</v>
      </c>
      <c r="O46" s="3">
        <f t="shared" si="13"/>
        <v>13.751333003799321</v>
      </c>
      <c r="P46" s="3">
        <f t="shared" si="14"/>
        <v>-23.743118964682214</v>
      </c>
      <c r="Q46" s="3">
        <f t="shared" si="15"/>
        <v>40.994985578147158</v>
      </c>
    </row>
    <row r="47" spans="1:17" x14ac:dyDescent="0.2">
      <c r="A47" s="1" t="s">
        <v>24</v>
      </c>
      <c r="B47" s="2">
        <v>11</v>
      </c>
      <c r="C47" s="3">
        <v>148.923</v>
      </c>
      <c r="D47" s="3">
        <v>5.3979999999999997</v>
      </c>
      <c r="E47" s="2">
        <v>-197</v>
      </c>
      <c r="F47" s="3">
        <f t="shared" si="4"/>
        <v>-3.4382986264288289</v>
      </c>
      <c r="I47" s="1">
        <v>46</v>
      </c>
      <c r="J47" s="2">
        <f t="shared" si="8"/>
        <v>838</v>
      </c>
      <c r="K47" s="2">
        <f t="shared" si="9"/>
        <v>6292.7579999999998</v>
      </c>
      <c r="L47" s="3">
        <f t="shared" si="10"/>
        <v>-5.1621330726884658</v>
      </c>
      <c r="M47" s="3">
        <f t="shared" si="11"/>
        <v>-1.5782224620933309</v>
      </c>
      <c r="N47" s="3">
        <f t="shared" si="12"/>
        <v>152.35750373760317</v>
      </c>
      <c r="O47" s="3">
        <f t="shared" si="13"/>
        <v>32.933948647299069</v>
      </c>
      <c r="P47" s="3">
        <f t="shared" si="14"/>
        <v>10.853413890008875</v>
      </c>
      <c r="Q47" s="3">
        <f t="shared" si="15"/>
        <v>3.5767528008670206</v>
      </c>
    </row>
    <row r="48" spans="1:17" x14ac:dyDescent="0.2">
      <c r="A48" s="1" t="s">
        <v>24</v>
      </c>
      <c r="B48" s="2">
        <v>10</v>
      </c>
      <c r="C48" s="3">
        <v>130.50200000000001</v>
      </c>
      <c r="D48" s="3">
        <v>7.133</v>
      </c>
      <c r="E48" s="2">
        <v>-40</v>
      </c>
      <c r="F48" s="3">
        <f t="shared" si="4"/>
        <v>-0.69813170079773179</v>
      </c>
      <c r="I48" s="1">
        <v>47</v>
      </c>
      <c r="J48" s="2">
        <f t="shared" si="8"/>
        <v>848</v>
      </c>
      <c r="K48" s="2">
        <f t="shared" si="9"/>
        <v>6423.26</v>
      </c>
      <c r="L48" s="3">
        <f t="shared" si="10"/>
        <v>5.4641950127676706</v>
      </c>
      <c r="M48" s="3">
        <f t="shared" si="11"/>
        <v>4.5850040198940842</v>
      </c>
      <c r="N48" s="3">
        <f t="shared" si="12"/>
        <v>36.93821628305782</v>
      </c>
      <c r="O48" s="3">
        <f t="shared" si="13"/>
        <v>23.887825855142172</v>
      </c>
      <c r="P48" s="3">
        <f t="shared" si="14"/>
        <v>20.879454489064969</v>
      </c>
      <c r="Q48" s="3">
        <f t="shared" si="15"/>
        <v>18.249949677487745</v>
      </c>
    </row>
    <row r="49" spans="1:17" x14ac:dyDescent="0.2">
      <c r="A49" s="1" t="s">
        <v>24</v>
      </c>
      <c r="B49" s="2">
        <v>6</v>
      </c>
      <c r="C49" s="3">
        <v>129.91200000000001</v>
      </c>
      <c r="D49" s="3">
        <v>3.6659999999999999</v>
      </c>
      <c r="E49" s="2">
        <v>-88</v>
      </c>
      <c r="F49" s="3">
        <f t="shared" si="4"/>
        <v>-1.5358897417550099</v>
      </c>
      <c r="I49" s="1">
        <v>48</v>
      </c>
      <c r="J49" s="2">
        <f t="shared" si="8"/>
        <v>854</v>
      </c>
      <c r="K49" s="2">
        <f t="shared" si="9"/>
        <v>6553.1720000000005</v>
      </c>
      <c r="L49" s="3">
        <f t="shared" si="10"/>
        <v>0.12794155491136897</v>
      </c>
      <c r="M49" s="3">
        <f t="shared" si="11"/>
        <v>3.6637667718520048</v>
      </c>
      <c r="N49" s="3">
        <f t="shared" si="12"/>
        <v>44.457980828512412</v>
      </c>
      <c r="O49" s="3">
        <f t="shared" si="13"/>
        <v>0.20136409370524611</v>
      </c>
      <c r="P49" s="3">
        <f t="shared" si="14"/>
        <v>-1.5036064300783385</v>
      </c>
      <c r="Q49" s="3">
        <f t="shared" si="15"/>
        <v>11.227584098892526</v>
      </c>
    </row>
    <row r="50" spans="1:17" x14ac:dyDescent="0.2">
      <c r="A50" s="1" t="s">
        <v>5</v>
      </c>
      <c r="B50" s="2">
        <v>4</v>
      </c>
      <c r="C50" s="3">
        <v>144.61099999999999</v>
      </c>
      <c r="D50" s="3">
        <v>3.774</v>
      </c>
      <c r="E50" s="2">
        <v>-199</v>
      </c>
      <c r="F50" s="3">
        <f t="shared" si="4"/>
        <v>-3.473205211468716</v>
      </c>
      <c r="I50" s="1">
        <v>49</v>
      </c>
      <c r="J50" s="2">
        <f t="shared" si="8"/>
        <v>858</v>
      </c>
      <c r="K50" s="2">
        <f t="shared" si="9"/>
        <v>6697.7830000000004</v>
      </c>
      <c r="L50" s="3">
        <f t="shared" si="10"/>
        <v>-3.5683871043118214</v>
      </c>
      <c r="M50" s="3">
        <f t="shared" si="11"/>
        <v>-1.2286942149213096</v>
      </c>
      <c r="N50" s="3">
        <f t="shared" si="12"/>
        <v>64.502071737603032</v>
      </c>
      <c r="O50" s="3">
        <f t="shared" si="13"/>
        <v>17.181561915997683</v>
      </c>
      <c r="P50" s="3">
        <f t="shared" si="14"/>
        <v>6.3904556845932952</v>
      </c>
      <c r="Q50" s="3">
        <f t="shared" si="15"/>
        <v>2.3768458337147296</v>
      </c>
    </row>
    <row r="51" spans="1:17" x14ac:dyDescent="0.2">
      <c r="A51" s="1" t="s">
        <v>5</v>
      </c>
      <c r="B51" s="2">
        <v>0</v>
      </c>
      <c r="C51" s="3">
        <v>141.75700000000001</v>
      </c>
      <c r="D51" s="3">
        <v>0.92600000000000005</v>
      </c>
      <c r="E51" s="2">
        <v>-85</v>
      </c>
      <c r="F51" s="3">
        <f t="shared" si="4"/>
        <v>-1.4835298641951802</v>
      </c>
      <c r="I51" s="1">
        <v>50</v>
      </c>
      <c r="J51" s="2">
        <f t="shared" si="8"/>
        <v>858</v>
      </c>
      <c r="K51" s="2">
        <f t="shared" si="9"/>
        <v>6839.54</v>
      </c>
      <c r="L51" s="3">
        <f t="shared" si="10"/>
        <v>8.0706217784331444E-2</v>
      </c>
      <c r="M51" s="3">
        <f t="shared" si="11"/>
        <v>0.92247629043295643</v>
      </c>
      <c r="N51" s="3">
        <f t="shared" si="12"/>
        <v>26.804623555785103</v>
      </c>
      <c r="O51" s="3">
        <f t="shared" si="13"/>
        <v>0.2459876733670561</v>
      </c>
      <c r="P51" s="3">
        <f t="shared" si="14"/>
        <v>-0.30227884976916758</v>
      </c>
      <c r="Q51" s="3">
        <f t="shared" si="15"/>
        <v>0.3714515518890551</v>
      </c>
    </row>
    <row r="52" spans="1:17" x14ac:dyDescent="0.2">
      <c r="A52" s="1" t="s">
        <v>24</v>
      </c>
      <c r="B52" s="2">
        <v>6</v>
      </c>
      <c r="C52" s="3">
        <v>128.22800000000001</v>
      </c>
      <c r="D52" s="3">
        <v>4.3639999999999999</v>
      </c>
      <c r="E52" s="2">
        <v>-43</v>
      </c>
      <c r="F52" s="3">
        <f t="shared" si="4"/>
        <v>-0.75049157835756164</v>
      </c>
      <c r="I52" s="1">
        <v>51</v>
      </c>
      <c r="J52" s="2">
        <f t="shared" si="8"/>
        <v>864</v>
      </c>
      <c r="K52" s="2">
        <f t="shared" si="9"/>
        <v>6967.768</v>
      </c>
      <c r="L52" s="3">
        <f t="shared" si="10"/>
        <v>3.1916275538660601</v>
      </c>
      <c r="M52" s="3">
        <f t="shared" si="11"/>
        <v>2.9762408433127434</v>
      </c>
      <c r="N52" s="3">
        <f t="shared" si="12"/>
        <v>69.750589192148738</v>
      </c>
      <c r="O52" s="3">
        <f t="shared" si="13"/>
        <v>6.8379629375519686</v>
      </c>
      <c r="P52" s="3">
        <f t="shared" si="14"/>
        <v>6.9642203390629387</v>
      </c>
      <c r="Q52" s="3">
        <f t="shared" si="15"/>
        <v>7.0928089803863923</v>
      </c>
    </row>
    <row r="53" spans="1:17" x14ac:dyDescent="0.2">
      <c r="A53" s="1" t="s">
        <v>24</v>
      </c>
      <c r="B53" s="2">
        <v>23</v>
      </c>
      <c r="C53" s="3">
        <v>130.566</v>
      </c>
      <c r="D53" s="3">
        <v>6.22</v>
      </c>
      <c r="E53" s="2">
        <v>-64</v>
      </c>
      <c r="F53" s="3">
        <f t="shared" si="4"/>
        <v>-1.1170107212763709</v>
      </c>
      <c r="I53" s="1">
        <v>52</v>
      </c>
      <c r="J53" s="2">
        <f t="shared" si="8"/>
        <v>887</v>
      </c>
      <c r="K53" s="2">
        <f t="shared" si="9"/>
        <v>7098.3339999999998</v>
      </c>
      <c r="L53" s="3">
        <f t="shared" si="10"/>
        <v>2.7266685330280618</v>
      </c>
      <c r="M53" s="3">
        <f t="shared" si="11"/>
        <v>5.5904989679808184</v>
      </c>
      <c r="N53" s="3">
        <f t="shared" si="12"/>
        <v>36.164369010330631</v>
      </c>
      <c r="O53" s="3">
        <f t="shared" si="13"/>
        <v>4.6224607459822309</v>
      </c>
      <c r="P53" s="3">
        <f t="shared" si="14"/>
        <v>11.346557324034611</v>
      </c>
      <c r="Q53" s="3">
        <f t="shared" si="15"/>
        <v>27.851910526120967</v>
      </c>
    </row>
    <row r="54" spans="1:17" x14ac:dyDescent="0.2">
      <c r="A54" s="1" t="s">
        <v>61</v>
      </c>
      <c r="B54" s="2">
        <v>15</v>
      </c>
      <c r="C54" s="3">
        <v>137.649</v>
      </c>
      <c r="D54" s="3">
        <v>5.6120000000000001</v>
      </c>
      <c r="E54" s="2">
        <v>-191</v>
      </c>
      <c r="F54" s="3">
        <f t="shared" si="4"/>
        <v>-3.3335788713091694</v>
      </c>
      <c r="I54" s="1">
        <v>53</v>
      </c>
      <c r="J54" s="2">
        <f t="shared" si="8"/>
        <v>902</v>
      </c>
      <c r="K54" s="2">
        <f t="shared" si="9"/>
        <v>7235.9830000000002</v>
      </c>
      <c r="L54" s="3">
        <f t="shared" si="10"/>
        <v>-5.5088917535082906</v>
      </c>
      <c r="M54" s="3">
        <f t="shared" si="11"/>
        <v>-1.070820082053169</v>
      </c>
      <c r="N54" s="3">
        <f t="shared" si="12"/>
        <v>1.1434413739669289</v>
      </c>
      <c r="O54" s="3">
        <f t="shared" si="13"/>
        <v>37.034155109616293</v>
      </c>
      <c r="P54" s="3">
        <f t="shared" si="14"/>
        <v>8.4213820777438428</v>
      </c>
      <c r="Q54" s="3">
        <f t="shared" si="15"/>
        <v>1.9149802632038495</v>
      </c>
    </row>
    <row r="55" spans="1:17" x14ac:dyDescent="0.2">
      <c r="A55" s="1" t="s">
        <v>61</v>
      </c>
      <c r="B55" s="2">
        <v>29</v>
      </c>
      <c r="C55" s="3">
        <v>123.685</v>
      </c>
      <c r="D55" s="3">
        <v>8.4489999999999998</v>
      </c>
      <c r="E55" s="2">
        <v>-134</v>
      </c>
      <c r="F55" s="3">
        <f t="shared" si="4"/>
        <v>-2.3387411976724013</v>
      </c>
      <c r="I55" s="1">
        <v>54</v>
      </c>
      <c r="J55" s="2">
        <f t="shared" si="8"/>
        <v>931</v>
      </c>
      <c r="K55" s="2">
        <f t="shared" si="9"/>
        <v>7359.6680000000006</v>
      </c>
      <c r="L55" s="3">
        <f t="shared" si="10"/>
        <v>-5.869168572008066</v>
      </c>
      <c r="M55" s="3">
        <f t="shared" si="11"/>
        <v>6.0777019730612656</v>
      </c>
      <c r="N55" s="3">
        <f t="shared" si="12"/>
        <v>166.27281919214889</v>
      </c>
      <c r="O55" s="3">
        <f t="shared" si="13"/>
        <v>41.548933671042199</v>
      </c>
      <c r="P55" s="3">
        <f t="shared" si="14"/>
        <v>-37.158330697045265</v>
      </c>
      <c r="Q55" s="3">
        <f t="shared" si="15"/>
        <v>33.231696175954895</v>
      </c>
    </row>
    <row r="56" spans="1:17" x14ac:dyDescent="0.2">
      <c r="A56" s="1" t="s">
        <v>5</v>
      </c>
      <c r="B56" s="2">
        <v>41</v>
      </c>
      <c r="C56" s="3">
        <v>134.733</v>
      </c>
      <c r="D56" s="3">
        <v>10.428000000000001</v>
      </c>
      <c r="E56" s="2">
        <v>-54</v>
      </c>
      <c r="F56" s="3">
        <f t="shared" si="4"/>
        <v>-0.94247779607693793</v>
      </c>
      <c r="I56" s="1">
        <v>55</v>
      </c>
      <c r="J56" s="2">
        <f t="shared" si="8"/>
        <v>972</v>
      </c>
      <c r="K56" s="2">
        <f t="shared" si="9"/>
        <v>7494.4010000000007</v>
      </c>
      <c r="L56" s="3">
        <f t="shared" si="10"/>
        <v>6.1294246109059101</v>
      </c>
      <c r="M56" s="3">
        <f t="shared" si="11"/>
        <v>8.4364292173419528</v>
      </c>
      <c r="N56" s="3">
        <f t="shared" si="12"/>
        <v>3.4102337376033169</v>
      </c>
      <c r="O56" s="3">
        <f t="shared" si="13"/>
        <v>30.832998679819003</v>
      </c>
      <c r="P56" s="3">
        <f t="shared" si="14"/>
        <v>45.107302174480878</v>
      </c>
      <c r="Q56" s="3">
        <f t="shared" si="15"/>
        <v>65.989971672514315</v>
      </c>
    </row>
    <row r="57" spans="1:17" x14ac:dyDescent="0.2">
      <c r="A57" s="1" t="s">
        <v>5</v>
      </c>
      <c r="B57" s="2">
        <v>15</v>
      </c>
      <c r="C57" s="3">
        <v>134.72200000000001</v>
      </c>
      <c r="D57" s="3">
        <v>5.38</v>
      </c>
      <c r="E57" s="2">
        <v>-129</v>
      </c>
      <c r="F57" s="3">
        <f t="shared" si="4"/>
        <v>-2.2514747350726849</v>
      </c>
      <c r="I57" s="1">
        <v>56</v>
      </c>
      <c r="J57" s="2">
        <f t="shared" si="8"/>
        <v>987</v>
      </c>
      <c r="K57" s="2">
        <f t="shared" si="9"/>
        <v>7629.1230000000005</v>
      </c>
      <c r="L57" s="3">
        <f t="shared" si="10"/>
        <v>-3.3857437038481244</v>
      </c>
      <c r="M57" s="3">
        <f t="shared" si="11"/>
        <v>4.1810452726385039</v>
      </c>
      <c r="N57" s="3">
        <f t="shared" si="12"/>
        <v>3.4509817376033007</v>
      </c>
      <c r="O57" s="3">
        <f t="shared" si="13"/>
        <v>15.700783079648346</v>
      </c>
      <c r="P57" s="3">
        <f t="shared" si="14"/>
        <v>-15.326793385785818</v>
      </c>
      <c r="Q57" s="3">
        <f t="shared" si="15"/>
        <v>14.961712055946016</v>
      </c>
    </row>
    <row r="58" spans="1:17" x14ac:dyDescent="0.2">
      <c r="A58" s="1" t="s">
        <v>61</v>
      </c>
      <c r="B58" s="2">
        <v>10</v>
      </c>
      <c r="C58" s="3">
        <v>127.351</v>
      </c>
      <c r="D58" s="3">
        <v>3.0009999999999999</v>
      </c>
      <c r="E58" s="2">
        <v>-307</v>
      </c>
      <c r="F58" s="3">
        <f t="shared" si="4"/>
        <v>-5.3581608036225914</v>
      </c>
      <c r="I58" s="1">
        <v>57</v>
      </c>
      <c r="J58" s="2">
        <f t="shared" si="8"/>
        <v>997</v>
      </c>
      <c r="K58" s="2">
        <f t="shared" si="9"/>
        <v>7756.4740000000002</v>
      </c>
      <c r="L58" s="3">
        <f t="shared" si="10"/>
        <v>1.8060468844792958</v>
      </c>
      <c r="M58" s="3">
        <f t="shared" si="11"/>
        <v>-2.3967051656519267</v>
      </c>
      <c r="N58" s="3">
        <f t="shared" si="12"/>
        <v>85.168568101239813</v>
      </c>
      <c r="O58" s="3">
        <f t="shared" si="13"/>
        <v>1.5113486854527998</v>
      </c>
      <c r="P58" s="3">
        <f t="shared" si="14"/>
        <v>-3.331238013441467</v>
      </c>
      <c r="Q58" s="3">
        <f t="shared" si="15"/>
        <v>7.3425456408643051</v>
      </c>
    </row>
    <row r="59" spans="1:17" x14ac:dyDescent="0.2">
      <c r="A59" s="1" t="s">
        <v>61</v>
      </c>
      <c r="B59" s="2">
        <v>43</v>
      </c>
      <c r="C59" s="3">
        <v>128.078</v>
      </c>
      <c r="D59" s="3">
        <v>13.353999999999999</v>
      </c>
      <c r="E59" s="2">
        <v>-307</v>
      </c>
      <c r="F59" s="3">
        <f t="shared" si="4"/>
        <v>-5.3581608036225914</v>
      </c>
      <c r="I59" s="1">
        <v>58</v>
      </c>
      <c r="J59" s="2">
        <f t="shared" si="8"/>
        <v>1040</v>
      </c>
      <c r="K59" s="2">
        <f t="shared" si="9"/>
        <v>7884.5520000000006</v>
      </c>
      <c r="L59" s="3">
        <f t="shared" si="10"/>
        <v>8.0366378191724479</v>
      </c>
      <c r="M59" s="3">
        <f t="shared" si="11"/>
        <v>-10.664978601171553</v>
      </c>
      <c r="N59" s="3">
        <f t="shared" si="12"/>
        <v>72.278593737603373</v>
      </c>
      <c r="O59" s="3">
        <f t="shared" si="13"/>
        <v>55.651005548259711</v>
      </c>
      <c r="P59" s="3">
        <f t="shared" si="14"/>
        <v>-81.89534292828003</v>
      </c>
      <c r="Q59" s="3">
        <f t="shared" si="15"/>
        <v>120.51619062883796</v>
      </c>
    </row>
    <row r="60" spans="1:17" x14ac:dyDescent="0.2">
      <c r="A60" s="1" t="s">
        <v>24</v>
      </c>
      <c r="B60" s="2">
        <v>6</v>
      </c>
      <c r="C60" s="3">
        <v>132.047</v>
      </c>
      <c r="D60" s="3">
        <v>4.3719999999999999</v>
      </c>
      <c r="E60" s="2">
        <v>-66</v>
      </c>
      <c r="F60" s="3">
        <f t="shared" si="4"/>
        <v>-1.1519173063162575</v>
      </c>
      <c r="I60" s="1">
        <v>59</v>
      </c>
      <c r="J60" s="2">
        <f t="shared" si="8"/>
        <v>1046</v>
      </c>
      <c r="K60" s="2">
        <f t="shared" si="9"/>
        <v>8016.5990000000002</v>
      </c>
      <c r="L60" s="3">
        <f t="shared" si="10"/>
        <v>1.7782526035273984</v>
      </c>
      <c r="M60" s="3">
        <f t="shared" si="11"/>
        <v>3.9940207408134509</v>
      </c>
      <c r="N60" s="3">
        <f t="shared" si="12"/>
        <v>20.545204464876125</v>
      </c>
      <c r="O60" s="3">
        <f t="shared" si="13"/>
        <v>1.4437823403738399</v>
      </c>
      <c r="P60" s="3">
        <f t="shared" si="14"/>
        <v>4.4230126247028458</v>
      </c>
      <c r="Q60" s="3">
        <f t="shared" si="15"/>
        <v>13.549854525312506</v>
      </c>
    </row>
    <row r="61" spans="1:17" x14ac:dyDescent="0.2">
      <c r="A61" s="1" t="s">
        <v>24</v>
      </c>
      <c r="B61" s="2">
        <v>14</v>
      </c>
      <c r="C61" s="3">
        <v>143.49299999999999</v>
      </c>
      <c r="D61" s="3">
        <v>6.48</v>
      </c>
      <c r="E61" s="2">
        <v>-209</v>
      </c>
      <c r="F61" s="3">
        <f t="shared" si="4"/>
        <v>-3.6477381366681487</v>
      </c>
      <c r="I61" s="1">
        <v>60</v>
      </c>
      <c r="J61" s="2">
        <f t="shared" si="8"/>
        <v>1060</v>
      </c>
      <c r="K61" s="2">
        <f t="shared" si="9"/>
        <v>8160.0920000000006</v>
      </c>
      <c r="L61" s="3">
        <f t="shared" si="10"/>
        <v>-5.6675357022632857</v>
      </c>
      <c r="M61" s="3">
        <f t="shared" si="11"/>
        <v>-3.1415663391962636</v>
      </c>
      <c r="N61" s="3">
        <f t="shared" si="12"/>
        <v>47.793968283057687</v>
      </c>
      <c r="O61" s="3">
        <f t="shared" si="13"/>
        <v>38.990200537055308</v>
      </c>
      <c r="P61" s="3">
        <f t="shared" si="14"/>
        <v>21.571099487576394</v>
      </c>
      <c r="Q61" s="3">
        <f t="shared" si="15"/>
        <v>11.93408412097541</v>
      </c>
    </row>
    <row r="62" spans="1:17" x14ac:dyDescent="0.2">
      <c r="A62" s="1" t="s">
        <v>24</v>
      </c>
      <c r="B62" s="2">
        <v>14</v>
      </c>
      <c r="C62" s="3">
        <v>128.62</v>
      </c>
      <c r="D62" s="3">
        <v>4.0869999999999997</v>
      </c>
      <c r="E62" s="2">
        <v>-204</v>
      </c>
      <c r="F62" s="3">
        <f t="shared" si="4"/>
        <v>-3.5604716740684319</v>
      </c>
      <c r="I62" s="1">
        <v>61</v>
      </c>
      <c r="J62" s="2">
        <f t="shared" si="8"/>
        <v>1074</v>
      </c>
      <c r="K62" s="2">
        <f t="shared" si="9"/>
        <v>8288.7120000000014</v>
      </c>
      <c r="L62" s="3">
        <f t="shared" si="10"/>
        <v>-3.7336602853853105</v>
      </c>
      <c r="M62" s="3">
        <f t="shared" si="11"/>
        <v>-1.6623326602507937</v>
      </c>
      <c r="N62" s="3">
        <f t="shared" si="12"/>
        <v>63.356534646694257</v>
      </c>
      <c r="O62" s="3">
        <f t="shared" si="13"/>
        <v>18.579013219711054</v>
      </c>
      <c r="P62" s="3">
        <f t="shared" si="14"/>
        <v>8.5143859663443724</v>
      </c>
      <c r="Q62" s="3">
        <f t="shared" si="15"/>
        <v>3.9019708703888547</v>
      </c>
    </row>
    <row r="63" spans="1:17" x14ac:dyDescent="0.2">
      <c r="A63" s="1" t="s">
        <v>24</v>
      </c>
      <c r="B63" s="2">
        <v>7</v>
      </c>
      <c r="C63" s="3">
        <v>129.69</v>
      </c>
      <c r="D63" s="3">
        <v>1.891</v>
      </c>
      <c r="E63" s="2">
        <v>-131</v>
      </c>
      <c r="F63" s="3">
        <f t="shared" si="4"/>
        <v>-2.286381320112572</v>
      </c>
      <c r="I63" s="1">
        <v>62</v>
      </c>
      <c r="J63" s="2">
        <f t="shared" si="8"/>
        <v>1081</v>
      </c>
      <c r="K63" s="2">
        <f t="shared" si="9"/>
        <v>8418.4020000000019</v>
      </c>
      <c r="L63" s="3">
        <f t="shared" si="10"/>
        <v>-1.2406076238210497</v>
      </c>
      <c r="M63" s="3">
        <f t="shared" si="11"/>
        <v>1.4271558162012616</v>
      </c>
      <c r="N63" s="3">
        <f t="shared" si="12"/>
        <v>47.467715555785254</v>
      </c>
      <c r="O63" s="3">
        <f t="shared" si="13"/>
        <v>3.3025258096574714</v>
      </c>
      <c r="P63" s="3">
        <f t="shared" si="14"/>
        <v>-2.0247243651688853</v>
      </c>
      <c r="Q63" s="3">
        <f t="shared" si="15"/>
        <v>1.2413252738011864</v>
      </c>
    </row>
    <row r="64" spans="1:17" x14ac:dyDescent="0.2">
      <c r="A64" s="1" t="s">
        <v>24</v>
      </c>
      <c r="B64" s="2">
        <v>36</v>
      </c>
      <c r="C64" s="3">
        <v>143.51900000000001</v>
      </c>
      <c r="D64" s="3">
        <v>8.4730000000000008</v>
      </c>
      <c r="E64" s="2">
        <v>-223</v>
      </c>
      <c r="F64" s="3">
        <f t="shared" si="4"/>
        <v>-3.8920842319473548</v>
      </c>
      <c r="I64" s="1">
        <v>63</v>
      </c>
      <c r="J64" s="2">
        <f t="shared" si="8"/>
        <v>1117</v>
      </c>
      <c r="K64" s="2">
        <f t="shared" si="9"/>
        <v>8561.9210000000021</v>
      </c>
      <c r="L64" s="3">
        <f t="shared" si="10"/>
        <v>-6.1967599138192329</v>
      </c>
      <c r="M64" s="3">
        <f t="shared" si="11"/>
        <v>-5.7785721048095491</v>
      </c>
      <c r="N64" s="3">
        <f t="shared" si="12"/>
        <v>48.154136828512371</v>
      </c>
      <c r="O64" s="3">
        <f t="shared" si="13"/>
        <v>45.879456592013298</v>
      </c>
      <c r="P64" s="3">
        <f t="shared" si="14"/>
        <v>41.260937828267217</v>
      </c>
      <c r="Q64" s="3">
        <f t="shared" si="15"/>
        <v>37.10734862462381</v>
      </c>
    </row>
    <row r="65" spans="1:17" x14ac:dyDescent="0.2">
      <c r="A65" s="1" t="s">
        <v>24</v>
      </c>
      <c r="B65" s="2">
        <v>13</v>
      </c>
      <c r="C65" s="3">
        <v>138.755</v>
      </c>
      <c r="D65" s="3">
        <v>4.7750000000000004</v>
      </c>
      <c r="E65" s="2">
        <v>-73</v>
      </c>
      <c r="F65" s="3">
        <f t="shared" si="4"/>
        <v>-1.2740903539558606</v>
      </c>
      <c r="I65" s="1">
        <v>64</v>
      </c>
      <c r="J65" s="2">
        <f t="shared" si="8"/>
        <v>1130</v>
      </c>
      <c r="K65" s="2">
        <f t="shared" si="9"/>
        <v>8700.6760000000013</v>
      </c>
      <c r="L65" s="3">
        <f t="shared" si="10"/>
        <v>1.3960748900510682</v>
      </c>
      <c r="M65" s="3">
        <f t="shared" si="11"/>
        <v>4.5663552097234943</v>
      </c>
      <c r="N65" s="3">
        <f t="shared" si="12"/>
        <v>4.73200919214871</v>
      </c>
      <c r="O65" s="3">
        <f t="shared" si="13"/>
        <v>0.67141181752003443</v>
      </c>
      <c r="P65" s="3">
        <f t="shared" si="14"/>
        <v>3.4851808837055129</v>
      </c>
      <c r="Q65" s="3">
        <f t="shared" si="15"/>
        <v>18.090962171341133</v>
      </c>
    </row>
    <row r="66" spans="1:17" x14ac:dyDescent="0.2">
      <c r="A66" s="1" t="s">
        <v>5</v>
      </c>
      <c r="B66" s="2">
        <v>16</v>
      </c>
      <c r="C66" s="3">
        <v>137.95099999999999</v>
      </c>
      <c r="D66" s="3">
        <v>6.032</v>
      </c>
      <c r="E66" s="2">
        <v>-12</v>
      </c>
      <c r="F66" s="3">
        <f t="shared" si="4"/>
        <v>-0.20943951023931953</v>
      </c>
      <c r="I66" s="1">
        <v>65</v>
      </c>
      <c r="J66" s="2">
        <f t="shared" si="8"/>
        <v>1146</v>
      </c>
      <c r="K66" s="2">
        <f t="shared" si="9"/>
        <v>8838.6270000000004</v>
      </c>
      <c r="L66" s="3">
        <f t="shared" si="10"/>
        <v>5.900186327626316</v>
      </c>
      <c r="M66" s="3">
        <f t="shared" si="11"/>
        <v>1.2541233190127241</v>
      </c>
      <c r="N66" s="3">
        <f t="shared" ref="N66:N89" si="16">(C66-K$104)^2</f>
        <v>1.8805135557850863</v>
      </c>
      <c r="O66" s="3">
        <f t="shared" ref="O66:O89" si="17">(L66-L$105)^2</f>
        <v>28.339744514182598</v>
      </c>
      <c r="P66" s="3">
        <f t="shared" ref="P66:P89" si="18">(L66-L$105)*(M66-M$106)</f>
        <v>5.0100353590188291</v>
      </c>
      <c r="Q66" s="3">
        <f t="shared" ref="Q66:Q89" si="19">(M66-M$106)^2</f>
        <v>0.88569797395517902</v>
      </c>
    </row>
    <row r="67" spans="1:17" x14ac:dyDescent="0.2">
      <c r="A67" s="1" t="s">
        <v>5</v>
      </c>
      <c r="B67" s="2">
        <v>0</v>
      </c>
      <c r="C67" s="3">
        <v>143.08699999999999</v>
      </c>
      <c r="D67" s="3">
        <v>0.59099999999999997</v>
      </c>
      <c r="E67" s="2">
        <v>-115</v>
      </c>
      <c r="F67" s="3">
        <f t="shared" ref="F67:F89" si="20">E67*PI()/180</f>
        <v>-2.0071286397934789</v>
      </c>
      <c r="I67" s="1">
        <v>66</v>
      </c>
      <c r="J67" s="2">
        <f t="shared" si="8"/>
        <v>1146</v>
      </c>
      <c r="K67" s="2">
        <f t="shared" si="9"/>
        <v>8981.7139999999999</v>
      </c>
      <c r="L67" s="3">
        <f t="shared" si="10"/>
        <v>-0.24976739268875328</v>
      </c>
      <c r="M67" s="3">
        <f t="shared" si="11"/>
        <v>0.53562790213866018</v>
      </c>
      <c r="N67" s="3">
        <f t="shared" si="16"/>
        <v>42.345189919421252</v>
      </c>
      <c r="O67" s="3">
        <f t="shared" si="17"/>
        <v>0.68301142823566852</v>
      </c>
      <c r="P67" s="3">
        <f t="shared" si="18"/>
        <v>-0.18398308655824783</v>
      </c>
      <c r="Q67" s="3">
        <f t="shared" si="19"/>
        <v>4.9559604334790237E-2</v>
      </c>
    </row>
    <row r="68" spans="1:17" x14ac:dyDescent="0.2">
      <c r="A68" s="1" t="s">
        <v>5</v>
      </c>
      <c r="B68" s="2">
        <v>13</v>
      </c>
      <c r="C68" s="3">
        <v>160.55600000000001</v>
      </c>
      <c r="D68" s="3">
        <v>4.9749999999999996</v>
      </c>
      <c r="E68" s="2">
        <v>-292</v>
      </c>
      <c r="F68" s="3">
        <f t="shared" si="20"/>
        <v>-5.0963614158234423</v>
      </c>
      <c r="I68" s="1">
        <v>67</v>
      </c>
      <c r="J68" s="2">
        <f t="shared" si="8"/>
        <v>1159</v>
      </c>
      <c r="K68" s="2">
        <f t="shared" si="9"/>
        <v>9142.27</v>
      </c>
      <c r="L68" s="3">
        <f t="shared" si="10"/>
        <v>1.863667802244162</v>
      </c>
      <c r="M68" s="3">
        <f t="shared" si="11"/>
        <v>-4.6127396764697668</v>
      </c>
      <c r="N68" s="3">
        <f t="shared" si="16"/>
        <v>574.86383355578539</v>
      </c>
      <c r="O68" s="3">
        <f t="shared" si="17"/>
        <v>1.6563436213719551</v>
      </c>
      <c r="P68" s="3">
        <f t="shared" si="18"/>
        <v>-6.3393887411701906</v>
      </c>
      <c r="Q68" s="3">
        <f t="shared" si="19"/>
        <v>24.262990537185541</v>
      </c>
    </row>
    <row r="69" spans="1:17" x14ac:dyDescent="0.2">
      <c r="A69" s="1" t="s">
        <v>5</v>
      </c>
      <c r="B69" s="2">
        <v>3</v>
      </c>
      <c r="C69" s="3">
        <v>151.02000000000001</v>
      </c>
      <c r="D69" s="3">
        <v>1.552</v>
      </c>
      <c r="E69" s="2">
        <v>-162</v>
      </c>
      <c r="F69" s="3">
        <f t="shared" si="20"/>
        <v>-2.8274333882308138</v>
      </c>
      <c r="I69" s="1">
        <v>68</v>
      </c>
      <c r="J69" s="2">
        <f t="shared" si="8"/>
        <v>1162</v>
      </c>
      <c r="K69" s="2">
        <f t="shared" si="9"/>
        <v>9293.2900000000009</v>
      </c>
      <c r="L69" s="3">
        <f t="shared" si="10"/>
        <v>-1.4760397132900782</v>
      </c>
      <c r="M69" s="3">
        <f t="shared" si="11"/>
        <v>0.47959437526991855</v>
      </c>
      <c r="N69" s="3">
        <f t="shared" si="16"/>
        <v>208.52278919214885</v>
      </c>
      <c r="O69" s="3">
        <f t="shared" si="17"/>
        <v>4.2136486223611973</v>
      </c>
      <c r="P69" s="3">
        <f t="shared" si="18"/>
        <v>-0.34195467094388338</v>
      </c>
      <c r="Q69" s="3">
        <f t="shared" si="19"/>
        <v>2.7751008083539242E-2</v>
      </c>
    </row>
    <row r="70" spans="1:17" x14ac:dyDescent="0.2">
      <c r="A70" s="1" t="s">
        <v>24</v>
      </c>
      <c r="B70" s="2">
        <v>9</v>
      </c>
      <c r="C70" s="3">
        <v>128.55600000000001</v>
      </c>
      <c r="D70" s="3">
        <v>4.4980000000000002</v>
      </c>
      <c r="E70" s="2">
        <v>-296</v>
      </c>
      <c r="F70" s="3">
        <f t="shared" si="20"/>
        <v>-5.1661745859032155</v>
      </c>
      <c r="I70" s="1">
        <v>69</v>
      </c>
      <c r="J70" s="2">
        <f t="shared" si="8"/>
        <v>1171</v>
      </c>
      <c r="K70" s="2">
        <f t="shared" si="9"/>
        <v>9421.8460000000014</v>
      </c>
      <c r="L70" s="3">
        <f t="shared" si="10"/>
        <v>1.9717934182572703</v>
      </c>
      <c r="M70" s="3">
        <f t="shared" si="11"/>
        <v>-4.0427756202536536</v>
      </c>
      <c r="N70" s="3">
        <f t="shared" si="16"/>
        <v>64.37946991942141</v>
      </c>
      <c r="O70" s="3">
        <f t="shared" si="17"/>
        <v>1.9463479736676133</v>
      </c>
      <c r="P70" s="3">
        <f t="shared" si="18"/>
        <v>-6.0768224116282274</v>
      </c>
      <c r="Q70" s="3">
        <f t="shared" si="19"/>
        <v>18.972851269180826</v>
      </c>
    </row>
    <row r="71" spans="1:17" x14ac:dyDescent="0.2">
      <c r="A71" s="1" t="s">
        <v>24</v>
      </c>
      <c r="B71" s="2">
        <v>10</v>
      </c>
      <c r="C71" s="3">
        <v>138.66900000000001</v>
      </c>
      <c r="D71" s="3">
        <v>4.2220000000000004</v>
      </c>
      <c r="E71" s="2">
        <v>-242</v>
      </c>
      <c r="F71" s="3">
        <f t="shared" si="20"/>
        <v>-4.2236967898262776</v>
      </c>
      <c r="I71" s="1">
        <v>70</v>
      </c>
      <c r="J71" s="2">
        <f t="shared" si="8"/>
        <v>1181</v>
      </c>
      <c r="K71" s="2">
        <f t="shared" si="9"/>
        <v>9560.5150000000012</v>
      </c>
      <c r="L71" s="3">
        <f t="shared" si="10"/>
        <v>-1.9821089380820309</v>
      </c>
      <c r="M71" s="3">
        <f t="shared" si="11"/>
        <v>-3.7278047370503899</v>
      </c>
      <c r="N71" s="3">
        <f t="shared" si="16"/>
        <v>4.3652504648760502</v>
      </c>
      <c r="O71" s="3">
        <f t="shared" si="17"/>
        <v>6.5473888641902027</v>
      </c>
      <c r="P71" s="3">
        <f t="shared" si="18"/>
        <v>10.339577579343473</v>
      </c>
      <c r="Q71" s="3">
        <f t="shared" si="19"/>
        <v>16.328167875283935</v>
      </c>
    </row>
    <row r="72" spans="1:17" x14ac:dyDescent="0.2">
      <c r="A72" s="1" t="s">
        <v>24</v>
      </c>
      <c r="B72" s="2">
        <v>1</v>
      </c>
      <c r="C72" s="3">
        <v>142.61199999999999</v>
      </c>
      <c r="D72" s="3">
        <v>1.19</v>
      </c>
      <c r="E72" s="2">
        <v>-287</v>
      </c>
      <c r="F72" s="3">
        <f t="shared" si="20"/>
        <v>-5.0090949532237259</v>
      </c>
      <c r="I72" s="1">
        <v>71</v>
      </c>
      <c r="J72" s="2">
        <f t="shared" si="8"/>
        <v>1182</v>
      </c>
      <c r="K72" s="2">
        <f t="shared" si="9"/>
        <v>9703.1270000000004</v>
      </c>
      <c r="L72" s="3">
        <f t="shared" si="10"/>
        <v>0.34792232862005668</v>
      </c>
      <c r="M72" s="3">
        <f t="shared" si="11"/>
        <v>-1.1380026595960122</v>
      </c>
      <c r="N72" s="3">
        <f t="shared" si="16"/>
        <v>36.388862646694065</v>
      </c>
      <c r="O72" s="3">
        <f t="shared" si="17"/>
        <v>5.2329002498886508E-2</v>
      </c>
      <c r="P72" s="3">
        <f t="shared" si="18"/>
        <v>0.33192643548636103</v>
      </c>
      <c r="Q72" s="3">
        <f t="shared" si="19"/>
        <v>2.1054320417635668</v>
      </c>
    </row>
    <row r="73" spans="1:17" x14ac:dyDescent="0.2">
      <c r="A73" s="1" t="s">
        <v>24</v>
      </c>
      <c r="B73" s="2">
        <v>2</v>
      </c>
      <c r="C73" s="3">
        <v>156.41200000000001</v>
      </c>
      <c r="D73" s="3">
        <v>1.7030000000000001</v>
      </c>
      <c r="E73" s="2">
        <v>-260</v>
      </c>
      <c r="F73" s="3">
        <f t="shared" si="20"/>
        <v>-4.5378560551852569</v>
      </c>
      <c r="I73" s="1">
        <v>72</v>
      </c>
      <c r="J73" s="2">
        <f t="shared" si="8"/>
        <v>1184</v>
      </c>
      <c r="K73" s="2">
        <f t="shared" si="9"/>
        <v>9859.5390000000007</v>
      </c>
      <c r="L73" s="3">
        <f t="shared" si="10"/>
        <v>-0.29572284656678238</v>
      </c>
      <c r="M73" s="3">
        <f t="shared" si="11"/>
        <v>-1.6771276033797904</v>
      </c>
      <c r="N73" s="3">
        <f t="shared" si="16"/>
        <v>393.32084446487602</v>
      </c>
      <c r="O73" s="3">
        <f t="shared" si="17"/>
        <v>0.7610826471535308</v>
      </c>
      <c r="P73" s="3">
        <f t="shared" si="18"/>
        <v>1.7361953446012091</v>
      </c>
      <c r="Q73" s="3">
        <f t="shared" si="19"/>
        <v>3.9606398672847827</v>
      </c>
    </row>
    <row r="74" spans="1:17" x14ac:dyDescent="0.2">
      <c r="A74" s="1" t="s">
        <v>5</v>
      </c>
      <c r="B74" s="2">
        <v>0</v>
      </c>
      <c r="C74" s="3">
        <v>137.49700000000001</v>
      </c>
      <c r="D74" s="3">
        <v>0.39300000000000002</v>
      </c>
      <c r="E74" s="2">
        <v>-162</v>
      </c>
      <c r="F74" s="3">
        <f t="shared" si="20"/>
        <v>-2.8274333882308138</v>
      </c>
      <c r="I74" s="1">
        <v>73</v>
      </c>
      <c r="J74" s="2">
        <f t="shared" si="8"/>
        <v>1184</v>
      </c>
      <c r="K74" s="2">
        <f t="shared" si="9"/>
        <v>9997.0360000000001</v>
      </c>
      <c r="L74" s="3">
        <f t="shared" si="10"/>
        <v>-0.37376521090399534</v>
      </c>
      <c r="M74" s="3">
        <f t="shared" si="11"/>
        <v>0.12144367878935437</v>
      </c>
      <c r="N74" s="3">
        <f t="shared" si="16"/>
        <v>0.84147264669422772</v>
      </c>
      <c r="O74" s="3">
        <f t="shared" si="17"/>
        <v>0.9033416544425914</v>
      </c>
      <c r="P74" s="3">
        <f t="shared" si="18"/>
        <v>0.18207097898419608</v>
      </c>
      <c r="Q74" s="3">
        <f t="shared" si="19"/>
        <v>3.6696903353492245E-2</v>
      </c>
    </row>
    <row r="75" spans="1:17" x14ac:dyDescent="0.2">
      <c r="A75" s="1" t="s">
        <v>5</v>
      </c>
      <c r="B75" s="2">
        <v>0</v>
      </c>
      <c r="C75" s="3">
        <v>146.80199999999999</v>
      </c>
      <c r="D75" s="3">
        <v>0.88500000000000001</v>
      </c>
      <c r="E75" s="2">
        <v>-81</v>
      </c>
      <c r="F75" s="3">
        <f t="shared" si="20"/>
        <v>-1.4137166941154069</v>
      </c>
      <c r="I75" s="1">
        <v>74</v>
      </c>
      <c r="J75" s="2">
        <f t="shared" si="8"/>
        <v>1184</v>
      </c>
      <c r="K75" s="2">
        <f t="shared" si="9"/>
        <v>10143.838</v>
      </c>
      <c r="L75" s="3">
        <f t="shared" si="10"/>
        <v>0.13844450156060437</v>
      </c>
      <c r="M75" s="3">
        <f t="shared" si="11"/>
        <v>0.87410418142669688</v>
      </c>
      <c r="N75" s="3">
        <f t="shared" si="16"/>
        <v>104.49578901033028</v>
      </c>
      <c r="O75" s="3">
        <f t="shared" si="17"/>
        <v>0.19204830281122398</v>
      </c>
      <c r="P75" s="3">
        <f t="shared" si="18"/>
        <v>-0.24589093660081096</v>
      </c>
      <c r="Q75" s="3">
        <f t="shared" si="19"/>
        <v>0.31482888324119257</v>
      </c>
    </row>
    <row r="76" spans="1:17" x14ac:dyDescent="0.2">
      <c r="A76" s="1" t="s">
        <v>61</v>
      </c>
      <c r="B76" s="2">
        <v>43</v>
      </c>
      <c r="C76" s="3">
        <v>140.649</v>
      </c>
      <c r="D76" s="3">
        <v>9.1460000000000008</v>
      </c>
      <c r="E76" s="2">
        <v>-232</v>
      </c>
      <c r="F76" s="3">
        <f t="shared" si="20"/>
        <v>-4.0491638646268449</v>
      </c>
      <c r="I76" s="1">
        <v>75</v>
      </c>
      <c r="J76" s="2">
        <f t="shared" si="8"/>
        <v>1227</v>
      </c>
      <c r="K76" s="2">
        <f t="shared" si="9"/>
        <v>10284.486999999999</v>
      </c>
      <c r="L76" s="3">
        <f t="shared" si="10"/>
        <v>-5.6308398533284691</v>
      </c>
      <c r="M76" s="3">
        <f t="shared" si="11"/>
        <v>-7.2071463524870811</v>
      </c>
      <c r="N76" s="3">
        <f t="shared" si="16"/>
        <v>16.559350464875983</v>
      </c>
      <c r="O76" s="3">
        <f t="shared" si="17"/>
        <v>38.53327370172898</v>
      </c>
      <c r="P76" s="3">
        <f t="shared" si="18"/>
        <v>46.68149009015174</v>
      </c>
      <c r="Q76" s="3">
        <f t="shared" si="19"/>
        <v>56.552722042382733</v>
      </c>
    </row>
    <row r="77" spans="1:17" x14ac:dyDescent="0.2">
      <c r="A77" s="1" t="s">
        <v>61</v>
      </c>
      <c r="B77" s="2">
        <v>33</v>
      </c>
      <c r="C77" s="3">
        <v>144.965</v>
      </c>
      <c r="D77" s="3">
        <v>6.5179999999999998</v>
      </c>
      <c r="E77" s="2">
        <v>-236</v>
      </c>
      <c r="F77" s="3">
        <f t="shared" si="20"/>
        <v>-4.1189770347066172</v>
      </c>
      <c r="I77" s="1">
        <v>76</v>
      </c>
      <c r="J77" s="2">
        <f t="shared" si="8"/>
        <v>1260</v>
      </c>
      <c r="K77" s="2">
        <f t="shared" si="9"/>
        <v>10429.451999999999</v>
      </c>
      <c r="L77" s="3">
        <f t="shared" si="10"/>
        <v>-3.6448193448223303</v>
      </c>
      <c r="M77" s="3">
        <f t="shared" si="11"/>
        <v>-5.4036668979137596</v>
      </c>
      <c r="N77" s="3">
        <f t="shared" si="16"/>
        <v>70.313561010330517</v>
      </c>
      <c r="O77" s="3">
        <f t="shared" si="17"/>
        <v>17.8210369776709</v>
      </c>
      <c r="P77" s="3">
        <f t="shared" si="18"/>
        <v>24.132926126264397</v>
      </c>
      <c r="Q77" s="3">
        <f t="shared" si="19"/>
        <v>32.680372311973656</v>
      </c>
    </row>
    <row r="78" spans="1:17" x14ac:dyDescent="0.2">
      <c r="A78" s="1" t="s">
        <v>24</v>
      </c>
      <c r="B78" s="2">
        <v>9</v>
      </c>
      <c r="C78" s="3">
        <v>129.75800000000001</v>
      </c>
      <c r="D78" s="3">
        <v>3.3959999999999999</v>
      </c>
      <c r="E78" s="2">
        <v>-135</v>
      </c>
      <c r="F78" s="3">
        <f t="shared" si="20"/>
        <v>-2.3561944901923448</v>
      </c>
      <c r="I78" s="1">
        <v>77</v>
      </c>
      <c r="J78" s="2">
        <f t="shared" si="8"/>
        <v>1269</v>
      </c>
      <c r="K78" s="2">
        <f t="shared" si="9"/>
        <v>10559.21</v>
      </c>
      <c r="L78" s="3">
        <f t="shared" si="10"/>
        <v>-2.401334628909515</v>
      </c>
      <c r="M78" s="3">
        <f t="shared" si="11"/>
        <v>2.4013346289095154</v>
      </c>
      <c r="N78" s="3">
        <f t="shared" si="16"/>
        <v>46.535342828512363</v>
      </c>
      <c r="O78" s="3">
        <f t="shared" si="17"/>
        <v>8.8685572041457323</v>
      </c>
      <c r="P78" s="3">
        <f t="shared" si="18"/>
        <v>-6.2190622577765993</v>
      </c>
      <c r="Q78" s="3">
        <f t="shared" si="19"/>
        <v>4.361107954292879</v>
      </c>
    </row>
    <row r="79" spans="1:17" x14ac:dyDescent="0.2">
      <c r="A79" s="1" t="s">
        <v>24</v>
      </c>
      <c r="B79" s="2">
        <v>25</v>
      </c>
      <c r="C79" s="3">
        <v>136.18199999999999</v>
      </c>
      <c r="D79" s="3">
        <v>4.79</v>
      </c>
      <c r="E79" s="2">
        <v>-228</v>
      </c>
      <c r="F79" s="3">
        <f t="shared" si="20"/>
        <v>-3.9793506945470711</v>
      </c>
      <c r="I79" s="1">
        <v>78</v>
      </c>
      <c r="J79" s="2">
        <f t="shared" si="8"/>
        <v>1294</v>
      </c>
      <c r="K79" s="2">
        <f t="shared" si="9"/>
        <v>10695.392</v>
      </c>
      <c r="L79" s="3">
        <f t="shared" si="10"/>
        <v>-3.2051356044589321</v>
      </c>
      <c r="M79" s="3">
        <f t="shared" si="11"/>
        <v>-3.5596637140367173</v>
      </c>
      <c r="N79" s="3">
        <f t="shared" si="16"/>
        <v>0.15815082851241194</v>
      </c>
      <c r="O79" s="3">
        <f t="shared" si="17"/>
        <v>14.302111581523581</v>
      </c>
      <c r="P79" s="3">
        <f t="shared" si="18"/>
        <v>14.64572140444688</v>
      </c>
      <c r="Q79" s="3">
        <f t="shared" si="19"/>
        <v>14.997586491618144</v>
      </c>
    </row>
    <row r="80" spans="1:17" x14ac:dyDescent="0.2">
      <c r="A80" s="1" t="s">
        <v>24</v>
      </c>
      <c r="B80" s="2">
        <v>32</v>
      </c>
      <c r="C80" s="3">
        <v>140.90299999999999</v>
      </c>
      <c r="D80" s="3">
        <v>7.306</v>
      </c>
      <c r="E80" s="2">
        <v>-258</v>
      </c>
      <c r="F80" s="3">
        <f t="shared" si="20"/>
        <v>-4.5029494701453698</v>
      </c>
      <c r="I80" s="1">
        <v>79</v>
      </c>
      <c r="J80" s="2">
        <f t="shared" si="8"/>
        <v>1326</v>
      </c>
      <c r="K80" s="2">
        <f t="shared" si="9"/>
        <v>10836.295</v>
      </c>
      <c r="L80" s="3">
        <f t="shared" si="10"/>
        <v>-1.519002813114553</v>
      </c>
      <c r="M80" s="3">
        <f t="shared" si="11"/>
        <v>-7.1463463709611839</v>
      </c>
      <c r="N80" s="3">
        <f t="shared" si="16"/>
        <v>18.691080101239535</v>
      </c>
      <c r="O80" s="3">
        <f t="shared" si="17"/>
        <v>4.391876653310212</v>
      </c>
      <c r="P80" s="3">
        <f t="shared" si="18"/>
        <v>15.632423388986419</v>
      </c>
      <c r="Q80" s="3">
        <f t="shared" si="19"/>
        <v>55.641968184225519</v>
      </c>
    </row>
    <row r="81" spans="1:17" x14ac:dyDescent="0.2">
      <c r="A81" s="1" t="s">
        <v>24</v>
      </c>
      <c r="B81" s="2">
        <v>34</v>
      </c>
      <c r="C81" s="3">
        <v>134.59399999999999</v>
      </c>
      <c r="D81" s="3">
        <v>8.1219999999999999</v>
      </c>
      <c r="E81" s="2">
        <v>-328</v>
      </c>
      <c r="F81" s="3">
        <f t="shared" si="20"/>
        <v>-5.7246799465414</v>
      </c>
      <c r="I81" s="1">
        <v>80</v>
      </c>
      <c r="J81" s="2">
        <f t="shared" si="8"/>
        <v>1360</v>
      </c>
      <c r="K81" s="2">
        <f t="shared" si="9"/>
        <v>10970.888999999999</v>
      </c>
      <c r="L81" s="3">
        <f t="shared" si="10"/>
        <v>6.8878466369824869</v>
      </c>
      <c r="M81" s="3">
        <f t="shared" si="11"/>
        <v>-4.3040042641020975</v>
      </c>
      <c r="N81" s="3">
        <f t="shared" si="16"/>
        <v>3.9429322830579028</v>
      </c>
      <c r="O81" s="3">
        <f t="shared" si="17"/>
        <v>39.830853832185305</v>
      </c>
      <c r="P81" s="3">
        <f t="shared" si="18"/>
        <v>-29.138744792618876</v>
      </c>
      <c r="Q81" s="3">
        <f t="shared" si="19"/>
        <v>21.316802588933857</v>
      </c>
    </row>
    <row r="82" spans="1:17" x14ac:dyDescent="0.2">
      <c r="A82" s="1" t="s">
        <v>61</v>
      </c>
      <c r="B82" s="2">
        <v>5</v>
      </c>
      <c r="C82" s="3">
        <v>132.76499999999999</v>
      </c>
      <c r="D82" s="3">
        <v>3.2050000000000001</v>
      </c>
      <c r="E82" s="2">
        <v>-109</v>
      </c>
      <c r="F82" s="3">
        <f t="shared" si="20"/>
        <v>-1.902408884673819</v>
      </c>
      <c r="I82" s="1">
        <v>81</v>
      </c>
      <c r="J82" s="2">
        <f t="shared" si="8"/>
        <v>1365</v>
      </c>
      <c r="K82" s="2">
        <f t="shared" si="9"/>
        <v>11103.653999999999</v>
      </c>
      <c r="L82" s="3">
        <f t="shared" si="10"/>
        <v>-1.0434459350351863</v>
      </c>
      <c r="M82" s="3">
        <f t="shared" si="11"/>
        <v>3.0303870347958104</v>
      </c>
      <c r="N82" s="3">
        <f t="shared" si="16"/>
        <v>14.5517973739671</v>
      </c>
      <c r="O82" s="3">
        <f t="shared" si="17"/>
        <v>2.624800469309863</v>
      </c>
      <c r="P82" s="3">
        <f t="shared" si="18"/>
        <v>-4.4024898360434097</v>
      </c>
      <c r="Q82" s="3">
        <f t="shared" si="19"/>
        <v>7.3841486174229463</v>
      </c>
    </row>
    <row r="83" spans="1:17" x14ac:dyDescent="0.2">
      <c r="A83" s="1" t="s">
        <v>61</v>
      </c>
      <c r="B83" s="2">
        <v>2</v>
      </c>
      <c r="C83" s="3">
        <v>129.279</v>
      </c>
      <c r="D83" s="3">
        <v>1.6579999999999999</v>
      </c>
      <c r="E83" s="2">
        <v>-38</v>
      </c>
      <c r="F83" s="3">
        <f t="shared" si="20"/>
        <v>-0.66322511575784515</v>
      </c>
      <c r="I83" s="1">
        <v>82</v>
      </c>
      <c r="J83" s="2">
        <f t="shared" si="8"/>
        <v>1367</v>
      </c>
      <c r="K83" s="2">
        <f t="shared" si="9"/>
        <v>11232.932999999999</v>
      </c>
      <c r="L83" s="3">
        <f t="shared" si="10"/>
        <v>1.306521829479945</v>
      </c>
      <c r="M83" s="3">
        <f t="shared" si="11"/>
        <v>1.0207667260899411</v>
      </c>
      <c r="N83" s="3">
        <f t="shared" si="16"/>
        <v>53.299955010330734</v>
      </c>
      <c r="O83" s="3">
        <f t="shared" si="17"/>
        <v>0.53267250896683471</v>
      </c>
      <c r="P83" s="3">
        <f t="shared" si="18"/>
        <v>0.51655355126218816</v>
      </c>
      <c r="Q83" s="3">
        <f t="shared" si="19"/>
        <v>0.50092236192011041</v>
      </c>
    </row>
    <row r="84" spans="1:17" x14ac:dyDescent="0.2">
      <c r="A84" s="1" t="s">
        <v>24</v>
      </c>
      <c r="B84" s="2">
        <v>5</v>
      </c>
      <c r="C84" s="3">
        <v>134.26300000000001</v>
      </c>
      <c r="D84" s="3">
        <v>5.1769999999999996</v>
      </c>
      <c r="E84" s="2">
        <v>-298</v>
      </c>
      <c r="F84" s="3">
        <f t="shared" si="20"/>
        <v>-5.2010811709431017</v>
      </c>
      <c r="I84" s="1">
        <v>83</v>
      </c>
      <c r="J84" s="2">
        <f t="shared" ref="J84:J89" si="21">J83+B84</f>
        <v>1372</v>
      </c>
      <c r="K84" s="2">
        <f t="shared" ref="K84:K89" si="22">K83+C84</f>
        <v>11367.196</v>
      </c>
      <c r="L84" s="3">
        <f t="shared" ref="L84:L89" si="23">D84*COS(F84)</f>
        <v>2.4304542805425546</v>
      </c>
      <c r="M84" s="3">
        <f t="shared" ref="M84:M89" si="24">-D84*SIN(F84)</f>
        <v>-4.5710196882306651</v>
      </c>
      <c r="N84" s="3">
        <f t="shared" si="16"/>
        <v>5.3670146466942237</v>
      </c>
      <c r="O84" s="3">
        <f t="shared" si="17"/>
        <v>3.436487751867408</v>
      </c>
      <c r="P84" s="3">
        <f t="shared" si="18"/>
        <v>-9.0538964019708299</v>
      </c>
      <c r="Q84" s="3">
        <f t="shared" si="19"/>
        <v>23.853726821251062</v>
      </c>
    </row>
    <row r="85" spans="1:17" x14ac:dyDescent="0.2">
      <c r="A85" s="1" t="s">
        <v>24</v>
      </c>
      <c r="B85" s="2">
        <v>16</v>
      </c>
      <c r="C85" s="3">
        <v>131.453</v>
      </c>
      <c r="D85" s="3">
        <v>6.5819999999999999</v>
      </c>
      <c r="E85" s="2">
        <v>-266</v>
      </c>
      <c r="F85" s="3">
        <f t="shared" si="20"/>
        <v>-4.6425758103049164</v>
      </c>
      <c r="I85" s="1">
        <v>84</v>
      </c>
      <c r="J85" s="2">
        <f t="shared" si="21"/>
        <v>1388</v>
      </c>
      <c r="K85" s="2">
        <f t="shared" si="22"/>
        <v>11498.648999999999</v>
      </c>
      <c r="L85" s="3">
        <f t="shared" si="23"/>
        <v>-0.45913711018383457</v>
      </c>
      <c r="M85" s="3">
        <f t="shared" si="24"/>
        <v>-6.5659665788101629</v>
      </c>
      <c r="N85" s="3">
        <f t="shared" si="16"/>
        <v>26.282866464876076</v>
      </c>
      <c r="O85" s="3">
        <f t="shared" si="17"/>
        <v>1.0729122420438506</v>
      </c>
      <c r="P85" s="3">
        <f t="shared" si="18"/>
        <v>7.1253435238142488</v>
      </c>
      <c r="Q85" s="3">
        <f t="shared" si="19"/>
        <v>47.320291765565145</v>
      </c>
    </row>
    <row r="86" spans="1:17" x14ac:dyDescent="0.2">
      <c r="A86" s="1" t="s">
        <v>5</v>
      </c>
      <c r="B86" s="2">
        <v>27</v>
      </c>
      <c r="C86" s="3">
        <v>124.18300000000001</v>
      </c>
      <c r="D86" s="3">
        <v>6.3070000000000004</v>
      </c>
      <c r="E86" s="2">
        <v>-22</v>
      </c>
      <c r="F86" s="3">
        <f t="shared" si="20"/>
        <v>-0.38397243543875248</v>
      </c>
      <c r="I86" s="1">
        <v>85</v>
      </c>
      <c r="J86" s="2">
        <f t="shared" si="21"/>
        <v>1415</v>
      </c>
      <c r="K86" s="2">
        <f t="shared" si="22"/>
        <v>11622.832</v>
      </c>
      <c r="L86" s="3">
        <f t="shared" si="23"/>
        <v>5.8477485707527288</v>
      </c>
      <c r="M86" s="3">
        <f t="shared" si="24"/>
        <v>2.362643784674157</v>
      </c>
      <c r="N86" s="3">
        <f t="shared" si="16"/>
        <v>153.67772010123969</v>
      </c>
      <c r="O86" s="3">
        <f t="shared" si="17"/>
        <v>27.784188526271773</v>
      </c>
      <c r="P86" s="3">
        <f t="shared" si="18"/>
        <v>10.803775363101225</v>
      </c>
      <c r="Q86" s="3">
        <f t="shared" si="19"/>
        <v>4.2010066979636687</v>
      </c>
    </row>
    <row r="87" spans="1:17" x14ac:dyDescent="0.2">
      <c r="A87" s="1" t="s">
        <v>5</v>
      </c>
      <c r="B87" s="2">
        <v>32</v>
      </c>
      <c r="C87" s="3">
        <v>114.07</v>
      </c>
      <c r="D87" s="3">
        <v>6.2880000000000003</v>
      </c>
      <c r="E87" s="2">
        <v>-18</v>
      </c>
      <c r="F87" s="3">
        <f t="shared" si="20"/>
        <v>-0.31415926535897931</v>
      </c>
      <c r="I87" s="1">
        <v>86</v>
      </c>
      <c r="J87" s="2">
        <f t="shared" si="21"/>
        <v>1447</v>
      </c>
      <c r="K87" s="2">
        <f t="shared" si="22"/>
        <v>11736.902</v>
      </c>
      <c r="L87" s="3">
        <f t="shared" si="23"/>
        <v>5.9802433744639254</v>
      </c>
      <c r="M87" s="3">
        <f t="shared" si="24"/>
        <v>1.9430988606296693</v>
      </c>
      <c r="N87" s="3">
        <f t="shared" si="16"/>
        <v>506.68577555578577</v>
      </c>
      <c r="O87" s="3">
        <f t="shared" si="17"/>
        <v>29.198522410117697</v>
      </c>
      <c r="P87" s="3">
        <f t="shared" si="18"/>
        <v>8.8083028827112066</v>
      </c>
      <c r="Q87" s="3">
        <f t="shared" si="19"/>
        <v>2.6571960931383929</v>
      </c>
    </row>
    <row r="88" spans="1:17" x14ac:dyDescent="0.2">
      <c r="A88" s="1" t="s">
        <v>61</v>
      </c>
      <c r="B88" s="2">
        <v>6</v>
      </c>
      <c r="C88" s="3">
        <v>144.28</v>
      </c>
      <c r="D88" s="3">
        <v>3.0459999999999998</v>
      </c>
      <c r="E88" s="2">
        <v>-64</v>
      </c>
      <c r="F88" s="3">
        <f t="shared" si="20"/>
        <v>-1.1170107212763709</v>
      </c>
      <c r="I88" s="1">
        <v>87</v>
      </c>
      <c r="J88" s="2">
        <f t="shared" si="21"/>
        <v>1453</v>
      </c>
      <c r="K88" s="2">
        <f t="shared" si="22"/>
        <v>11881.182000000001</v>
      </c>
      <c r="L88" s="3">
        <f t="shared" si="23"/>
        <v>1.3352785131195299</v>
      </c>
      <c r="M88" s="3">
        <f t="shared" si="24"/>
        <v>2.7377266650272625</v>
      </c>
      <c r="N88" s="3">
        <f t="shared" si="16"/>
        <v>59.294900101239577</v>
      </c>
      <c r="O88" s="3">
        <f t="shared" si="17"/>
        <v>0.57547525148801237</v>
      </c>
      <c r="P88" s="3">
        <f t="shared" si="18"/>
        <v>1.8393936151831929</v>
      </c>
      <c r="Q88" s="3">
        <f t="shared" si="19"/>
        <v>5.8792604248893134</v>
      </c>
    </row>
    <row r="89" spans="1:17" x14ac:dyDescent="0.2">
      <c r="A89" s="1" t="s">
        <v>61</v>
      </c>
      <c r="B89" s="2">
        <v>10</v>
      </c>
      <c r="C89" s="3">
        <v>137.83000000000001</v>
      </c>
      <c r="D89" s="3">
        <v>5.8730000000000002</v>
      </c>
      <c r="E89" s="2">
        <v>-137</v>
      </c>
      <c r="F89" s="3">
        <f t="shared" si="20"/>
        <v>-2.3911010752322315</v>
      </c>
      <c r="I89" s="1">
        <v>88</v>
      </c>
      <c r="J89" s="2">
        <f t="shared" si="21"/>
        <v>1463</v>
      </c>
      <c r="K89" s="2">
        <f t="shared" si="22"/>
        <v>12019.012000000001</v>
      </c>
      <c r="L89" s="3">
        <f t="shared" si="23"/>
        <v>-4.2952402896093886</v>
      </c>
      <c r="M89" s="3">
        <f t="shared" si="24"/>
        <v>4.0053763686470543</v>
      </c>
      <c r="N89" s="3">
        <f t="shared" si="16"/>
        <v>1.5632955557851373</v>
      </c>
      <c r="O89" s="3">
        <f t="shared" si="17"/>
        <v>23.73558452613015</v>
      </c>
      <c r="P89" s="3">
        <f t="shared" si="18"/>
        <v>-17.988915558280556</v>
      </c>
      <c r="Q89" s="3">
        <f t="shared" si="19"/>
        <v>13.633583896225547</v>
      </c>
    </row>
    <row r="102" spans="8:18" ht="17" x14ac:dyDescent="0.2">
      <c r="H102" t="s">
        <v>96</v>
      </c>
      <c r="I102" s="1">
        <f>MAX(I2:I100)</f>
        <v>88</v>
      </c>
      <c r="O102" s="3">
        <f>SUM(O2:O100)/(I102-1)</f>
        <v>19.732700414045297</v>
      </c>
      <c r="R102" t="s">
        <v>106</v>
      </c>
    </row>
    <row r="103" spans="8:18" x14ac:dyDescent="0.2">
      <c r="H103" t="s">
        <v>98</v>
      </c>
      <c r="J103" s="1">
        <f>MAX(J2:J100)/I102</f>
        <v>16.625</v>
      </c>
      <c r="P103" s="3">
        <f>SUM(P2:P100)/(I102-1)</f>
        <v>0.51387351903750811</v>
      </c>
      <c r="R103" t="s">
        <v>107</v>
      </c>
    </row>
    <row r="104" spans="8:18" ht="17" x14ac:dyDescent="0.2">
      <c r="H104" t="s">
        <v>99</v>
      </c>
      <c r="K104" s="1">
        <f>MAX(K2:K100)/I102</f>
        <v>136.57968181818183</v>
      </c>
      <c r="Q104" s="3">
        <f>SUM(Q2:Q100)/(I102-1)</f>
        <v>21.264413886944883</v>
      </c>
      <c r="R104" t="s">
        <v>108</v>
      </c>
    </row>
    <row r="105" spans="8:18" x14ac:dyDescent="0.2">
      <c r="H105" t="s">
        <v>100</v>
      </c>
      <c r="L105" s="3">
        <f>SUM(L2:L100)/I102</f>
        <v>0.576677661888784</v>
      </c>
      <c r="O105" s="3" t="s">
        <v>109</v>
      </c>
    </row>
    <row r="106" spans="8:18" x14ac:dyDescent="0.2">
      <c r="H106" t="s">
        <v>101</v>
      </c>
      <c r="M106" s="3">
        <f>SUM(M2:M100)/I102</f>
        <v>0.31300803704394264</v>
      </c>
      <c r="O106" s="3">
        <f>O102</f>
        <v>19.732700414045297</v>
      </c>
      <c r="P106" s="3">
        <f>P103</f>
        <v>0.51387351903750811</v>
      </c>
    </row>
    <row r="107" spans="8:18" x14ac:dyDescent="0.2">
      <c r="H107" t="s">
        <v>110</v>
      </c>
      <c r="L107" s="3">
        <f>SQRT(L105^2+M106^2)</f>
        <v>0.65614873083441749</v>
      </c>
      <c r="O107" s="3">
        <f>P103</f>
        <v>0.51387351903750811</v>
      </c>
      <c r="P107" s="3">
        <f>Q104</f>
        <v>21.264413886944883</v>
      </c>
    </row>
    <row r="108" spans="8:18" x14ac:dyDescent="0.2">
      <c r="H108" t="s">
        <v>111</v>
      </c>
      <c r="M108" s="3">
        <f>ATAN(ABS(M106/L105))</f>
        <v>0.4972817050106576</v>
      </c>
      <c r="O108" s="4" t="s">
        <v>112</v>
      </c>
    </row>
    <row r="109" spans="8:18" x14ac:dyDescent="0.2">
      <c r="H109" t="s">
        <v>113</v>
      </c>
      <c r="M109" s="5">
        <f>IF(L105*M106&gt;0,-1,1)</f>
        <v>-1</v>
      </c>
      <c r="N109" s="5"/>
      <c r="O109" s="3">
        <f t="array" ref="O109:P110">MINVERSE(O106:P107)</f>
        <v>5.0709213475740852E-2</v>
      </c>
      <c r="P109" s="3">
        <v>-1.2254333514643146E-3</v>
      </c>
    </row>
    <row r="110" spans="8:18" x14ac:dyDescent="0.2">
      <c r="H110" t="s">
        <v>114</v>
      </c>
      <c r="M110" s="3">
        <f>IF(L105&lt;0,-PI(),0)</f>
        <v>0</v>
      </c>
      <c r="O110" s="3">
        <v>-1.2254333514643146E-3</v>
      </c>
      <c r="P110" s="3">
        <v>4.7056538829080612E-2</v>
      </c>
    </row>
    <row r="111" spans="8:18" x14ac:dyDescent="0.2">
      <c r="H111" t="s">
        <v>115</v>
      </c>
      <c r="M111" s="3">
        <f>M110+M109*M108</f>
        <v>-0.4972817050106576</v>
      </c>
    </row>
    <row r="112" spans="8:18" x14ac:dyDescent="0.2">
      <c r="H112" t="s">
        <v>115</v>
      </c>
      <c r="M112" s="3">
        <f>M111*180/PI()</f>
        <v>-28.492142926180282</v>
      </c>
      <c r="Q112" s="3">
        <f>P103/SQRT((O102*Q104))</f>
        <v>2.5086280190052868E-2</v>
      </c>
      <c r="R112" t="s">
        <v>116</v>
      </c>
    </row>
    <row r="113" spans="8:19" x14ac:dyDescent="0.2">
      <c r="Q113" s="3">
        <f>M118</f>
        <v>0</v>
      </c>
      <c r="R113" t="s">
        <v>117</v>
      </c>
    </row>
    <row r="114" spans="8:19" ht="17" x14ac:dyDescent="0.2">
      <c r="H114" t="s">
        <v>118</v>
      </c>
      <c r="N114" s="3">
        <f>SUM(N2:N100)/(I102-1)</f>
        <v>90.615992748171365</v>
      </c>
      <c r="Q114" s="3">
        <f>(I102*(I102-2))/((2*(I102-1))*(1-Q112^2))</f>
        <v>43.521641976562535</v>
      </c>
      <c r="R114" t="s">
        <v>119</v>
      </c>
    </row>
    <row r="115" spans="8:19" x14ac:dyDescent="0.2">
      <c r="H115" t="s">
        <v>120</v>
      </c>
      <c r="N115" s="3">
        <f>SQRT(N114)</f>
        <v>9.5192432865313066</v>
      </c>
      <c r="Q115" s="3">
        <f>Q114*Q113</f>
        <v>0</v>
      </c>
      <c r="R115" t="s">
        <v>121</v>
      </c>
      <c r="S115" s="3"/>
    </row>
    <row r="116" spans="8:19" x14ac:dyDescent="0.2">
      <c r="H116" t="s">
        <v>122</v>
      </c>
      <c r="N116" s="3">
        <f>_xlfn.T.INV(1-0.05/2,I102-1)</f>
        <v>1.9876082815890699</v>
      </c>
      <c r="Q116" s="3">
        <f>FDIST(Q115,2,I102-2)</f>
        <v>1</v>
      </c>
      <c r="R116" t="s">
        <v>123</v>
      </c>
      <c r="S116" s="1"/>
    </row>
    <row r="117" spans="8:19" x14ac:dyDescent="0.2">
      <c r="H117" s="6" t="s">
        <v>124</v>
      </c>
      <c r="N117" s="3">
        <f>N116*N115/SQRT(I102)</f>
        <v>2.0169349328089243</v>
      </c>
      <c r="Q117" s="3">
        <f>(1+2*Q115/(I102-2))^(-(I102-2)/2)</f>
        <v>1</v>
      </c>
      <c r="R117" t="s">
        <v>123</v>
      </c>
    </row>
    <row r="120" spans="8:19" x14ac:dyDescent="0.2">
      <c r="Q120" s="7">
        <f>(O102*L105^2 +2*P103*L105*M106 +Q104*M106^2)/(I102*L107^2)</f>
        <v>0.23309271991500216</v>
      </c>
      <c r="R120" t="s">
        <v>125</v>
      </c>
    </row>
    <row r="121" spans="8:19" x14ac:dyDescent="0.2">
      <c r="Q121" s="3">
        <f>(-(O102-Q104)*L105*M106 + P103*(L105^2-M106^2))/(I102*L107^2)</f>
        <v>1.0479327805955301E-2</v>
      </c>
      <c r="R121" t="s">
        <v>126</v>
      </c>
    </row>
    <row r="122" spans="8:19" x14ac:dyDescent="0.2">
      <c r="H122" s="6" t="s">
        <v>127</v>
      </c>
      <c r="N122" s="3">
        <f>N116*SQRT(Q120)</f>
        <v>0.95961085589103978</v>
      </c>
      <c r="Q122" s="3">
        <f>(O102*M106^2 - 2*P103*L105*M106 + Q104*L105^2)/(I102*L107^2)</f>
        <v>0.23278357895988624</v>
      </c>
      <c r="R122" t="s">
        <v>128</v>
      </c>
    </row>
    <row r="123" spans="8:19" x14ac:dyDescent="0.2">
      <c r="H123" t="s">
        <v>129</v>
      </c>
      <c r="N123" s="3">
        <f>L107-N122</f>
        <v>-0.30346212505662229</v>
      </c>
    </row>
    <row r="124" spans="8:19" x14ac:dyDescent="0.2">
      <c r="H124" t="s">
        <v>130</v>
      </c>
      <c r="N124" s="3">
        <f>L107+N122</f>
        <v>1.6157595867254573</v>
      </c>
      <c r="Q124" s="3">
        <f>L107^2-N116^2*Q120</f>
        <v>-0.49032183776831706</v>
      </c>
      <c r="R124" t="s">
        <v>131</v>
      </c>
    </row>
    <row r="125" spans="8:19" x14ac:dyDescent="0.2">
      <c r="Q125" s="3">
        <f>N116^2*Q121</f>
        <v>4.1399492856474387E-2</v>
      </c>
      <c r="R125" t="s">
        <v>132</v>
      </c>
    </row>
    <row r="126" spans="8:19" x14ac:dyDescent="0.2">
      <c r="Q126" s="3">
        <f>N116*SQRT(Q122)</f>
        <v>0.95897429924064626</v>
      </c>
      <c r="R126" t="s">
        <v>133</v>
      </c>
    </row>
    <row r="127" spans="8:19" x14ac:dyDescent="0.2">
      <c r="O127" s="3" t="s">
        <v>134</v>
      </c>
      <c r="P127" s="3" t="e">
        <f>SQRT(Q127)</f>
        <v>#NUM!</v>
      </c>
      <c r="Q127" s="3">
        <f>L107^2 - (Q120*Q122-Q121^2)*N116^2/Q122</f>
        <v>-0.48845813733643195</v>
      </c>
      <c r="R127" t="s">
        <v>135</v>
      </c>
    </row>
    <row r="128" spans="8:19" x14ac:dyDescent="0.2">
      <c r="O128" s="3" t="s">
        <v>136</v>
      </c>
      <c r="P128" s="3" t="e">
        <f>(Q125+Q126*SQRT(Q127))/Q124</f>
        <v>#NUM!</v>
      </c>
      <c r="Q128" s="7" t="e">
        <f>(Q125+Q126*SQRT(Q127))/Q124</f>
        <v>#NUM!</v>
      </c>
      <c r="R128" t="s">
        <v>137</v>
      </c>
    </row>
    <row r="129" spans="15:18" x14ac:dyDescent="0.2">
      <c r="O129" s="3" t="s">
        <v>138</v>
      </c>
      <c r="P129" s="3" t="e">
        <f>(Q125-Q126*SQRT(Q127))/Q124</f>
        <v>#NUM!</v>
      </c>
      <c r="Q129" s="7" t="e">
        <f>(Q125-Q126*SQRT(Q127))/Q124</f>
        <v>#NUM!</v>
      </c>
      <c r="R129" t="s">
        <v>139</v>
      </c>
    </row>
    <row r="131" spans="15:18" x14ac:dyDescent="0.2">
      <c r="Q131" s="3" t="e">
        <f>ATAN(Q128)</f>
        <v>#NUM!</v>
      </c>
      <c r="R131" t="s">
        <v>140</v>
      </c>
    </row>
    <row r="132" spans="15:18" x14ac:dyDescent="0.2">
      <c r="Q132" s="3" t="e">
        <f>ATAN(Q129)</f>
        <v>#NUM!</v>
      </c>
      <c r="R132" t="s">
        <v>141</v>
      </c>
    </row>
    <row r="133" spans="15:18" x14ac:dyDescent="0.2">
      <c r="Q133" s="3" t="e">
        <f>Q131*180/PI()</f>
        <v>#NUM!</v>
      </c>
      <c r="R133" t="s">
        <v>140</v>
      </c>
    </row>
    <row r="134" spans="15:18" x14ac:dyDescent="0.2">
      <c r="Q134" s="3" t="e">
        <f>Q132*180/PI()</f>
        <v>#NUM!</v>
      </c>
      <c r="R134" t="s">
        <v>141</v>
      </c>
    </row>
    <row r="136" spans="15:18" x14ac:dyDescent="0.2">
      <c r="Q136" s="3" t="e">
        <f>ATAN(P128)</f>
        <v>#NUM!</v>
      </c>
      <c r="R136" t="s">
        <v>142</v>
      </c>
    </row>
    <row r="137" spans="15:18" x14ac:dyDescent="0.2">
      <c r="Q137" s="3" t="e">
        <f>Q122*COS(Q136)+Q121*SIN(Q136)</f>
        <v>#NUM!</v>
      </c>
      <c r="R137" t="s">
        <v>143</v>
      </c>
    </row>
    <row r="138" spans="15:18" x14ac:dyDescent="0.2">
      <c r="Q138" s="3" t="e">
        <f>IF(Q137&lt;0,Q136+PI(),Q136)</f>
        <v>#NUM!</v>
      </c>
      <c r="R138" t="s">
        <v>142</v>
      </c>
    </row>
    <row r="139" spans="15:18" x14ac:dyDescent="0.2">
      <c r="Q139" s="3" t="e">
        <f>Q138*180/PI()</f>
        <v>#NUM!</v>
      </c>
      <c r="R139" t="s">
        <v>142</v>
      </c>
    </row>
    <row r="140" spans="15:18" x14ac:dyDescent="0.2">
      <c r="Q140" s="3" t="e">
        <f>Q139+M112</f>
        <v>#NUM!</v>
      </c>
      <c r="R140" t="s">
        <v>144</v>
      </c>
    </row>
    <row r="141" spans="15:18" x14ac:dyDescent="0.2">
      <c r="Q141" s="3" t="e">
        <f>IF(Q140&gt;0,Q140-360,Q140)</f>
        <v>#NUM!</v>
      </c>
      <c r="R141" t="s">
        <v>145</v>
      </c>
    </row>
    <row r="143" spans="15:18" x14ac:dyDescent="0.2">
      <c r="Q143" s="3" t="e">
        <f>ATAN(P129)</f>
        <v>#NUM!</v>
      </c>
      <c r="R143" t="s">
        <v>146</v>
      </c>
    </row>
    <row r="144" spans="15:18" x14ac:dyDescent="0.2">
      <c r="Q144" s="3" t="e">
        <f>Q122*COS(Q136)+Q121*SIN(Q136)</f>
        <v>#NUM!</v>
      </c>
      <c r="R144" t="s">
        <v>147</v>
      </c>
    </row>
    <row r="145" spans="17:18" x14ac:dyDescent="0.2">
      <c r="Q145" s="3" t="e">
        <f>IF(Q144&lt;0,Q143+PI(),Q143)</f>
        <v>#NUM!</v>
      </c>
      <c r="R145" t="s">
        <v>146</v>
      </c>
    </row>
    <row r="146" spans="17:18" x14ac:dyDescent="0.2">
      <c r="Q146" s="3" t="e">
        <f>Q145*180/PI()</f>
        <v>#NUM!</v>
      </c>
      <c r="R146" t="s">
        <v>146</v>
      </c>
    </row>
    <row r="147" spans="17:18" x14ac:dyDescent="0.2">
      <c r="Q147" s="3" t="e">
        <f>Q146+M112</f>
        <v>#NUM!</v>
      </c>
      <c r="R147" t="s">
        <v>148</v>
      </c>
    </row>
    <row r="148" spans="17:18" x14ac:dyDescent="0.2">
      <c r="Q148" s="3" t="e">
        <f>IF(Q147&gt;0,Q147-360,Q147)</f>
        <v>#NUM!</v>
      </c>
      <c r="R148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workbookViewId="0">
      <selection activeCell="H29" sqref="H29"/>
    </sheetView>
  </sheetViews>
  <sheetFormatPr baseColWidth="10" defaultColWidth="8.83203125" defaultRowHeight="15" x14ac:dyDescent="0.2"/>
  <cols>
    <col min="1" max="1" width="11" customWidth="1"/>
    <col min="2" max="2" width="6.1640625" style="1" customWidth="1"/>
    <col min="3" max="3" width="8" style="3" customWidth="1"/>
    <col min="4" max="4" width="8" style="1" customWidth="1"/>
    <col min="5" max="5" width="5.5" style="1" customWidth="1"/>
    <col min="6" max="6" width="6.6640625" style="2" customWidth="1"/>
    <col min="7" max="8" width="8.83203125" style="3"/>
    <col min="9" max="9" width="7.5" style="2" customWidth="1"/>
    <col min="10" max="10" width="1.83203125" customWidth="1"/>
  </cols>
  <sheetData>
    <row r="1" spans="1:9" s="8" customFormat="1" ht="32" x14ac:dyDescent="0.2">
      <c r="A1" s="8" t="s">
        <v>0</v>
      </c>
      <c r="B1" s="9" t="s">
        <v>96</v>
      </c>
      <c r="C1" s="10" t="s">
        <v>97</v>
      </c>
      <c r="D1" s="9" t="s">
        <v>152</v>
      </c>
      <c r="E1" s="9" t="s">
        <v>1</v>
      </c>
      <c r="F1" s="11" t="s">
        <v>151</v>
      </c>
      <c r="G1" s="10" t="s">
        <v>150</v>
      </c>
      <c r="H1" s="10" t="s">
        <v>2</v>
      </c>
      <c r="I1" s="11" t="s">
        <v>3</v>
      </c>
    </row>
    <row r="2" spans="1:9" x14ac:dyDescent="0.2">
      <c r="A2" t="s">
        <v>94</v>
      </c>
      <c r="B2" s="1">
        <v>18</v>
      </c>
      <c r="C2" s="3">
        <v>11.083333333335759</v>
      </c>
      <c r="D2" s="1">
        <v>2200</v>
      </c>
      <c r="E2" s="1" t="s">
        <v>95</v>
      </c>
      <c r="F2" s="2">
        <v>3</v>
      </c>
      <c r="G2" s="3">
        <v>137.55500000000001</v>
      </c>
      <c r="H2" s="3">
        <v>2.8220000000000001</v>
      </c>
      <c r="I2" s="2">
        <v>-47</v>
      </c>
    </row>
    <row r="3" spans="1:9" x14ac:dyDescent="0.2">
      <c r="A3" t="s">
        <v>60</v>
      </c>
      <c r="B3" s="1">
        <v>19</v>
      </c>
      <c r="C3" s="3">
        <v>11.125</v>
      </c>
      <c r="D3" s="1">
        <v>2060</v>
      </c>
      <c r="E3" s="1" t="s">
        <v>61</v>
      </c>
      <c r="F3" s="2">
        <v>12</v>
      </c>
      <c r="G3" s="3">
        <v>139.67099999999999</v>
      </c>
      <c r="H3" s="3">
        <v>9.01</v>
      </c>
      <c r="I3" s="2">
        <v>-61</v>
      </c>
    </row>
    <row r="4" spans="1:9" x14ac:dyDescent="0.2">
      <c r="A4" t="s">
        <v>62</v>
      </c>
      <c r="B4" s="1">
        <v>22</v>
      </c>
      <c r="C4" s="3">
        <v>4.5694444444452529</v>
      </c>
      <c r="D4" s="1">
        <v>2900</v>
      </c>
      <c r="E4" s="1" t="s">
        <v>61</v>
      </c>
      <c r="F4" s="2">
        <v>20</v>
      </c>
      <c r="G4" s="3">
        <v>137.57300000000001</v>
      </c>
      <c r="H4" s="3">
        <v>6.7320000000000002</v>
      </c>
      <c r="I4" s="2">
        <v>-6</v>
      </c>
    </row>
    <row r="5" spans="1:9" x14ac:dyDescent="0.2">
      <c r="A5" t="s">
        <v>63</v>
      </c>
      <c r="B5" s="1">
        <v>16</v>
      </c>
      <c r="C5" s="3">
        <v>4.6111111111094942</v>
      </c>
      <c r="D5" s="1">
        <v>2590</v>
      </c>
      <c r="E5" s="1" t="s">
        <v>61</v>
      </c>
      <c r="F5" s="2">
        <v>22</v>
      </c>
      <c r="G5" s="3">
        <v>148.35400000000001</v>
      </c>
      <c r="H5" s="3">
        <v>5.0060000000000002</v>
      </c>
      <c r="I5" s="2">
        <v>-357</v>
      </c>
    </row>
    <row r="6" spans="1:9" x14ac:dyDescent="0.2">
      <c r="A6" t="s">
        <v>23</v>
      </c>
      <c r="B6" s="1">
        <v>29</v>
      </c>
      <c r="C6" s="3">
        <v>26.458333333335759</v>
      </c>
      <c r="D6" s="1">
        <v>1590</v>
      </c>
      <c r="E6" s="1" t="s">
        <v>24</v>
      </c>
      <c r="F6" s="2">
        <v>8</v>
      </c>
      <c r="G6" s="3">
        <v>128.149</v>
      </c>
      <c r="H6" s="3">
        <v>4.7050000000000001</v>
      </c>
      <c r="I6" s="2">
        <v>-154</v>
      </c>
    </row>
    <row r="7" spans="1:9" x14ac:dyDescent="0.2">
      <c r="A7" t="s">
        <v>25</v>
      </c>
      <c r="B7" s="1">
        <v>27</v>
      </c>
      <c r="C7" s="3">
        <v>25.1875</v>
      </c>
      <c r="D7" s="1">
        <v>1840</v>
      </c>
      <c r="E7" s="1" t="s">
        <v>24</v>
      </c>
      <c r="F7" s="2">
        <v>30</v>
      </c>
      <c r="G7" s="3">
        <v>124.342</v>
      </c>
      <c r="H7" s="3">
        <v>10.597</v>
      </c>
      <c r="I7" s="2">
        <v>-98</v>
      </c>
    </row>
    <row r="8" spans="1:9" x14ac:dyDescent="0.2">
      <c r="A8" t="s">
        <v>64</v>
      </c>
      <c r="B8" s="1">
        <v>27</v>
      </c>
      <c r="C8" s="3">
        <v>18.375</v>
      </c>
      <c r="D8" s="1">
        <v>2050</v>
      </c>
      <c r="E8" s="1" t="s">
        <v>61</v>
      </c>
      <c r="F8" s="2">
        <v>8</v>
      </c>
      <c r="G8" s="3">
        <v>135.286</v>
      </c>
      <c r="H8" s="3">
        <v>4.5110000000000001</v>
      </c>
      <c r="I8" s="2">
        <v>-10</v>
      </c>
    </row>
    <row r="9" spans="1:9" x14ac:dyDescent="0.2">
      <c r="A9" t="s">
        <v>65</v>
      </c>
      <c r="B9" s="1">
        <v>22</v>
      </c>
      <c r="C9" s="3">
        <v>21.270833333328483</v>
      </c>
      <c r="D9" s="1">
        <v>2045</v>
      </c>
      <c r="E9" s="1" t="s">
        <v>61</v>
      </c>
      <c r="F9" s="2">
        <v>29</v>
      </c>
      <c r="G9" s="3">
        <v>131.56800000000001</v>
      </c>
      <c r="H9" s="3">
        <v>12.41</v>
      </c>
      <c r="I9" s="2">
        <v>-60</v>
      </c>
    </row>
    <row r="10" spans="1:9" x14ac:dyDescent="0.2">
      <c r="A10" t="s">
        <v>66</v>
      </c>
      <c r="B10" s="1">
        <v>23</v>
      </c>
      <c r="C10" s="3">
        <v>8.7083333333357587</v>
      </c>
      <c r="D10" s="1">
        <v>2160</v>
      </c>
      <c r="E10" s="1" t="s">
        <v>61</v>
      </c>
      <c r="F10" s="2">
        <v>9</v>
      </c>
      <c r="G10" s="3">
        <v>130.03299999999999</v>
      </c>
      <c r="H10" s="3">
        <v>5.9050000000000002</v>
      </c>
      <c r="I10" s="2">
        <v>-174</v>
      </c>
    </row>
    <row r="11" spans="1:9" x14ac:dyDescent="0.2">
      <c r="A11" t="s">
        <v>67</v>
      </c>
      <c r="B11" s="1">
        <v>18</v>
      </c>
      <c r="C11" s="3">
        <v>8.6736111111094942</v>
      </c>
      <c r="D11" s="1">
        <v>2250</v>
      </c>
      <c r="E11" s="1" t="s">
        <v>61</v>
      </c>
      <c r="F11" s="2">
        <v>7</v>
      </c>
      <c r="G11" s="3">
        <v>128.96899999999999</v>
      </c>
      <c r="H11" s="3">
        <v>3.4359999999999999</v>
      </c>
      <c r="I11" s="2">
        <v>-210</v>
      </c>
    </row>
    <row r="12" spans="1:9" x14ac:dyDescent="0.2">
      <c r="A12" t="s">
        <v>68</v>
      </c>
      <c r="B12" s="1">
        <v>27</v>
      </c>
      <c r="C12" s="3">
        <v>8.0833333333357587</v>
      </c>
      <c r="D12" s="1">
        <v>2470</v>
      </c>
      <c r="E12" s="1" t="s">
        <v>61</v>
      </c>
      <c r="F12" s="2">
        <v>3</v>
      </c>
      <c r="G12" s="3">
        <v>127.905</v>
      </c>
      <c r="H12" s="3">
        <v>2.8580000000000001</v>
      </c>
      <c r="I12" s="2">
        <v>-146</v>
      </c>
    </row>
    <row r="13" spans="1:9" x14ac:dyDescent="0.2">
      <c r="A13" t="s">
        <v>69</v>
      </c>
      <c r="B13" s="1">
        <v>21</v>
      </c>
      <c r="C13" s="3">
        <v>7.7291666666642413</v>
      </c>
      <c r="D13" s="1">
        <v>2390</v>
      </c>
      <c r="E13" s="1" t="s">
        <v>61</v>
      </c>
      <c r="F13" s="2">
        <v>22</v>
      </c>
      <c r="G13" s="3">
        <v>137.346</v>
      </c>
      <c r="H13" s="3">
        <v>7.7590000000000003</v>
      </c>
      <c r="I13" s="2">
        <v>-338</v>
      </c>
    </row>
    <row r="14" spans="1:9" x14ac:dyDescent="0.2">
      <c r="A14" t="s">
        <v>26</v>
      </c>
      <c r="B14" s="1">
        <v>17</v>
      </c>
      <c r="C14" s="3">
        <v>13.979166666671517</v>
      </c>
      <c r="D14" s="1">
        <v>1580</v>
      </c>
      <c r="E14" s="1" t="s">
        <v>24</v>
      </c>
      <c r="F14" s="2">
        <v>15</v>
      </c>
      <c r="G14" s="3">
        <v>129.607</v>
      </c>
      <c r="H14" s="3">
        <v>4.6740000000000004</v>
      </c>
      <c r="I14" s="2">
        <v>-84</v>
      </c>
    </row>
    <row r="15" spans="1:9" x14ac:dyDescent="0.2">
      <c r="A15" t="s">
        <v>27</v>
      </c>
      <c r="B15" s="1">
        <v>18</v>
      </c>
      <c r="C15" s="3">
        <v>14.0625</v>
      </c>
      <c r="D15" s="1">
        <v>1930</v>
      </c>
      <c r="E15" s="1" t="s">
        <v>24</v>
      </c>
      <c r="F15" s="2">
        <v>40</v>
      </c>
      <c r="G15" s="3">
        <v>130.13</v>
      </c>
      <c r="H15" s="3">
        <v>7.3949999999999996</v>
      </c>
      <c r="I15" s="2">
        <v>-56</v>
      </c>
    </row>
    <row r="16" spans="1:9" x14ac:dyDescent="0.2">
      <c r="A16" t="s">
        <v>70</v>
      </c>
      <c r="B16" s="1">
        <v>30</v>
      </c>
      <c r="C16" s="3">
        <v>25.791666666664241</v>
      </c>
      <c r="D16" s="1">
        <v>2080</v>
      </c>
      <c r="E16" s="1" t="s">
        <v>61</v>
      </c>
      <c r="F16" s="2">
        <v>5</v>
      </c>
      <c r="G16" s="3">
        <v>154.749</v>
      </c>
      <c r="H16" s="3">
        <v>1.913</v>
      </c>
      <c r="I16" s="2">
        <v>-338</v>
      </c>
    </row>
    <row r="17" spans="1:9" x14ac:dyDescent="0.2">
      <c r="A17" t="s">
        <v>71</v>
      </c>
      <c r="B17" s="1">
        <v>27</v>
      </c>
      <c r="C17" s="3">
        <v>25.833333333335759</v>
      </c>
      <c r="D17" s="1">
        <v>2040</v>
      </c>
      <c r="E17" s="1" t="s">
        <v>61</v>
      </c>
      <c r="F17" s="2">
        <v>19</v>
      </c>
      <c r="G17" s="3">
        <v>150.072</v>
      </c>
      <c r="H17" s="3">
        <v>6.8019999999999996</v>
      </c>
      <c r="I17" s="2">
        <v>-197</v>
      </c>
    </row>
    <row r="18" spans="1:9" x14ac:dyDescent="0.2">
      <c r="A18" t="s">
        <v>72</v>
      </c>
      <c r="B18" s="1">
        <v>26</v>
      </c>
      <c r="C18" s="3">
        <v>12.819444444445253</v>
      </c>
      <c r="D18" s="1">
        <v>2390</v>
      </c>
      <c r="E18" s="1" t="s">
        <v>61</v>
      </c>
      <c r="F18" s="2">
        <v>14</v>
      </c>
      <c r="G18" s="3">
        <v>142.803</v>
      </c>
      <c r="H18" s="3">
        <v>5.6740000000000004</v>
      </c>
      <c r="I18" s="2">
        <v>-254</v>
      </c>
    </row>
    <row r="19" spans="1:9" x14ac:dyDescent="0.2">
      <c r="A19" t="s">
        <v>73</v>
      </c>
      <c r="B19" s="1">
        <v>27</v>
      </c>
      <c r="C19" s="3">
        <v>12.916666666664241</v>
      </c>
      <c r="D19" s="1">
        <v>2140</v>
      </c>
      <c r="E19" s="1" t="s">
        <v>61</v>
      </c>
      <c r="F19" s="2">
        <v>26</v>
      </c>
      <c r="G19" s="3">
        <v>137.024</v>
      </c>
      <c r="H19" s="3">
        <v>10.673999999999999</v>
      </c>
      <c r="I19" s="2">
        <v>-252</v>
      </c>
    </row>
    <row r="20" spans="1:9" x14ac:dyDescent="0.2">
      <c r="A20" t="s">
        <v>4</v>
      </c>
      <c r="B20" s="1">
        <v>31</v>
      </c>
      <c r="C20" s="3">
        <v>80.666666666664241</v>
      </c>
      <c r="D20" s="1">
        <v>1000</v>
      </c>
      <c r="E20" s="1" t="s">
        <v>5</v>
      </c>
      <c r="F20" s="2">
        <v>36</v>
      </c>
      <c r="G20" s="3">
        <v>137.78399999999999</v>
      </c>
      <c r="H20" s="3">
        <v>8.0350000000000001</v>
      </c>
      <c r="I20" s="2">
        <v>-139</v>
      </c>
    </row>
    <row r="21" spans="1:9" x14ac:dyDescent="0.2">
      <c r="A21" t="s">
        <v>6</v>
      </c>
      <c r="B21" s="1">
        <v>36</v>
      </c>
      <c r="C21" s="3">
        <v>80.003472222226264</v>
      </c>
      <c r="D21" s="1">
        <v>1000</v>
      </c>
      <c r="E21" s="1" t="s">
        <v>5</v>
      </c>
      <c r="F21" s="2">
        <v>27</v>
      </c>
      <c r="G21" s="3">
        <v>129.15199999999999</v>
      </c>
      <c r="H21" s="3">
        <v>5.4640000000000004</v>
      </c>
      <c r="I21" s="2">
        <v>-110</v>
      </c>
    </row>
    <row r="22" spans="1:9" x14ac:dyDescent="0.2">
      <c r="A22" t="s">
        <v>7</v>
      </c>
      <c r="B22" s="1">
        <v>43</v>
      </c>
      <c r="C22" s="3">
        <v>60.739583333335759</v>
      </c>
      <c r="D22" s="1">
        <v>1050</v>
      </c>
      <c r="E22" s="1" t="s">
        <v>5</v>
      </c>
      <c r="F22" s="2">
        <v>29</v>
      </c>
      <c r="G22" s="3">
        <v>149.15299999999999</v>
      </c>
      <c r="H22" s="3">
        <v>11.222</v>
      </c>
      <c r="I22" s="2">
        <v>-49</v>
      </c>
    </row>
    <row r="23" spans="1:9" x14ac:dyDescent="0.2">
      <c r="A23" t="s">
        <v>8</v>
      </c>
      <c r="B23" s="1">
        <v>46</v>
      </c>
      <c r="C23" s="3">
        <v>62.40625</v>
      </c>
      <c r="D23" s="1">
        <v>1120</v>
      </c>
      <c r="E23" s="1" t="s">
        <v>5</v>
      </c>
      <c r="F23" s="2">
        <v>12</v>
      </c>
      <c r="G23" s="3">
        <v>142.404</v>
      </c>
      <c r="H23" s="3">
        <v>4.3849999999999998</v>
      </c>
      <c r="I23" s="2">
        <v>-48</v>
      </c>
    </row>
    <row r="24" spans="1:9" x14ac:dyDescent="0.2">
      <c r="A24" t="s">
        <v>28</v>
      </c>
      <c r="B24" s="1">
        <v>59</v>
      </c>
      <c r="C24" s="3">
        <v>69.840277777773736</v>
      </c>
      <c r="D24" s="1">
        <v>1770</v>
      </c>
      <c r="E24" s="1" t="s">
        <v>24</v>
      </c>
      <c r="F24" s="2">
        <v>12</v>
      </c>
      <c r="G24" s="3">
        <v>145.786</v>
      </c>
      <c r="H24" s="3">
        <v>4.3810000000000002</v>
      </c>
      <c r="I24" s="2">
        <v>-137</v>
      </c>
    </row>
    <row r="25" spans="1:9" x14ac:dyDescent="0.2">
      <c r="A25" t="s">
        <v>29</v>
      </c>
      <c r="B25" s="1">
        <v>26</v>
      </c>
      <c r="C25" s="3">
        <v>36.208333333328483</v>
      </c>
      <c r="D25" s="1">
        <v>1320</v>
      </c>
      <c r="E25" s="1" t="s">
        <v>24</v>
      </c>
      <c r="F25" s="2">
        <v>13</v>
      </c>
      <c r="G25" s="3">
        <v>137.66900000000001</v>
      </c>
      <c r="H25" s="3">
        <v>7.8579999999999997</v>
      </c>
      <c r="I25" s="2">
        <v>-280</v>
      </c>
    </row>
    <row r="26" spans="1:9" x14ac:dyDescent="0.2">
      <c r="A26" t="s">
        <v>9</v>
      </c>
      <c r="B26" s="1">
        <v>53</v>
      </c>
      <c r="C26" s="3">
        <v>152.38541666666424</v>
      </c>
      <c r="D26" s="1">
        <v>670</v>
      </c>
      <c r="E26" s="1" t="s">
        <v>5</v>
      </c>
      <c r="F26" s="2">
        <v>11</v>
      </c>
      <c r="G26" s="3">
        <v>160.124</v>
      </c>
      <c r="H26" s="3">
        <v>6.6180000000000003</v>
      </c>
      <c r="I26" s="2">
        <v>-319</v>
      </c>
    </row>
    <row r="27" spans="1:9" x14ac:dyDescent="0.2">
      <c r="A27" t="s">
        <v>10</v>
      </c>
      <c r="B27" s="1">
        <v>43</v>
      </c>
      <c r="C27" s="3">
        <v>126.41666666667152</v>
      </c>
      <c r="D27" s="1">
        <v>700</v>
      </c>
      <c r="E27" s="1" t="s">
        <v>5</v>
      </c>
      <c r="F27" s="2">
        <v>19</v>
      </c>
      <c r="G27" s="3">
        <v>161.30099999999999</v>
      </c>
      <c r="H27" s="3">
        <v>8.3420000000000005</v>
      </c>
      <c r="I27" s="2">
        <v>-307</v>
      </c>
    </row>
    <row r="28" spans="1:9" x14ac:dyDescent="0.2">
      <c r="A28" t="s">
        <v>74</v>
      </c>
      <c r="B28" s="1">
        <v>16</v>
      </c>
      <c r="C28" s="3">
        <v>4.2083333333284827</v>
      </c>
      <c r="D28" s="1">
        <v>2500</v>
      </c>
      <c r="E28" s="1" t="s">
        <v>61</v>
      </c>
      <c r="F28" s="2">
        <v>52</v>
      </c>
      <c r="G28" s="3">
        <v>130.63200000000001</v>
      </c>
      <c r="H28" s="3">
        <v>8.57</v>
      </c>
      <c r="I28" s="2">
        <v>-13</v>
      </c>
    </row>
    <row r="29" spans="1:9" x14ac:dyDescent="0.2">
      <c r="A29" t="s">
        <v>75</v>
      </c>
      <c r="B29" s="1">
        <v>16</v>
      </c>
      <c r="C29" s="3">
        <v>4.2083333333357587</v>
      </c>
      <c r="D29" s="1">
        <v>2250</v>
      </c>
      <c r="E29" s="1" t="s">
        <v>61</v>
      </c>
      <c r="F29" s="2">
        <v>6</v>
      </c>
      <c r="G29" s="3">
        <v>137.91200000000001</v>
      </c>
      <c r="H29" s="3">
        <v>3.5640000000000001</v>
      </c>
      <c r="I29" s="2">
        <v>-117</v>
      </c>
    </row>
    <row r="30" spans="1:9" x14ac:dyDescent="0.2">
      <c r="A30" t="s">
        <v>76</v>
      </c>
      <c r="B30" s="1">
        <v>20</v>
      </c>
      <c r="C30" s="3">
        <v>11.922916666670062</v>
      </c>
      <c r="D30" s="1">
        <v>1960</v>
      </c>
      <c r="E30" s="1" t="s">
        <v>61</v>
      </c>
      <c r="F30" s="2">
        <v>39</v>
      </c>
      <c r="G30" s="3">
        <v>136.84800000000001</v>
      </c>
      <c r="H30" s="3">
        <v>13.021000000000001</v>
      </c>
      <c r="I30" s="2">
        <v>-179</v>
      </c>
    </row>
    <row r="31" spans="1:9" x14ac:dyDescent="0.2">
      <c r="A31" t="s">
        <v>77</v>
      </c>
      <c r="B31" s="1">
        <v>24</v>
      </c>
      <c r="C31" s="3">
        <v>12.895833333335759</v>
      </c>
      <c r="D31" s="1">
        <v>2220</v>
      </c>
      <c r="E31" s="1" t="s">
        <v>61</v>
      </c>
      <c r="F31" s="2">
        <v>17</v>
      </c>
      <c r="G31" s="3">
        <v>139.964</v>
      </c>
      <c r="H31" s="3">
        <v>5.391</v>
      </c>
      <c r="I31" s="2">
        <v>-233</v>
      </c>
    </row>
    <row r="32" spans="1:9" x14ac:dyDescent="0.2">
      <c r="A32" t="s">
        <v>78</v>
      </c>
      <c r="B32" s="1">
        <v>19</v>
      </c>
      <c r="C32" s="3">
        <v>11.555555555554747</v>
      </c>
      <c r="D32" s="1">
        <v>2420</v>
      </c>
      <c r="E32" s="1" t="s">
        <v>61</v>
      </c>
      <c r="F32" s="2">
        <v>7</v>
      </c>
      <c r="G32" s="3">
        <v>131.50399999999999</v>
      </c>
      <c r="H32" s="3">
        <v>4.6470000000000002</v>
      </c>
      <c r="I32" s="2">
        <v>-331</v>
      </c>
    </row>
    <row r="33" spans="1:9" x14ac:dyDescent="0.2">
      <c r="A33" t="s">
        <v>79</v>
      </c>
      <c r="B33" s="1">
        <v>20</v>
      </c>
      <c r="C33" s="3">
        <v>48.57986111111677</v>
      </c>
      <c r="D33" s="1">
        <v>2160</v>
      </c>
      <c r="E33" s="1" t="s">
        <v>61</v>
      </c>
      <c r="F33" s="2">
        <v>46</v>
      </c>
      <c r="G33" s="3">
        <v>125.877</v>
      </c>
      <c r="H33" s="3">
        <v>7.6710000000000003</v>
      </c>
      <c r="I33" s="2">
        <v>-300</v>
      </c>
    </row>
    <row r="34" spans="1:9" x14ac:dyDescent="0.2">
      <c r="A34" t="s">
        <v>80</v>
      </c>
      <c r="B34" s="1">
        <v>23</v>
      </c>
      <c r="C34" s="3">
        <v>20.4375</v>
      </c>
      <c r="D34" s="1">
        <v>2530</v>
      </c>
      <c r="E34" s="1" t="s">
        <v>61</v>
      </c>
      <c r="F34" s="2">
        <v>3</v>
      </c>
      <c r="G34" s="3">
        <v>151.06399999999999</v>
      </c>
      <c r="H34" s="3">
        <v>2.5619999999999998</v>
      </c>
      <c r="I34" s="2">
        <v>-95</v>
      </c>
    </row>
    <row r="35" spans="1:9" x14ac:dyDescent="0.2">
      <c r="A35" t="s">
        <v>81</v>
      </c>
      <c r="B35" s="1">
        <v>22</v>
      </c>
      <c r="C35" s="3">
        <v>9.0520833333357587</v>
      </c>
      <c r="D35" s="1">
        <v>2090</v>
      </c>
      <c r="E35" s="1" t="s">
        <v>61</v>
      </c>
      <c r="F35" s="2">
        <v>12</v>
      </c>
      <c r="G35" s="3">
        <v>125.298</v>
      </c>
      <c r="H35" s="3">
        <v>5.0149999999999997</v>
      </c>
      <c r="I35" s="2">
        <v>-66</v>
      </c>
    </row>
    <row r="36" spans="1:9" x14ac:dyDescent="0.2">
      <c r="A36" t="s">
        <v>30</v>
      </c>
      <c r="B36" s="1">
        <v>20</v>
      </c>
      <c r="C36" s="3">
        <v>24.541666666664241</v>
      </c>
      <c r="D36" s="1">
        <v>1820</v>
      </c>
      <c r="E36" s="1" t="s">
        <v>24</v>
      </c>
      <c r="F36" s="2">
        <v>27</v>
      </c>
      <c r="G36" s="3">
        <v>131.827</v>
      </c>
      <c r="H36" s="3">
        <v>11.238</v>
      </c>
      <c r="I36" s="2">
        <v>-320</v>
      </c>
    </row>
    <row r="37" spans="1:9" x14ac:dyDescent="0.2">
      <c r="A37" t="s">
        <v>31</v>
      </c>
      <c r="B37" s="1">
        <v>24</v>
      </c>
      <c r="C37" s="3">
        <v>24.541666666664241</v>
      </c>
      <c r="D37" s="1">
        <v>1640</v>
      </c>
      <c r="E37" s="1" t="s">
        <v>24</v>
      </c>
      <c r="F37" s="2">
        <v>25</v>
      </c>
      <c r="G37" s="3">
        <v>135.73400000000001</v>
      </c>
      <c r="H37" s="3">
        <v>6.9470000000000001</v>
      </c>
      <c r="I37" s="2">
        <v>-349</v>
      </c>
    </row>
    <row r="38" spans="1:9" x14ac:dyDescent="0.2">
      <c r="A38" t="s">
        <v>82</v>
      </c>
      <c r="B38" s="1">
        <v>22</v>
      </c>
      <c r="C38" s="3">
        <v>4.3263888888905058</v>
      </c>
      <c r="D38" s="1">
        <v>2760</v>
      </c>
      <c r="E38" s="1" t="s">
        <v>61</v>
      </c>
      <c r="F38" s="2">
        <v>5</v>
      </c>
      <c r="G38" s="3">
        <v>140.273</v>
      </c>
      <c r="H38" s="3">
        <v>2.7240000000000002</v>
      </c>
      <c r="I38" s="2">
        <v>-317</v>
      </c>
    </row>
    <row r="39" spans="1:9" x14ac:dyDescent="0.2">
      <c r="A39" t="s">
        <v>83</v>
      </c>
      <c r="B39" s="1">
        <v>19</v>
      </c>
      <c r="C39" s="3">
        <v>4.3333333333284827</v>
      </c>
      <c r="D39" s="1">
        <v>2230</v>
      </c>
      <c r="E39" s="1" t="s">
        <v>61</v>
      </c>
      <c r="F39" s="2">
        <v>46</v>
      </c>
      <c r="G39" s="3">
        <v>129.43700000000001</v>
      </c>
      <c r="H39" s="3">
        <v>8.577</v>
      </c>
      <c r="I39" s="2">
        <v>-327</v>
      </c>
    </row>
    <row r="40" spans="1:9" x14ac:dyDescent="0.2">
      <c r="A40" t="s">
        <v>32</v>
      </c>
      <c r="B40" s="1">
        <v>24</v>
      </c>
      <c r="C40" s="3">
        <v>120.02083333332848</v>
      </c>
      <c r="D40" s="1">
        <v>1930</v>
      </c>
      <c r="E40" s="1" t="s">
        <v>24</v>
      </c>
      <c r="F40" s="2">
        <v>23</v>
      </c>
      <c r="G40" s="3">
        <v>134.596</v>
      </c>
      <c r="H40" s="3">
        <v>5.3550000000000004</v>
      </c>
      <c r="I40" s="2">
        <v>-49</v>
      </c>
    </row>
    <row r="41" spans="1:9" x14ac:dyDescent="0.2">
      <c r="A41" t="s">
        <v>33</v>
      </c>
      <c r="B41" s="1">
        <v>24</v>
      </c>
      <c r="C41" s="3">
        <v>32.833333333335759</v>
      </c>
      <c r="D41" s="1">
        <v>1510</v>
      </c>
      <c r="E41" s="1" t="s">
        <v>24</v>
      </c>
      <c r="F41" s="2">
        <v>2</v>
      </c>
      <c r="G41" s="3">
        <v>125.78</v>
      </c>
      <c r="H41" s="3">
        <v>1.4770000000000001</v>
      </c>
      <c r="I41" s="2">
        <v>-177</v>
      </c>
    </row>
    <row r="42" spans="1:9" x14ac:dyDescent="0.2">
      <c r="A42" t="s">
        <v>34</v>
      </c>
      <c r="B42" s="1">
        <v>23</v>
      </c>
      <c r="C42" s="3">
        <v>20.798611111109494</v>
      </c>
      <c r="D42" s="1">
        <v>1570</v>
      </c>
      <c r="E42" s="1" t="s">
        <v>24</v>
      </c>
      <c r="F42" s="2">
        <v>10</v>
      </c>
      <c r="G42" s="3">
        <v>142.28800000000001</v>
      </c>
      <c r="H42" s="3">
        <v>8.2789999999999999</v>
      </c>
      <c r="I42" s="2">
        <v>-3</v>
      </c>
    </row>
    <row r="43" spans="1:9" x14ac:dyDescent="0.2">
      <c r="A43" t="s">
        <v>35</v>
      </c>
      <c r="B43" s="1">
        <v>19</v>
      </c>
      <c r="C43" s="3">
        <v>15.375</v>
      </c>
      <c r="D43" s="1">
        <v>1640</v>
      </c>
      <c r="E43" s="1" t="s">
        <v>24</v>
      </c>
      <c r="F43" s="2">
        <v>16</v>
      </c>
      <c r="G43" s="3">
        <v>144.01499999999999</v>
      </c>
      <c r="H43" s="3">
        <v>6.55</v>
      </c>
      <c r="I43" s="2">
        <v>-43</v>
      </c>
    </row>
    <row r="44" spans="1:9" x14ac:dyDescent="0.2">
      <c r="A44" t="s">
        <v>36</v>
      </c>
      <c r="B44" s="1">
        <v>26</v>
      </c>
      <c r="C44" s="3">
        <v>24.083333333335759</v>
      </c>
      <c r="D44" s="1">
        <v>1880</v>
      </c>
      <c r="E44" s="1" t="s">
        <v>24</v>
      </c>
      <c r="F44" s="2">
        <v>19</v>
      </c>
      <c r="G44" s="3">
        <v>116.967</v>
      </c>
      <c r="H44" s="3">
        <v>8.2110000000000003</v>
      </c>
      <c r="I44" s="2">
        <v>-118</v>
      </c>
    </row>
    <row r="45" spans="1:9" x14ac:dyDescent="0.2">
      <c r="A45" t="s">
        <v>37</v>
      </c>
      <c r="B45" s="1">
        <v>25</v>
      </c>
      <c r="C45" s="3">
        <v>24.083333333335759</v>
      </c>
      <c r="D45" s="1">
        <v>1520</v>
      </c>
      <c r="E45" s="1" t="s">
        <v>24</v>
      </c>
      <c r="F45" s="2">
        <v>14</v>
      </c>
      <c r="G45" s="3">
        <v>112.96599999999999</v>
      </c>
      <c r="H45" s="3">
        <v>5.843</v>
      </c>
      <c r="I45" s="2">
        <v>-140</v>
      </c>
    </row>
    <row r="46" spans="1:9" x14ac:dyDescent="0.2">
      <c r="A46" t="s">
        <v>38</v>
      </c>
      <c r="B46" s="1">
        <v>28</v>
      </c>
      <c r="C46" s="3">
        <v>34.979166666664241</v>
      </c>
      <c r="D46" s="1">
        <v>1410</v>
      </c>
      <c r="E46" s="1" t="s">
        <v>24</v>
      </c>
      <c r="F46" s="2">
        <v>7</v>
      </c>
      <c r="G46" s="3">
        <v>136.34399999999999</v>
      </c>
      <c r="H46" s="3">
        <v>7.41</v>
      </c>
      <c r="I46" s="2">
        <v>-115</v>
      </c>
    </row>
    <row r="47" spans="1:9" x14ac:dyDescent="0.2">
      <c r="A47" t="s">
        <v>39</v>
      </c>
      <c r="B47" s="1">
        <v>26</v>
      </c>
      <c r="C47" s="3">
        <v>34.970833333332848</v>
      </c>
      <c r="D47" s="1">
        <v>1430</v>
      </c>
      <c r="E47" s="1" t="s">
        <v>24</v>
      </c>
      <c r="F47" s="2">
        <v>11</v>
      </c>
      <c r="G47" s="3">
        <v>148.923</v>
      </c>
      <c r="H47" s="3">
        <v>5.3979999999999997</v>
      </c>
      <c r="I47" s="2">
        <v>-197</v>
      </c>
    </row>
    <row r="48" spans="1:9" x14ac:dyDescent="0.2">
      <c r="A48" t="s">
        <v>40</v>
      </c>
      <c r="B48" s="1">
        <v>24</v>
      </c>
      <c r="C48" s="3">
        <v>61.4375</v>
      </c>
      <c r="D48" s="1">
        <v>1328</v>
      </c>
      <c r="E48" s="1" t="s">
        <v>24</v>
      </c>
      <c r="F48" s="2">
        <v>10</v>
      </c>
      <c r="G48" s="3">
        <v>130.50200000000001</v>
      </c>
      <c r="H48" s="3">
        <v>7.133</v>
      </c>
      <c r="I48" s="2">
        <v>-40</v>
      </c>
    </row>
    <row r="49" spans="1:9" x14ac:dyDescent="0.2">
      <c r="A49" t="s">
        <v>41</v>
      </c>
      <c r="B49" s="1">
        <v>26</v>
      </c>
      <c r="C49" s="3">
        <v>75.194444444445253</v>
      </c>
      <c r="D49" s="1">
        <v>1320</v>
      </c>
      <c r="E49" s="1" t="s">
        <v>24</v>
      </c>
      <c r="F49" s="2">
        <v>6</v>
      </c>
      <c r="G49" s="3">
        <v>129.91200000000001</v>
      </c>
      <c r="H49" s="3">
        <v>3.6659999999999999</v>
      </c>
      <c r="I49" s="2">
        <v>-88</v>
      </c>
    </row>
    <row r="50" spans="1:9" x14ac:dyDescent="0.2">
      <c r="A50" t="s">
        <v>11</v>
      </c>
      <c r="B50" s="1">
        <v>39</v>
      </c>
      <c r="C50" s="3">
        <v>98.291666666664241</v>
      </c>
      <c r="D50" s="1">
        <v>900</v>
      </c>
      <c r="E50" s="1" t="s">
        <v>5</v>
      </c>
      <c r="F50" s="2">
        <v>4</v>
      </c>
      <c r="G50" s="3">
        <v>144.61099999999999</v>
      </c>
      <c r="H50" s="3">
        <v>3.774</v>
      </c>
      <c r="I50" s="2">
        <v>-199</v>
      </c>
    </row>
    <row r="51" spans="1:9" x14ac:dyDescent="0.2">
      <c r="A51" t="s">
        <v>12</v>
      </c>
      <c r="B51" s="1">
        <v>41</v>
      </c>
      <c r="C51" s="3">
        <v>104.375</v>
      </c>
      <c r="D51" s="1">
        <v>890</v>
      </c>
      <c r="E51" s="1" t="s">
        <v>5</v>
      </c>
      <c r="F51" s="2">
        <v>0</v>
      </c>
      <c r="G51" s="3">
        <v>141.75700000000001</v>
      </c>
      <c r="H51" s="3">
        <v>0.92600000000000005</v>
      </c>
      <c r="I51" s="2">
        <v>-85</v>
      </c>
    </row>
    <row r="52" spans="1:9" x14ac:dyDescent="0.2">
      <c r="A52" t="s">
        <v>42</v>
      </c>
      <c r="B52" s="1">
        <v>26</v>
      </c>
      <c r="C52" s="3">
        <v>10.40625</v>
      </c>
      <c r="D52" s="1">
        <v>1960</v>
      </c>
      <c r="E52" s="1" t="s">
        <v>24</v>
      </c>
      <c r="F52" s="2">
        <v>6</v>
      </c>
      <c r="G52" s="3">
        <v>128.22800000000001</v>
      </c>
      <c r="H52" s="3">
        <v>4.3639999999999999</v>
      </c>
      <c r="I52" s="2">
        <v>-43</v>
      </c>
    </row>
    <row r="53" spans="1:9" x14ac:dyDescent="0.2">
      <c r="A53" t="s">
        <v>43</v>
      </c>
      <c r="B53" s="1">
        <v>27</v>
      </c>
      <c r="C53" s="3">
        <v>10.402777777781012</v>
      </c>
      <c r="D53" s="1">
        <v>1860</v>
      </c>
      <c r="E53" s="1" t="s">
        <v>24</v>
      </c>
      <c r="F53" s="2">
        <v>23</v>
      </c>
      <c r="G53" s="3">
        <v>130.566</v>
      </c>
      <c r="H53" s="3">
        <v>6.22</v>
      </c>
      <c r="I53" s="2">
        <v>-64</v>
      </c>
    </row>
    <row r="54" spans="1:9" x14ac:dyDescent="0.2">
      <c r="A54" t="s">
        <v>84</v>
      </c>
      <c r="B54" s="1">
        <v>26</v>
      </c>
      <c r="C54" s="3">
        <v>13.979166666664241</v>
      </c>
      <c r="D54" s="1">
        <v>2430</v>
      </c>
      <c r="E54" s="1" t="s">
        <v>61</v>
      </c>
      <c r="F54" s="2">
        <v>15</v>
      </c>
      <c r="G54" s="3">
        <v>137.649</v>
      </c>
      <c r="H54" s="3">
        <v>5.6120000000000001</v>
      </c>
      <c r="I54" s="2">
        <v>-191</v>
      </c>
    </row>
    <row r="55" spans="1:9" x14ac:dyDescent="0.2">
      <c r="A55" t="s">
        <v>85</v>
      </c>
      <c r="B55" s="1">
        <v>18</v>
      </c>
      <c r="C55" s="3">
        <v>13.888888888890506</v>
      </c>
      <c r="D55" s="1">
        <v>1920</v>
      </c>
      <c r="E55" s="1" t="s">
        <v>61</v>
      </c>
      <c r="F55" s="2">
        <v>29</v>
      </c>
      <c r="G55" s="3">
        <v>123.685</v>
      </c>
      <c r="H55" s="3">
        <v>8.4489999999999998</v>
      </c>
      <c r="I55" s="2">
        <v>-134</v>
      </c>
    </row>
    <row r="56" spans="1:9" x14ac:dyDescent="0.2">
      <c r="A56" t="s">
        <v>13</v>
      </c>
      <c r="B56" s="1">
        <v>27</v>
      </c>
      <c r="C56" s="3">
        <v>74.291666666671517</v>
      </c>
      <c r="D56" s="1">
        <v>700</v>
      </c>
      <c r="E56" s="1" t="s">
        <v>5</v>
      </c>
      <c r="F56" s="2">
        <v>41</v>
      </c>
      <c r="G56" s="3">
        <v>134.733</v>
      </c>
      <c r="H56" s="3">
        <v>10.428000000000001</v>
      </c>
      <c r="I56" s="2">
        <v>-54</v>
      </c>
    </row>
    <row r="57" spans="1:9" x14ac:dyDescent="0.2">
      <c r="A57" t="s">
        <v>14</v>
      </c>
      <c r="B57" s="1">
        <v>27</v>
      </c>
      <c r="C57" s="3">
        <v>66.166666666671517</v>
      </c>
      <c r="D57" s="1">
        <v>1120</v>
      </c>
      <c r="E57" s="1" t="s">
        <v>5</v>
      </c>
      <c r="F57" s="2">
        <v>15</v>
      </c>
      <c r="G57" s="3">
        <v>134.72200000000001</v>
      </c>
      <c r="H57" s="3">
        <v>5.38</v>
      </c>
      <c r="I57" s="2">
        <v>-129</v>
      </c>
    </row>
    <row r="58" spans="1:9" x14ac:dyDescent="0.2">
      <c r="A58" t="s">
        <v>86</v>
      </c>
      <c r="B58" s="1">
        <v>18</v>
      </c>
      <c r="C58" s="3">
        <v>9.4791666666642413</v>
      </c>
      <c r="D58" s="1">
        <v>2695</v>
      </c>
      <c r="E58" s="1" t="s">
        <v>61</v>
      </c>
      <c r="F58" s="2">
        <v>10</v>
      </c>
      <c r="G58" s="3">
        <v>127.351</v>
      </c>
      <c r="H58" s="3">
        <v>3.0009999999999999</v>
      </c>
      <c r="I58" s="2">
        <v>-307</v>
      </c>
    </row>
    <row r="59" spans="1:9" x14ac:dyDescent="0.2">
      <c r="A59" t="s">
        <v>87</v>
      </c>
      <c r="B59" s="1">
        <v>18</v>
      </c>
      <c r="C59" s="3">
        <v>7.7395833333284827</v>
      </c>
      <c r="D59" s="1">
        <v>2780</v>
      </c>
      <c r="E59" s="1" t="s">
        <v>61</v>
      </c>
      <c r="F59" s="2">
        <v>43</v>
      </c>
      <c r="G59" s="3">
        <v>128.078</v>
      </c>
      <c r="H59" s="3">
        <v>13.353999999999999</v>
      </c>
      <c r="I59" s="2">
        <v>-307</v>
      </c>
    </row>
    <row r="60" spans="1:9" x14ac:dyDescent="0.2">
      <c r="A60" t="s">
        <v>44</v>
      </c>
      <c r="B60" s="1">
        <v>26</v>
      </c>
      <c r="C60" s="3">
        <v>33.125</v>
      </c>
      <c r="D60" s="1">
        <v>2000</v>
      </c>
      <c r="E60" s="1" t="s">
        <v>24</v>
      </c>
      <c r="F60" s="2">
        <v>6</v>
      </c>
      <c r="G60" s="3">
        <v>132.047</v>
      </c>
      <c r="H60" s="3">
        <v>4.3719999999999999</v>
      </c>
      <c r="I60" s="2">
        <v>-66</v>
      </c>
    </row>
    <row r="61" spans="1:9" x14ac:dyDescent="0.2">
      <c r="A61" t="s">
        <v>45</v>
      </c>
      <c r="B61" s="1">
        <v>29</v>
      </c>
      <c r="C61" s="3">
        <v>16.041666666664241</v>
      </c>
      <c r="D61" s="1">
        <v>1990</v>
      </c>
      <c r="E61" s="1" t="s">
        <v>24</v>
      </c>
      <c r="F61" s="2">
        <v>14</v>
      </c>
      <c r="G61" s="3">
        <v>143.49299999999999</v>
      </c>
      <c r="H61" s="3">
        <v>6.48</v>
      </c>
      <c r="I61" s="2">
        <v>-209</v>
      </c>
    </row>
    <row r="62" spans="1:9" x14ac:dyDescent="0.2">
      <c r="A62" t="s">
        <v>46</v>
      </c>
      <c r="B62" s="1">
        <v>33</v>
      </c>
      <c r="C62" s="3">
        <v>25.895833333335759</v>
      </c>
      <c r="D62" s="1">
        <v>1760</v>
      </c>
      <c r="E62" s="1" t="s">
        <v>24</v>
      </c>
      <c r="F62" s="2">
        <v>14</v>
      </c>
      <c r="G62" s="3">
        <v>128.62</v>
      </c>
      <c r="H62" s="3">
        <v>4.0869999999999997</v>
      </c>
      <c r="I62" s="2">
        <v>-204</v>
      </c>
    </row>
    <row r="63" spans="1:9" x14ac:dyDescent="0.2">
      <c r="A63" t="s">
        <v>47</v>
      </c>
      <c r="B63" s="1">
        <v>27</v>
      </c>
      <c r="C63" s="3">
        <v>29.270833333335759</v>
      </c>
      <c r="D63" s="1">
        <v>1540</v>
      </c>
      <c r="E63" s="1" t="s">
        <v>24</v>
      </c>
      <c r="F63" s="2">
        <v>7</v>
      </c>
      <c r="G63" s="3">
        <v>129.69</v>
      </c>
      <c r="H63" s="3">
        <v>1.891</v>
      </c>
      <c r="I63" s="2">
        <v>-131</v>
      </c>
    </row>
    <row r="64" spans="1:9" x14ac:dyDescent="0.2">
      <c r="A64" t="s">
        <v>48</v>
      </c>
      <c r="B64" s="1">
        <v>27</v>
      </c>
      <c r="C64" s="3">
        <v>29.125</v>
      </c>
      <c r="D64" s="1">
        <v>1960</v>
      </c>
      <c r="E64" s="1" t="s">
        <v>24</v>
      </c>
      <c r="F64" s="2">
        <v>36</v>
      </c>
      <c r="G64" s="3">
        <v>143.51900000000001</v>
      </c>
      <c r="H64" s="3">
        <v>8.4730000000000008</v>
      </c>
      <c r="I64" s="2">
        <v>-223</v>
      </c>
    </row>
    <row r="65" spans="1:9" x14ac:dyDescent="0.2">
      <c r="A65" t="s">
        <v>49</v>
      </c>
      <c r="B65" s="1">
        <v>19</v>
      </c>
      <c r="C65" s="3">
        <v>29.125</v>
      </c>
      <c r="D65" s="1">
        <v>1880</v>
      </c>
      <c r="E65" s="1" t="s">
        <v>24</v>
      </c>
      <c r="F65" s="2">
        <v>13</v>
      </c>
      <c r="G65" s="3">
        <v>138.755</v>
      </c>
      <c r="H65" s="3">
        <v>4.7750000000000004</v>
      </c>
      <c r="I65" s="2">
        <v>-73</v>
      </c>
    </row>
    <row r="66" spans="1:9" x14ac:dyDescent="0.2">
      <c r="A66" t="s">
        <v>15</v>
      </c>
      <c r="B66" s="1">
        <v>48</v>
      </c>
      <c r="C66" s="3">
        <v>50.90625</v>
      </c>
      <c r="D66" s="1">
        <v>1070</v>
      </c>
      <c r="E66" s="1" t="s">
        <v>5</v>
      </c>
      <c r="F66" s="2">
        <v>16</v>
      </c>
      <c r="G66" s="3">
        <v>137.95099999999999</v>
      </c>
      <c r="H66" s="3">
        <v>6.032</v>
      </c>
      <c r="I66" s="2">
        <v>-12</v>
      </c>
    </row>
    <row r="67" spans="1:9" x14ac:dyDescent="0.2">
      <c r="A67" t="s">
        <v>16</v>
      </c>
      <c r="B67" s="1">
        <v>48</v>
      </c>
      <c r="C67" s="3">
        <v>50.833333333335759</v>
      </c>
      <c r="D67" s="1">
        <v>970</v>
      </c>
      <c r="E67" s="1" t="s">
        <v>5</v>
      </c>
      <c r="F67" s="2">
        <v>0</v>
      </c>
      <c r="G67" s="3">
        <v>143.08699999999999</v>
      </c>
      <c r="H67" s="3">
        <v>0.59099999999999997</v>
      </c>
      <c r="I67" s="2">
        <v>-115</v>
      </c>
    </row>
    <row r="68" spans="1:9" x14ac:dyDescent="0.2">
      <c r="A68" t="s">
        <v>17</v>
      </c>
      <c r="B68" s="1">
        <v>44</v>
      </c>
      <c r="C68" s="3">
        <v>115.35416666666424</v>
      </c>
      <c r="D68" s="1">
        <v>980</v>
      </c>
      <c r="E68" s="1" t="s">
        <v>5</v>
      </c>
      <c r="F68" s="2">
        <v>13</v>
      </c>
      <c r="G68" s="3">
        <v>160.55600000000001</v>
      </c>
      <c r="H68" s="3">
        <v>4.9749999999999996</v>
      </c>
      <c r="I68" s="2">
        <v>-292</v>
      </c>
    </row>
    <row r="69" spans="1:9" x14ac:dyDescent="0.2">
      <c r="A69" t="s">
        <v>18</v>
      </c>
      <c r="B69" s="1">
        <v>40</v>
      </c>
      <c r="C69" s="3">
        <v>76.625</v>
      </c>
      <c r="D69" s="1">
        <v>980</v>
      </c>
      <c r="E69" s="1" t="s">
        <v>5</v>
      </c>
      <c r="F69" s="2">
        <v>3</v>
      </c>
      <c r="G69" s="3">
        <v>151.02000000000001</v>
      </c>
      <c r="H69" s="3">
        <v>1.552</v>
      </c>
      <c r="I69" s="2">
        <v>-162</v>
      </c>
    </row>
    <row r="70" spans="1:9" x14ac:dyDescent="0.2">
      <c r="A70" t="s">
        <v>50</v>
      </c>
      <c r="B70" s="1">
        <v>21</v>
      </c>
      <c r="C70" s="3">
        <v>26.833333333328483</v>
      </c>
      <c r="D70" s="1">
        <v>1710</v>
      </c>
      <c r="E70" s="1" t="s">
        <v>24</v>
      </c>
      <c r="F70" s="2">
        <v>9</v>
      </c>
      <c r="G70" s="3">
        <v>128.55600000000001</v>
      </c>
      <c r="H70" s="3">
        <v>4.4980000000000002</v>
      </c>
      <c r="I70" s="2">
        <v>-296</v>
      </c>
    </row>
    <row r="71" spans="1:9" x14ac:dyDescent="0.2">
      <c r="A71" t="s">
        <v>51</v>
      </c>
      <c r="B71" s="1">
        <v>20</v>
      </c>
      <c r="C71" s="3">
        <v>26.604166666664241</v>
      </c>
      <c r="D71" s="1">
        <v>1900</v>
      </c>
      <c r="E71" s="1" t="s">
        <v>24</v>
      </c>
      <c r="F71" s="2">
        <v>10</v>
      </c>
      <c r="G71" s="3">
        <v>138.66900000000001</v>
      </c>
      <c r="H71" s="3">
        <v>4.2220000000000004</v>
      </c>
      <c r="I71" s="2">
        <v>-242</v>
      </c>
    </row>
    <row r="72" spans="1:9" x14ac:dyDescent="0.2">
      <c r="A72" t="s">
        <v>52</v>
      </c>
      <c r="B72" s="1">
        <v>19</v>
      </c>
      <c r="C72" s="3">
        <v>25.916666666664241</v>
      </c>
      <c r="D72" s="1">
        <v>1640</v>
      </c>
      <c r="E72" s="1" t="s">
        <v>24</v>
      </c>
      <c r="F72" s="2">
        <v>1</v>
      </c>
      <c r="G72" s="3">
        <v>142.61199999999999</v>
      </c>
      <c r="H72" s="3">
        <v>1.19</v>
      </c>
      <c r="I72" s="2">
        <v>-287</v>
      </c>
    </row>
    <row r="73" spans="1:9" x14ac:dyDescent="0.2">
      <c r="A73" t="s">
        <v>53</v>
      </c>
      <c r="B73" s="1">
        <v>25</v>
      </c>
      <c r="C73" s="3">
        <v>31.880555555551837</v>
      </c>
      <c r="D73" s="1">
        <v>2080</v>
      </c>
      <c r="E73" s="1" t="s">
        <v>24</v>
      </c>
      <c r="F73" s="2">
        <v>2</v>
      </c>
      <c r="G73" s="3">
        <v>156.41200000000001</v>
      </c>
      <c r="H73" s="3">
        <v>1.7030000000000001</v>
      </c>
      <c r="I73" s="2">
        <v>-260</v>
      </c>
    </row>
    <row r="74" spans="1:9" x14ac:dyDescent="0.2">
      <c r="A74" t="s">
        <v>19</v>
      </c>
      <c r="B74" s="1">
        <v>32</v>
      </c>
      <c r="C74" s="3">
        <v>80.333333333335759</v>
      </c>
      <c r="D74" s="1">
        <v>871</v>
      </c>
      <c r="E74" s="1" t="s">
        <v>5</v>
      </c>
      <c r="F74" s="2">
        <v>0</v>
      </c>
      <c r="G74" s="3">
        <v>137.49700000000001</v>
      </c>
      <c r="H74" s="3">
        <v>0.39300000000000002</v>
      </c>
      <c r="I74" s="2">
        <v>-162</v>
      </c>
    </row>
    <row r="75" spans="1:9" x14ac:dyDescent="0.2">
      <c r="A75" t="s">
        <v>20</v>
      </c>
      <c r="B75" s="1">
        <v>45</v>
      </c>
      <c r="C75" s="3">
        <v>91.40625</v>
      </c>
      <c r="D75" s="1">
        <v>710</v>
      </c>
      <c r="E75" s="1" t="s">
        <v>5</v>
      </c>
      <c r="F75" s="2">
        <v>0</v>
      </c>
      <c r="G75" s="3">
        <v>146.80199999999999</v>
      </c>
      <c r="H75" s="3">
        <v>0.88500000000000001</v>
      </c>
      <c r="I75" s="2">
        <v>-81</v>
      </c>
    </row>
    <row r="76" spans="1:9" x14ac:dyDescent="0.2">
      <c r="A76" t="s">
        <v>88</v>
      </c>
      <c r="B76" s="1">
        <v>19</v>
      </c>
      <c r="C76" s="3">
        <v>12.791666666671517</v>
      </c>
      <c r="D76" s="1">
        <v>2230</v>
      </c>
      <c r="E76" s="1" t="s">
        <v>61</v>
      </c>
      <c r="F76" s="2">
        <v>43</v>
      </c>
      <c r="G76" s="3">
        <v>140.649</v>
      </c>
      <c r="H76" s="3">
        <v>9.1460000000000008</v>
      </c>
      <c r="I76" s="2">
        <v>-232</v>
      </c>
    </row>
    <row r="77" spans="1:9" x14ac:dyDescent="0.2">
      <c r="A77" t="s">
        <v>89</v>
      </c>
      <c r="B77" s="1">
        <v>21</v>
      </c>
      <c r="C77" s="3">
        <v>7.7916666666715173</v>
      </c>
      <c r="D77" s="1">
        <v>2120</v>
      </c>
      <c r="E77" s="1" t="s">
        <v>61</v>
      </c>
      <c r="F77" s="2">
        <v>33</v>
      </c>
      <c r="G77" s="3">
        <v>144.965</v>
      </c>
      <c r="H77" s="3">
        <v>6.5179999999999998</v>
      </c>
      <c r="I77" s="2">
        <v>-236</v>
      </c>
    </row>
    <row r="78" spans="1:9" x14ac:dyDescent="0.2">
      <c r="A78" t="s">
        <v>54</v>
      </c>
      <c r="B78" s="1">
        <v>24</v>
      </c>
      <c r="C78" s="3">
        <v>29.1875</v>
      </c>
      <c r="D78" s="1">
        <v>1710</v>
      </c>
      <c r="E78" s="1" t="s">
        <v>24</v>
      </c>
      <c r="F78" s="2">
        <v>9</v>
      </c>
      <c r="G78" s="3">
        <v>129.75800000000001</v>
      </c>
      <c r="H78" s="3">
        <v>3.3959999999999999</v>
      </c>
      <c r="I78" s="2">
        <v>-135</v>
      </c>
    </row>
    <row r="79" spans="1:9" x14ac:dyDescent="0.2">
      <c r="A79" t="s">
        <v>55</v>
      </c>
      <c r="B79" s="1">
        <v>24</v>
      </c>
      <c r="C79" s="3">
        <v>28</v>
      </c>
      <c r="D79" s="1">
        <v>1940</v>
      </c>
      <c r="E79" s="1" t="s">
        <v>24</v>
      </c>
      <c r="F79" s="2">
        <v>25</v>
      </c>
      <c r="G79" s="3">
        <v>136.18199999999999</v>
      </c>
      <c r="H79" s="3">
        <v>4.79</v>
      </c>
      <c r="I79" s="2">
        <v>-228</v>
      </c>
    </row>
    <row r="80" spans="1:9" x14ac:dyDescent="0.2">
      <c r="A80" t="s">
        <v>56</v>
      </c>
      <c r="B80" s="1">
        <v>17</v>
      </c>
      <c r="C80" s="3">
        <v>15.927083333328483</v>
      </c>
      <c r="D80" s="1">
        <v>1540</v>
      </c>
      <c r="E80" s="1" t="s">
        <v>24</v>
      </c>
      <c r="F80" s="2">
        <v>32</v>
      </c>
      <c r="G80" s="3">
        <v>140.90299999999999</v>
      </c>
      <c r="H80" s="3">
        <v>7.306</v>
      </c>
      <c r="I80" s="2">
        <v>-258</v>
      </c>
    </row>
    <row r="81" spans="1:9" x14ac:dyDescent="0.2">
      <c r="A81" t="s">
        <v>57</v>
      </c>
      <c r="B81" s="1">
        <v>16</v>
      </c>
      <c r="C81" s="3">
        <v>19.833333333328483</v>
      </c>
      <c r="D81" s="1">
        <v>1870</v>
      </c>
      <c r="E81" s="1" t="s">
        <v>24</v>
      </c>
      <c r="F81" s="2">
        <v>34</v>
      </c>
      <c r="G81" s="3">
        <v>134.59399999999999</v>
      </c>
      <c r="H81" s="3">
        <v>8.1219999999999999</v>
      </c>
      <c r="I81" s="2">
        <v>-328</v>
      </c>
    </row>
    <row r="82" spans="1:9" x14ac:dyDescent="0.2">
      <c r="A82" t="s">
        <v>90</v>
      </c>
      <c r="B82" s="1">
        <v>20</v>
      </c>
      <c r="C82" s="3">
        <v>10.4375</v>
      </c>
      <c r="D82" s="1">
        <v>2740</v>
      </c>
      <c r="E82" s="1" t="s">
        <v>61</v>
      </c>
      <c r="F82" s="2">
        <v>5</v>
      </c>
      <c r="G82" s="3">
        <v>132.76499999999999</v>
      </c>
      <c r="H82" s="3">
        <v>3.2050000000000001</v>
      </c>
      <c r="I82" s="2">
        <v>-109</v>
      </c>
    </row>
    <row r="83" spans="1:9" x14ac:dyDescent="0.2">
      <c r="A83" t="s">
        <v>91</v>
      </c>
      <c r="B83" s="1">
        <v>20</v>
      </c>
      <c r="C83" s="3">
        <v>8.5729166666642413</v>
      </c>
      <c r="D83" s="1">
        <v>2010</v>
      </c>
      <c r="E83" s="1" t="s">
        <v>61</v>
      </c>
      <c r="F83" s="2">
        <v>2</v>
      </c>
      <c r="G83" s="3">
        <v>129.279</v>
      </c>
      <c r="H83" s="3">
        <v>1.6579999999999999</v>
      </c>
      <c r="I83" s="2">
        <v>-38</v>
      </c>
    </row>
    <row r="84" spans="1:9" x14ac:dyDescent="0.2">
      <c r="A84" t="s">
        <v>58</v>
      </c>
      <c r="B84" s="1">
        <v>18</v>
      </c>
      <c r="C84" s="3">
        <v>35.541666666664241</v>
      </c>
      <c r="D84" s="1">
        <v>1820</v>
      </c>
      <c r="E84" s="1" t="s">
        <v>24</v>
      </c>
      <c r="F84" s="2">
        <v>5</v>
      </c>
      <c r="G84" s="3">
        <v>134.26300000000001</v>
      </c>
      <c r="H84" s="3">
        <v>5.1769999999999996</v>
      </c>
      <c r="I84" s="2">
        <v>-298</v>
      </c>
    </row>
    <row r="85" spans="1:9" x14ac:dyDescent="0.2">
      <c r="A85" t="s">
        <v>59</v>
      </c>
      <c r="B85" s="1">
        <v>21</v>
      </c>
      <c r="C85" s="3">
        <v>35.5625</v>
      </c>
      <c r="D85" s="1">
        <v>1625</v>
      </c>
      <c r="E85" s="1" t="s">
        <v>24</v>
      </c>
      <c r="F85" s="2">
        <v>16</v>
      </c>
      <c r="G85" s="3">
        <v>131.453</v>
      </c>
      <c r="H85" s="3">
        <v>6.5819999999999999</v>
      </c>
      <c r="I85" s="2">
        <v>-266</v>
      </c>
    </row>
    <row r="86" spans="1:9" x14ac:dyDescent="0.2">
      <c r="A86" t="s">
        <v>21</v>
      </c>
      <c r="B86" s="1">
        <v>29</v>
      </c>
      <c r="C86" s="3">
        <v>61.6875</v>
      </c>
      <c r="D86" s="1">
        <v>1050</v>
      </c>
      <c r="E86" s="1" t="s">
        <v>5</v>
      </c>
      <c r="F86" s="2">
        <v>27</v>
      </c>
      <c r="G86" s="3">
        <v>124.18300000000001</v>
      </c>
      <c r="H86" s="3">
        <v>6.3070000000000004</v>
      </c>
      <c r="I86" s="2">
        <v>-22</v>
      </c>
    </row>
    <row r="87" spans="1:9" x14ac:dyDescent="0.2">
      <c r="A87" t="s">
        <v>22</v>
      </c>
      <c r="B87" s="1">
        <v>29</v>
      </c>
      <c r="C87" s="3">
        <v>76.416666666664241</v>
      </c>
      <c r="D87" s="1">
        <v>1210</v>
      </c>
      <c r="E87" s="1" t="s">
        <v>5</v>
      </c>
      <c r="F87" s="2">
        <v>32</v>
      </c>
      <c r="G87" s="3">
        <v>114.07</v>
      </c>
      <c r="H87" s="3">
        <v>6.2880000000000003</v>
      </c>
      <c r="I87" s="2">
        <v>-18</v>
      </c>
    </row>
    <row r="88" spans="1:9" x14ac:dyDescent="0.2">
      <c r="A88" t="s">
        <v>92</v>
      </c>
      <c r="B88" s="1">
        <v>19</v>
      </c>
      <c r="C88" s="3">
        <v>8.0972222222262644</v>
      </c>
      <c r="D88" s="1">
        <v>2000</v>
      </c>
      <c r="E88" s="1" t="s">
        <v>61</v>
      </c>
      <c r="F88" s="2">
        <v>6</v>
      </c>
      <c r="G88" s="3">
        <v>144.28</v>
      </c>
      <c r="H88" s="3">
        <v>3.0459999999999998</v>
      </c>
      <c r="I88" s="2">
        <v>-64</v>
      </c>
    </row>
    <row r="89" spans="1:9" x14ac:dyDescent="0.2">
      <c r="A89" t="s">
        <v>93</v>
      </c>
      <c r="B89" s="1">
        <v>15</v>
      </c>
      <c r="C89" s="3">
        <v>8.1180555555547471</v>
      </c>
      <c r="D89" s="1">
        <v>2240</v>
      </c>
      <c r="E89" s="1" t="s">
        <v>61</v>
      </c>
      <c r="F89" s="2">
        <v>10</v>
      </c>
      <c r="G89" s="3">
        <v>137.83000000000001</v>
      </c>
      <c r="H89" s="3">
        <v>5.8730000000000002</v>
      </c>
      <c r="I89" s="2">
        <v>-137</v>
      </c>
    </row>
  </sheetData>
  <sortState xmlns:xlrd2="http://schemas.microsoft.com/office/spreadsheetml/2017/richdata2" ref="A2:F89">
    <sortCondition ref="A2:A8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2BC2-362E-B649-BEB1-DE4E4DED7F53}">
  <dimension ref="A1:X150"/>
  <sheetViews>
    <sheetView tabSelected="1" topLeftCell="C1" zoomScale="125" workbookViewId="0">
      <selection activeCell="I104" sqref="I104"/>
    </sheetView>
  </sheetViews>
  <sheetFormatPr baseColWidth="10" defaultColWidth="8.83203125" defaultRowHeight="15" x14ac:dyDescent="0.2"/>
  <cols>
    <col min="1" max="1" width="5.5" style="1" customWidth="1"/>
    <col min="2" max="2" width="6.6640625" style="2" customWidth="1"/>
    <col min="3" max="4" width="8.83203125" style="3"/>
    <col min="5" max="5" width="7.5" style="2" customWidth="1"/>
    <col min="6" max="6" width="7.5" style="3" customWidth="1"/>
    <col min="7" max="7" width="1.83203125" customWidth="1"/>
    <col min="8" max="8" width="6.83203125" customWidth="1"/>
    <col min="9" max="9" width="5" style="1" customWidth="1"/>
    <col min="10" max="10" width="7.1640625" style="1" customWidth="1"/>
    <col min="11" max="11" width="9" style="1" customWidth="1"/>
    <col min="12" max="17" width="8.83203125" style="3"/>
    <col min="19" max="19" width="10.6640625" customWidth="1"/>
    <col min="24" max="24" width="10.6640625" customWidth="1"/>
  </cols>
  <sheetData>
    <row r="1" spans="1:24" x14ac:dyDescent="0.2">
      <c r="A1" s="1" t="s">
        <v>1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24" x14ac:dyDescent="0.2">
      <c r="A2" s="1" t="s">
        <v>5</v>
      </c>
      <c r="B2" s="2">
        <v>36</v>
      </c>
      <c r="C2" s="3">
        <v>137.78399999999999</v>
      </c>
      <c r="D2" s="3">
        <v>8.0350000000000001</v>
      </c>
      <c r="E2" s="2">
        <v>-139</v>
      </c>
      <c r="F2" s="3">
        <f t="shared" ref="F2:F19" si="0">E2*PI()/180</f>
        <v>-2.4260076602721181</v>
      </c>
      <c r="I2" s="1">
        <v>1</v>
      </c>
      <c r="J2" s="2">
        <f>B2</f>
        <v>36</v>
      </c>
      <c r="K2" s="2">
        <f>C2</f>
        <v>137.78399999999999</v>
      </c>
      <c r="L2" s="3">
        <f>D2*COS(F2)</f>
        <v>-6.0640914770899732</v>
      </c>
      <c r="M2" s="3">
        <f>-D2*SIN(F2)</f>
        <v>5.2714342979387263</v>
      </c>
      <c r="N2" s="3">
        <f t="shared" ref="N2:N19" si="1">(C2-K$106)^2</f>
        <v>1.4503822830578144</v>
      </c>
      <c r="O2" s="3">
        <f t="shared" ref="O2:O19" si="2">(L2-L$107)^2</f>
        <v>44.099814757212663</v>
      </c>
      <c r="P2" s="3">
        <f t="shared" ref="P2:P19" si="3">(L2-L$107)*(M2-M$108)</f>
        <v>-32.927764091251909</v>
      </c>
      <c r="Q2" s="3">
        <f t="shared" ref="Q2:Q19" si="4">(M2-M$108)^2</f>
        <v>24.585990984731023</v>
      </c>
      <c r="S2" s="20" t="s">
        <v>154</v>
      </c>
      <c r="T2" s="20" t="s">
        <v>155</v>
      </c>
      <c r="U2" s="20" t="s">
        <v>156</v>
      </c>
      <c r="V2" s="20" t="s">
        <v>157</v>
      </c>
      <c r="W2" s="20" t="s">
        <v>158</v>
      </c>
      <c r="X2" s="20" t="s">
        <v>162</v>
      </c>
    </row>
    <row r="3" spans="1:24" x14ac:dyDescent="0.2">
      <c r="A3" s="1" t="s">
        <v>5</v>
      </c>
      <c r="B3" s="2">
        <v>27</v>
      </c>
      <c r="C3" s="3">
        <v>129.15199999999999</v>
      </c>
      <c r="D3" s="3">
        <v>5.4640000000000004</v>
      </c>
      <c r="E3" s="2">
        <v>-110</v>
      </c>
      <c r="F3" s="3">
        <f t="shared" si="0"/>
        <v>-1.9198621771937625</v>
      </c>
      <c r="I3" s="1">
        <v>2</v>
      </c>
      <c r="J3" s="2">
        <f>J2+B3</f>
        <v>63</v>
      </c>
      <c r="K3" s="2">
        <f>K2+C3</f>
        <v>266.93599999999998</v>
      </c>
      <c r="L3" s="3">
        <f t="shared" ref="L3:L68" si="5">D3*COS(F3)</f>
        <v>-1.868798063131454</v>
      </c>
      <c r="M3" s="3">
        <f t="shared" ref="M3:M68" si="6">-D3*SIN(F3)</f>
        <v>5.1344804799742043</v>
      </c>
      <c r="N3" s="3">
        <f t="shared" si="1"/>
        <v>55.170457192149065</v>
      </c>
      <c r="O3" s="3">
        <f t="shared" si="2"/>
        <v>5.980351521663259</v>
      </c>
      <c r="P3" s="3">
        <f t="shared" si="3"/>
        <v>-11.79079381803998</v>
      </c>
      <c r="Q3" s="3">
        <f t="shared" si="4"/>
        <v>23.246596517935902</v>
      </c>
      <c r="S3" s="20"/>
      <c r="T3" s="20" t="s">
        <v>5</v>
      </c>
      <c r="U3" s="20">
        <v>15.8</v>
      </c>
      <c r="V3" s="21">
        <v>141.71700000000001</v>
      </c>
      <c r="W3" s="20">
        <v>5.0890000000000004</v>
      </c>
      <c r="X3" s="20">
        <v>-127.9</v>
      </c>
    </row>
    <row r="4" spans="1:24" x14ac:dyDescent="0.2">
      <c r="A4" s="1" t="s">
        <v>5</v>
      </c>
      <c r="B4" s="2">
        <v>29</v>
      </c>
      <c r="C4" s="3">
        <v>149.15299999999999</v>
      </c>
      <c r="D4" s="3">
        <v>11.222</v>
      </c>
      <c r="E4" s="2">
        <v>-49</v>
      </c>
      <c r="F4" s="3">
        <f t="shared" si="0"/>
        <v>-0.85521133347722145</v>
      </c>
      <c r="I4" s="1">
        <v>3</v>
      </c>
      <c r="J4" s="2">
        <f t="shared" ref="J4:K18" si="7">J3+B4</f>
        <v>92</v>
      </c>
      <c r="K4" s="2">
        <f t="shared" si="7"/>
        <v>416.08899999999994</v>
      </c>
      <c r="L4" s="3">
        <f t="shared" si="5"/>
        <v>7.3622944233314724</v>
      </c>
      <c r="M4" s="3">
        <f t="shared" si="6"/>
        <v>8.4693509092599477</v>
      </c>
      <c r="N4" s="3">
        <f t="shared" si="1"/>
        <v>158.08833010123928</v>
      </c>
      <c r="O4" s="3">
        <f t="shared" si="2"/>
        <v>46.044594833171963</v>
      </c>
      <c r="P4" s="3">
        <f t="shared" si="3"/>
        <v>55.34581690578252</v>
      </c>
      <c r="Q4" s="3">
        <f t="shared" si="4"/>
        <v>66.525929049148829</v>
      </c>
      <c r="S4" s="20"/>
      <c r="T4" s="20" t="s">
        <v>24</v>
      </c>
      <c r="U4" s="20">
        <v>15.3</v>
      </c>
      <c r="V4" s="20">
        <v>134.274</v>
      </c>
      <c r="W4" s="20">
        <v>5.6879999999999997</v>
      </c>
      <c r="X4" s="20">
        <v>-168.3</v>
      </c>
    </row>
    <row r="5" spans="1:24" x14ac:dyDescent="0.2">
      <c r="A5" s="1" t="s">
        <v>5</v>
      </c>
      <c r="B5" s="2">
        <v>12</v>
      </c>
      <c r="C5" s="3">
        <v>142.404</v>
      </c>
      <c r="D5" s="3">
        <v>4.3849999999999998</v>
      </c>
      <c r="E5" s="2">
        <v>-48</v>
      </c>
      <c r="F5" s="3">
        <f t="shared" si="0"/>
        <v>-0.83775804095727813</v>
      </c>
      <c r="I5" s="1">
        <v>4</v>
      </c>
      <c r="J5" s="2">
        <f t="shared" si="7"/>
        <v>104</v>
      </c>
      <c r="K5" s="2">
        <f t="shared" si="7"/>
        <v>558.49299999999994</v>
      </c>
      <c r="L5" s="3">
        <f t="shared" si="5"/>
        <v>2.9341377088835934</v>
      </c>
      <c r="M5" s="3">
        <f t="shared" si="6"/>
        <v>3.2586900597183734</v>
      </c>
      <c r="N5" s="3">
        <f t="shared" si="1"/>
        <v>33.922682283057725</v>
      </c>
      <c r="O5" s="3">
        <f t="shared" si="2"/>
        <v>5.5576178731767669</v>
      </c>
      <c r="P5" s="3">
        <f t="shared" si="3"/>
        <v>6.944327679605828</v>
      </c>
      <c r="Q5" s="3">
        <f t="shared" si="4"/>
        <v>8.6770425787073258</v>
      </c>
      <c r="S5" s="20"/>
      <c r="T5" s="20" t="s">
        <v>61</v>
      </c>
      <c r="U5" s="20">
        <v>18.5</v>
      </c>
      <c r="V5" s="20">
        <v>136.30099999999999</v>
      </c>
      <c r="W5" s="20">
        <v>6.0919999999999996</v>
      </c>
      <c r="X5" s="20">
        <v>-181.9</v>
      </c>
    </row>
    <row r="6" spans="1:24" x14ac:dyDescent="0.2">
      <c r="A6" s="1" t="s">
        <v>5</v>
      </c>
      <c r="B6" s="2">
        <v>11</v>
      </c>
      <c r="C6" s="3">
        <v>160.124</v>
      </c>
      <c r="D6" s="3">
        <v>6.6180000000000003</v>
      </c>
      <c r="E6" s="2">
        <v>-319</v>
      </c>
      <c r="F6" s="3">
        <f t="shared" si="0"/>
        <v>-5.5676003138619112</v>
      </c>
      <c r="I6" s="1">
        <v>5</v>
      </c>
      <c r="J6" s="2">
        <f t="shared" si="7"/>
        <v>115</v>
      </c>
      <c r="K6" s="2">
        <f t="shared" si="7"/>
        <v>718.61699999999996</v>
      </c>
      <c r="L6" s="3">
        <f t="shared" si="5"/>
        <v>4.994668001914305</v>
      </c>
      <c r="M6" s="3">
        <f t="shared" si="6"/>
        <v>-4.3417986538591782</v>
      </c>
      <c r="N6" s="3">
        <f t="shared" si="1"/>
        <v>554.33491864669361</v>
      </c>
      <c r="O6" s="3">
        <f t="shared" si="2"/>
        <v>19.51863864455882</v>
      </c>
      <c r="P6" s="3">
        <f t="shared" si="3"/>
        <v>-20.56489099509615</v>
      </c>
      <c r="Q6" s="3">
        <f t="shared" si="4"/>
        <v>21.667225329676466</v>
      </c>
      <c r="S6" s="23" t="s">
        <v>161</v>
      </c>
      <c r="T6" s="22"/>
      <c r="U6" s="22" t="s">
        <v>159</v>
      </c>
      <c r="V6" s="22" t="s">
        <v>160</v>
      </c>
      <c r="W6" s="22" t="s">
        <v>159</v>
      </c>
      <c r="X6" s="22" t="s">
        <v>163</v>
      </c>
    </row>
    <row r="7" spans="1:24" x14ac:dyDescent="0.2">
      <c r="A7" s="1" t="s">
        <v>5</v>
      </c>
      <c r="B7" s="2">
        <v>19</v>
      </c>
      <c r="C7" s="3">
        <v>161.30099999999999</v>
      </c>
      <c r="D7" s="3">
        <v>8.3420000000000005</v>
      </c>
      <c r="E7" s="2">
        <v>-307</v>
      </c>
      <c r="F7" s="3">
        <f t="shared" si="0"/>
        <v>-5.3581608036225914</v>
      </c>
      <c r="I7" s="1">
        <v>6</v>
      </c>
      <c r="J7" s="2">
        <f t="shared" si="7"/>
        <v>134</v>
      </c>
      <c r="K7" s="2">
        <f t="shared" si="7"/>
        <v>879.91799999999989</v>
      </c>
      <c r="L7" s="3">
        <f t="shared" si="5"/>
        <v>5.0203409231343841</v>
      </c>
      <c r="M7" s="3">
        <f t="shared" si="6"/>
        <v>-6.6622174248145196</v>
      </c>
      <c r="N7" s="3">
        <f t="shared" si="1"/>
        <v>611.1435726466932</v>
      </c>
      <c r="O7" s="3">
        <f t="shared" si="2"/>
        <v>19.746143179343882</v>
      </c>
      <c r="P7" s="3">
        <f t="shared" si="3"/>
        <v>-30.995553123765323</v>
      </c>
      <c r="Q7" s="3">
        <f t="shared" si="4"/>
        <v>48.653770243758601</v>
      </c>
    </row>
    <row r="8" spans="1:24" x14ac:dyDescent="0.2">
      <c r="A8" s="1" t="s">
        <v>5</v>
      </c>
      <c r="B8" s="2">
        <v>4</v>
      </c>
      <c r="C8" s="3">
        <v>144.61099999999999</v>
      </c>
      <c r="D8" s="3">
        <v>3.774</v>
      </c>
      <c r="E8" s="2">
        <v>-199</v>
      </c>
      <c r="F8" s="3">
        <f t="shared" si="0"/>
        <v>-3.473205211468716</v>
      </c>
      <c r="I8" s="1">
        <v>7</v>
      </c>
      <c r="J8" s="2">
        <f t="shared" si="7"/>
        <v>138</v>
      </c>
      <c r="K8" s="2">
        <f t="shared" si="7"/>
        <v>1024.529</v>
      </c>
      <c r="L8" s="3">
        <f t="shared" si="5"/>
        <v>-3.5683871043118214</v>
      </c>
      <c r="M8" s="3">
        <f t="shared" si="6"/>
        <v>-1.2286942149213096</v>
      </c>
      <c r="N8" s="3">
        <f t="shared" si="1"/>
        <v>64.502071737603032</v>
      </c>
      <c r="O8" s="3">
        <f t="shared" si="2"/>
        <v>17.181561915997683</v>
      </c>
      <c r="P8" s="3">
        <f t="shared" si="3"/>
        <v>6.390455684593296</v>
      </c>
      <c r="Q8" s="3">
        <f t="shared" si="4"/>
        <v>2.3768458337147305</v>
      </c>
    </row>
    <row r="9" spans="1:24" x14ac:dyDescent="0.2">
      <c r="A9" s="1" t="s">
        <v>5</v>
      </c>
      <c r="B9" s="2">
        <v>0</v>
      </c>
      <c r="C9" s="3">
        <v>141.75700000000001</v>
      </c>
      <c r="D9" s="3">
        <v>0.92600000000000005</v>
      </c>
      <c r="E9" s="2">
        <v>-85</v>
      </c>
      <c r="F9" s="3">
        <f t="shared" si="0"/>
        <v>-1.4835298641951802</v>
      </c>
      <c r="I9" s="1">
        <v>8</v>
      </c>
      <c r="J9" s="2">
        <f t="shared" si="7"/>
        <v>138</v>
      </c>
      <c r="K9" s="2">
        <f t="shared" si="7"/>
        <v>1166.2860000000001</v>
      </c>
      <c r="L9" s="3">
        <f t="shared" si="5"/>
        <v>8.0706217784331444E-2</v>
      </c>
      <c r="M9" s="3">
        <f t="shared" si="6"/>
        <v>0.92247629043295643</v>
      </c>
      <c r="N9" s="3">
        <f t="shared" si="1"/>
        <v>26.804623555785103</v>
      </c>
      <c r="O9" s="3">
        <f t="shared" si="2"/>
        <v>0.24598767336705632</v>
      </c>
      <c r="P9" s="3">
        <f t="shared" si="3"/>
        <v>-0.30227884976916763</v>
      </c>
      <c r="Q9" s="3">
        <f t="shared" si="4"/>
        <v>0.37145155188905499</v>
      </c>
    </row>
    <row r="10" spans="1:24" x14ac:dyDescent="0.2">
      <c r="A10" s="1" t="s">
        <v>5</v>
      </c>
      <c r="B10" s="2">
        <v>41</v>
      </c>
      <c r="C10" s="3">
        <v>134.733</v>
      </c>
      <c r="D10" s="3">
        <v>10.428000000000001</v>
      </c>
      <c r="E10" s="2">
        <v>-54</v>
      </c>
      <c r="F10" s="3">
        <f t="shared" si="0"/>
        <v>-0.94247779607693793</v>
      </c>
      <c r="I10" s="1">
        <v>9</v>
      </c>
      <c r="J10" s="2">
        <f t="shared" si="7"/>
        <v>179</v>
      </c>
      <c r="K10" s="2">
        <f t="shared" si="7"/>
        <v>1301.019</v>
      </c>
      <c r="L10" s="3">
        <f t="shared" si="5"/>
        <v>6.1294246109059101</v>
      </c>
      <c r="M10" s="3">
        <f t="shared" si="6"/>
        <v>8.4364292173419528</v>
      </c>
      <c r="N10" s="3">
        <f t="shared" si="1"/>
        <v>3.4102337376033169</v>
      </c>
      <c r="O10" s="3">
        <f t="shared" si="2"/>
        <v>30.832998679819003</v>
      </c>
      <c r="P10" s="3">
        <f t="shared" si="3"/>
        <v>45.107302174480878</v>
      </c>
      <c r="Q10" s="3">
        <f t="shared" si="4"/>
        <v>65.989971672514315</v>
      </c>
    </row>
    <row r="11" spans="1:24" x14ac:dyDescent="0.2">
      <c r="A11" s="1" t="s">
        <v>5</v>
      </c>
      <c r="B11" s="2">
        <v>15</v>
      </c>
      <c r="C11" s="3">
        <v>134.72200000000001</v>
      </c>
      <c r="D11" s="3">
        <v>5.38</v>
      </c>
      <c r="E11" s="2">
        <v>-129</v>
      </c>
      <c r="F11" s="3">
        <f t="shared" si="0"/>
        <v>-2.2514747350726849</v>
      </c>
      <c r="I11" s="1">
        <v>10</v>
      </c>
      <c r="J11" s="2">
        <f t="shared" si="7"/>
        <v>194</v>
      </c>
      <c r="K11" s="2">
        <f t="shared" si="7"/>
        <v>1435.741</v>
      </c>
      <c r="L11" s="3">
        <f t="shared" si="5"/>
        <v>-3.3857437038481244</v>
      </c>
      <c r="M11" s="3">
        <f t="shared" si="6"/>
        <v>4.1810452726385039</v>
      </c>
      <c r="N11" s="3">
        <f t="shared" si="1"/>
        <v>3.4509817376033007</v>
      </c>
      <c r="O11" s="3">
        <f t="shared" si="2"/>
        <v>15.70078307964835</v>
      </c>
      <c r="P11" s="3">
        <f t="shared" si="3"/>
        <v>-15.326793385785818</v>
      </c>
      <c r="Q11" s="3">
        <f t="shared" si="4"/>
        <v>14.961712055946013</v>
      </c>
    </row>
    <row r="12" spans="1:24" x14ac:dyDescent="0.2">
      <c r="A12" s="1" t="s">
        <v>5</v>
      </c>
      <c r="B12" s="2">
        <v>16</v>
      </c>
      <c r="C12" s="3">
        <v>137.95099999999999</v>
      </c>
      <c r="D12" s="3">
        <v>6.032</v>
      </c>
      <c r="E12" s="2">
        <v>-12</v>
      </c>
      <c r="F12" s="3">
        <f t="shared" si="0"/>
        <v>-0.20943951023931953</v>
      </c>
      <c r="I12" s="1">
        <v>11</v>
      </c>
      <c r="J12" s="2">
        <f t="shared" si="7"/>
        <v>210</v>
      </c>
      <c r="K12" s="2">
        <f t="shared" si="7"/>
        <v>1573.692</v>
      </c>
      <c r="L12" s="3">
        <f t="shared" si="5"/>
        <v>5.900186327626316</v>
      </c>
      <c r="M12" s="3">
        <f t="shared" si="6"/>
        <v>1.2541233190127241</v>
      </c>
      <c r="N12" s="3">
        <f t="shared" si="1"/>
        <v>1.8805135557850863</v>
      </c>
      <c r="O12" s="3">
        <f t="shared" si="2"/>
        <v>28.339744514182598</v>
      </c>
      <c r="P12" s="3">
        <f t="shared" si="3"/>
        <v>5.0100353590188282</v>
      </c>
      <c r="Q12" s="3">
        <f t="shared" si="4"/>
        <v>0.8856979739551788</v>
      </c>
    </row>
    <row r="13" spans="1:24" x14ac:dyDescent="0.2">
      <c r="A13" s="1" t="s">
        <v>5</v>
      </c>
      <c r="B13" s="2">
        <v>0</v>
      </c>
      <c r="C13" s="3">
        <v>143.08699999999999</v>
      </c>
      <c r="D13" s="3">
        <v>0.59099999999999997</v>
      </c>
      <c r="E13" s="2">
        <v>-115</v>
      </c>
      <c r="F13" s="3">
        <f t="shared" si="0"/>
        <v>-2.0071286397934789</v>
      </c>
      <c r="I13" s="1">
        <v>12</v>
      </c>
      <c r="J13" s="2">
        <f t="shared" si="7"/>
        <v>210</v>
      </c>
      <c r="K13" s="2">
        <f t="shared" si="7"/>
        <v>1716.779</v>
      </c>
      <c r="L13" s="3">
        <f t="shared" si="5"/>
        <v>-0.24976739268875328</v>
      </c>
      <c r="M13" s="3">
        <f t="shared" si="6"/>
        <v>0.53562790213866018</v>
      </c>
      <c r="N13" s="3">
        <f t="shared" si="1"/>
        <v>42.345189919421252</v>
      </c>
      <c r="O13" s="3">
        <f t="shared" si="2"/>
        <v>0.68301142823566885</v>
      </c>
      <c r="P13" s="3">
        <f t="shared" si="3"/>
        <v>-0.18398308655824777</v>
      </c>
      <c r="Q13" s="3">
        <f t="shared" si="4"/>
        <v>4.9559604334790189E-2</v>
      </c>
    </row>
    <row r="14" spans="1:24" x14ac:dyDescent="0.2">
      <c r="A14" s="1" t="s">
        <v>5</v>
      </c>
      <c r="B14" s="2">
        <v>13</v>
      </c>
      <c r="C14" s="3">
        <v>160.55600000000001</v>
      </c>
      <c r="D14" s="3">
        <v>4.9749999999999996</v>
      </c>
      <c r="E14" s="2">
        <v>-292</v>
      </c>
      <c r="F14" s="3">
        <f t="shared" si="0"/>
        <v>-5.0963614158234423</v>
      </c>
      <c r="I14" s="1">
        <v>13</v>
      </c>
      <c r="J14" s="2">
        <f t="shared" si="7"/>
        <v>223</v>
      </c>
      <c r="K14" s="2">
        <f t="shared" si="7"/>
        <v>1877.335</v>
      </c>
      <c r="L14" s="3">
        <f t="shared" si="5"/>
        <v>1.863667802244162</v>
      </c>
      <c r="M14" s="3">
        <f t="shared" si="6"/>
        <v>-4.6127396764697668</v>
      </c>
      <c r="N14" s="3">
        <f t="shared" si="1"/>
        <v>574.86383355578539</v>
      </c>
      <c r="O14" s="3">
        <f t="shared" si="2"/>
        <v>1.6563436213719551</v>
      </c>
      <c r="P14" s="3">
        <f t="shared" si="3"/>
        <v>-6.3393887411701906</v>
      </c>
      <c r="Q14" s="3">
        <f t="shared" si="4"/>
        <v>24.262990537185541</v>
      </c>
    </row>
    <row r="15" spans="1:24" x14ac:dyDescent="0.2">
      <c r="A15" s="1" t="s">
        <v>5</v>
      </c>
      <c r="B15" s="2">
        <v>3</v>
      </c>
      <c r="C15" s="3">
        <v>151.02000000000001</v>
      </c>
      <c r="D15" s="3">
        <v>1.552</v>
      </c>
      <c r="E15" s="2">
        <v>-162</v>
      </c>
      <c r="F15" s="3">
        <f t="shared" si="0"/>
        <v>-2.8274333882308138</v>
      </c>
      <c r="I15" s="1">
        <v>14</v>
      </c>
      <c r="J15" s="2">
        <f t="shared" si="7"/>
        <v>226</v>
      </c>
      <c r="K15" s="2">
        <f t="shared" si="7"/>
        <v>2028.355</v>
      </c>
      <c r="L15" s="3">
        <f t="shared" si="5"/>
        <v>-1.4760397132900782</v>
      </c>
      <c r="M15" s="3">
        <f t="shared" si="6"/>
        <v>0.47959437526991855</v>
      </c>
      <c r="N15" s="3">
        <f t="shared" si="1"/>
        <v>208.52278919214885</v>
      </c>
      <c r="O15" s="3">
        <f t="shared" si="2"/>
        <v>4.2136486223611991</v>
      </c>
      <c r="P15" s="3">
        <f t="shared" si="3"/>
        <v>-0.34195467094388327</v>
      </c>
      <c r="Q15" s="3">
        <f t="shared" si="4"/>
        <v>2.7751008083539204E-2</v>
      </c>
    </row>
    <row r="16" spans="1:24" x14ac:dyDescent="0.2">
      <c r="A16" s="1" t="s">
        <v>5</v>
      </c>
      <c r="B16" s="2">
        <v>0</v>
      </c>
      <c r="C16" s="3">
        <v>137.49700000000001</v>
      </c>
      <c r="D16" s="3">
        <v>0.39300000000000002</v>
      </c>
      <c r="E16" s="2">
        <v>-162</v>
      </c>
      <c r="F16" s="3">
        <f t="shared" si="0"/>
        <v>-2.8274333882308138</v>
      </c>
      <c r="I16" s="1">
        <v>15</v>
      </c>
      <c r="J16" s="2">
        <f t="shared" si="7"/>
        <v>226</v>
      </c>
      <c r="K16" s="2">
        <f t="shared" si="7"/>
        <v>2165.8519999999999</v>
      </c>
      <c r="L16" s="3">
        <f t="shared" si="5"/>
        <v>-0.37376521090399534</v>
      </c>
      <c r="M16" s="3">
        <f t="shared" si="6"/>
        <v>0.12144367878935437</v>
      </c>
      <c r="N16" s="3">
        <f t="shared" si="1"/>
        <v>0.84147264669422772</v>
      </c>
      <c r="O16" s="3">
        <f t="shared" si="2"/>
        <v>0.90334165444259185</v>
      </c>
      <c r="P16" s="3">
        <f t="shared" si="3"/>
        <v>0.18207097898419622</v>
      </c>
      <c r="Q16" s="3">
        <f t="shared" si="4"/>
        <v>3.6696903353492287E-2</v>
      </c>
    </row>
    <row r="17" spans="1:17" x14ac:dyDescent="0.2">
      <c r="A17" s="1" t="s">
        <v>5</v>
      </c>
      <c r="B17" s="2">
        <v>0</v>
      </c>
      <c r="C17" s="3">
        <v>146.80199999999999</v>
      </c>
      <c r="D17" s="3">
        <v>0.88500000000000001</v>
      </c>
      <c r="E17" s="2">
        <v>-81</v>
      </c>
      <c r="F17" s="3">
        <f t="shared" si="0"/>
        <v>-1.4137166941154069</v>
      </c>
      <c r="I17" s="1">
        <v>16</v>
      </c>
      <c r="J17" s="2">
        <f t="shared" si="7"/>
        <v>226</v>
      </c>
      <c r="K17" s="2">
        <f t="shared" si="7"/>
        <v>2312.654</v>
      </c>
      <c r="L17" s="3">
        <f t="shared" si="5"/>
        <v>0.13844450156060437</v>
      </c>
      <c r="M17" s="3">
        <f t="shared" si="6"/>
        <v>0.87410418142669688</v>
      </c>
      <c r="N17" s="3">
        <f t="shared" si="1"/>
        <v>104.49578901033028</v>
      </c>
      <c r="O17" s="3">
        <f t="shared" si="2"/>
        <v>0.19204830281122418</v>
      </c>
      <c r="P17" s="3">
        <f t="shared" si="3"/>
        <v>-0.24589093660081102</v>
      </c>
      <c r="Q17" s="3">
        <f t="shared" si="4"/>
        <v>0.31482888324119246</v>
      </c>
    </row>
    <row r="18" spans="1:17" x14ac:dyDescent="0.2">
      <c r="A18" s="1" t="s">
        <v>5</v>
      </c>
      <c r="B18" s="2">
        <v>27</v>
      </c>
      <c r="C18" s="3">
        <v>124.18300000000001</v>
      </c>
      <c r="D18" s="3">
        <v>6.3070000000000004</v>
      </c>
      <c r="E18" s="2">
        <v>-22</v>
      </c>
      <c r="F18" s="3">
        <f t="shared" si="0"/>
        <v>-0.38397243543875248</v>
      </c>
      <c r="I18" s="1">
        <v>17</v>
      </c>
      <c r="J18" s="2">
        <f t="shared" si="7"/>
        <v>253</v>
      </c>
      <c r="K18" s="2">
        <f t="shared" si="7"/>
        <v>2436.837</v>
      </c>
      <c r="L18" s="3">
        <f t="shared" si="5"/>
        <v>5.8477485707527288</v>
      </c>
      <c r="M18" s="3">
        <f t="shared" si="6"/>
        <v>2.362643784674157</v>
      </c>
      <c r="N18" s="3">
        <f t="shared" si="1"/>
        <v>153.67772010123969</v>
      </c>
      <c r="O18" s="3">
        <f t="shared" si="2"/>
        <v>27.784188526271773</v>
      </c>
      <c r="P18" s="3">
        <f t="shared" si="3"/>
        <v>10.803775363101224</v>
      </c>
      <c r="Q18" s="3">
        <f t="shared" si="4"/>
        <v>4.2010066979636669</v>
      </c>
    </row>
    <row r="19" spans="1:17" x14ac:dyDescent="0.2">
      <c r="A19" s="1" t="s">
        <v>5</v>
      </c>
      <c r="B19" s="2">
        <v>32</v>
      </c>
      <c r="C19" s="3">
        <v>114.07</v>
      </c>
      <c r="D19" s="3">
        <v>6.2880000000000003</v>
      </c>
      <c r="E19" s="2">
        <v>-18</v>
      </c>
      <c r="F19" s="3">
        <f t="shared" si="0"/>
        <v>-0.31415926535897931</v>
      </c>
      <c r="I19" s="1">
        <v>18</v>
      </c>
      <c r="J19" s="2">
        <f>J18+B19</f>
        <v>285</v>
      </c>
      <c r="K19" s="2">
        <f>K18+C19</f>
        <v>2550.9070000000002</v>
      </c>
      <c r="L19" s="3">
        <f t="shared" si="5"/>
        <v>5.9802433744639254</v>
      </c>
      <c r="M19" s="3">
        <f t="shared" si="6"/>
        <v>1.9430988606296693</v>
      </c>
      <c r="N19" s="3">
        <f t="shared" si="1"/>
        <v>506.68577555578577</v>
      </c>
      <c r="O19" s="3">
        <f t="shared" si="2"/>
        <v>29.198522410117697</v>
      </c>
      <c r="P19" s="3">
        <f t="shared" si="3"/>
        <v>8.8083028827112049</v>
      </c>
      <c r="Q19" s="3">
        <f t="shared" si="4"/>
        <v>2.6571960931383924</v>
      </c>
    </row>
    <row r="20" spans="1:17" x14ac:dyDescent="0.2">
      <c r="A20" s="12" t="s">
        <v>153</v>
      </c>
      <c r="B20" s="13">
        <f>AVERAGE(B2:B19)</f>
        <v>15.833333333333334</v>
      </c>
      <c r="C20" s="18">
        <f>AVERAGE(C2:C19)</f>
        <v>141.71705555555556</v>
      </c>
      <c r="D20" s="18">
        <f>AVERAGE(D2:D19)</f>
        <v>5.0887222222222217</v>
      </c>
      <c r="E20" s="13">
        <f>AVERAGE(E2:E19)</f>
        <v>-127.94444444444444</v>
      </c>
      <c r="F20" s="18">
        <f>AVERAGE(F2:F19)</f>
        <v>-2.2330518151905228</v>
      </c>
      <c r="G20" s="19"/>
      <c r="H20" s="19"/>
      <c r="I20" s="12"/>
      <c r="J20" s="13"/>
      <c r="K20" s="13"/>
      <c r="L20" s="18"/>
      <c r="M20" s="18"/>
      <c r="N20" s="18"/>
      <c r="O20" s="18"/>
      <c r="P20" s="18"/>
      <c r="Q20" s="18"/>
    </row>
    <row r="21" spans="1:17" x14ac:dyDescent="0.2">
      <c r="A21" s="1" t="s">
        <v>24</v>
      </c>
      <c r="B21" s="2">
        <v>8</v>
      </c>
      <c r="C21" s="3">
        <v>128.149</v>
      </c>
      <c r="D21" s="3">
        <v>4.7050000000000001</v>
      </c>
      <c r="E21" s="2">
        <v>-154</v>
      </c>
      <c r="F21" s="3">
        <f t="shared" ref="F21:F56" si="8">E21*PI()/180</f>
        <v>-2.6878070480712677</v>
      </c>
      <c r="I21" s="1">
        <v>19</v>
      </c>
      <c r="J21" s="2">
        <f>J19+B21</f>
        <v>293</v>
      </c>
      <c r="K21" s="2">
        <f>K19+C21</f>
        <v>2679.056</v>
      </c>
      <c r="L21" s="3">
        <f t="shared" si="5"/>
        <v>-4.2288259878375811</v>
      </c>
      <c r="M21" s="3">
        <f t="shared" si="6"/>
        <v>2.0625362456426086</v>
      </c>
      <c r="N21" s="3">
        <f t="shared" ref="N21:N56" si="9">(C21-K$106)^2</f>
        <v>71.076395919421586</v>
      </c>
      <c r="O21" s="3">
        <f t="shared" ref="O21:O56" si="10">(L21-L$107)^2</f>
        <v>23.092865327533413</v>
      </c>
      <c r="P21" s="3">
        <f t="shared" ref="P21:P56" si="11">(L21-L$107)*(M21-M$108)</f>
        <v>-8.4073641917201183</v>
      </c>
      <c r="Q21" s="3">
        <f t="shared" ref="Q21:Q56" si="12">(M21-M$108)^2</f>
        <v>3.0608489526824569</v>
      </c>
    </row>
    <row r="22" spans="1:17" x14ac:dyDescent="0.2">
      <c r="A22" s="1" t="s">
        <v>24</v>
      </c>
      <c r="B22" s="2">
        <v>30</v>
      </c>
      <c r="C22" s="3">
        <v>124.342</v>
      </c>
      <c r="D22" s="3">
        <v>10.597</v>
      </c>
      <c r="E22" s="2">
        <v>-98</v>
      </c>
      <c r="F22" s="3">
        <f t="shared" si="8"/>
        <v>-1.7104226669544429</v>
      </c>
      <c r="I22" s="1">
        <v>20</v>
      </c>
      <c r="J22" s="2">
        <f t="shared" ref="J22:K36" si="13">J21+B22</f>
        <v>323</v>
      </c>
      <c r="K22" s="2">
        <f t="shared" si="13"/>
        <v>2803.3980000000001</v>
      </c>
      <c r="L22" s="3">
        <f t="shared" si="5"/>
        <v>-1.4748173508738125</v>
      </c>
      <c r="M22" s="3">
        <f t="shared" si="6"/>
        <v>10.493870724454421</v>
      </c>
      <c r="N22" s="3">
        <f t="shared" si="9"/>
        <v>149.76085628305805</v>
      </c>
      <c r="O22" s="3">
        <f t="shared" si="10"/>
        <v>4.2086317873898071</v>
      </c>
      <c r="P22" s="3">
        <f t="shared" si="11"/>
        <v>-20.885989028843404</v>
      </c>
      <c r="Q22" s="3">
        <f t="shared" si="12"/>
        <v>103.6499650599069</v>
      </c>
    </row>
    <row r="23" spans="1:17" x14ac:dyDescent="0.2">
      <c r="A23" s="1" t="s">
        <v>24</v>
      </c>
      <c r="B23" s="2">
        <v>15</v>
      </c>
      <c r="C23" s="3">
        <v>129.607</v>
      </c>
      <c r="D23" s="3">
        <v>4.6740000000000004</v>
      </c>
      <c r="E23" s="2">
        <v>-84</v>
      </c>
      <c r="F23" s="3">
        <f t="shared" si="8"/>
        <v>-1.4660765716752369</v>
      </c>
      <c r="I23" s="1">
        <v>21</v>
      </c>
      <c r="J23" s="2">
        <f t="shared" si="13"/>
        <v>338</v>
      </c>
      <c r="K23" s="2">
        <f t="shared" si="13"/>
        <v>2933.0050000000001</v>
      </c>
      <c r="L23" s="3">
        <f t="shared" si="5"/>
        <v>0.48856603731301229</v>
      </c>
      <c r="M23" s="3">
        <f t="shared" si="6"/>
        <v>4.6483953389513095</v>
      </c>
      <c r="N23" s="3">
        <f t="shared" si="9"/>
        <v>48.618291737603414</v>
      </c>
      <c r="O23" s="3">
        <f t="shared" si="10"/>
        <v>7.7636583853817756E-3</v>
      </c>
      <c r="P23" s="3">
        <f t="shared" si="11"/>
        <v>-0.38199801833623065</v>
      </c>
      <c r="Q23" s="3">
        <f t="shared" si="12"/>
        <v>18.795583057539634</v>
      </c>
    </row>
    <row r="24" spans="1:17" x14ac:dyDescent="0.2">
      <c r="A24" s="1" t="s">
        <v>24</v>
      </c>
      <c r="B24" s="2">
        <v>40</v>
      </c>
      <c r="C24" s="3">
        <v>130.13</v>
      </c>
      <c r="D24" s="3">
        <v>7.3949999999999996</v>
      </c>
      <c r="E24" s="2">
        <v>-56</v>
      </c>
      <c r="F24" s="3">
        <f t="shared" si="8"/>
        <v>-0.97738438111682457</v>
      </c>
      <c r="I24" s="1">
        <v>22</v>
      </c>
      <c r="J24" s="2">
        <f t="shared" si="13"/>
        <v>378</v>
      </c>
      <c r="K24" s="2">
        <f t="shared" si="13"/>
        <v>3063.1350000000002</v>
      </c>
      <c r="L24" s="3">
        <f t="shared" si="5"/>
        <v>4.1352315211661725</v>
      </c>
      <c r="M24" s="3">
        <f t="shared" si="6"/>
        <v>6.1307328490445334</v>
      </c>
      <c r="N24" s="3">
        <f t="shared" si="9"/>
        <v>41.598395555785274</v>
      </c>
      <c r="O24" s="3">
        <f t="shared" si="10"/>
        <v>12.663305569377993</v>
      </c>
      <c r="P24" s="3">
        <f t="shared" si="11"/>
        <v>20.702687081958519</v>
      </c>
      <c r="Q24" s="3">
        <f t="shared" si="12"/>
        <v>33.845921988167305</v>
      </c>
    </row>
    <row r="25" spans="1:17" x14ac:dyDescent="0.2">
      <c r="A25" s="1" t="s">
        <v>24</v>
      </c>
      <c r="B25" s="2">
        <v>12</v>
      </c>
      <c r="C25" s="3">
        <v>145.786</v>
      </c>
      <c r="D25" s="3">
        <v>4.3810000000000002</v>
      </c>
      <c r="E25" s="2">
        <v>-137</v>
      </c>
      <c r="F25" s="3">
        <f t="shared" si="8"/>
        <v>-2.3911010752322315</v>
      </c>
      <c r="I25" s="1">
        <v>23</v>
      </c>
      <c r="J25" s="2">
        <f t="shared" si="13"/>
        <v>390</v>
      </c>
      <c r="K25" s="2">
        <f t="shared" si="13"/>
        <v>3208.9210000000003</v>
      </c>
      <c r="L25" s="3">
        <f t="shared" si="5"/>
        <v>-3.204060566793586</v>
      </c>
      <c r="M25" s="3">
        <f t="shared" si="6"/>
        <v>2.9878348154338066</v>
      </c>
      <c r="N25" s="3">
        <f t="shared" si="9"/>
        <v>84.756294464875921</v>
      </c>
      <c r="O25" s="3">
        <f t="shared" si="10"/>
        <v>14.293981553820307</v>
      </c>
      <c r="P25" s="3">
        <f t="shared" si="11"/>
        <v>-10.112819856161865</v>
      </c>
      <c r="Q25" s="3">
        <f t="shared" si="12"/>
        <v>7.1546982943914985</v>
      </c>
    </row>
    <row r="26" spans="1:17" x14ac:dyDescent="0.2">
      <c r="A26" s="1" t="s">
        <v>24</v>
      </c>
      <c r="B26" s="2">
        <v>13</v>
      </c>
      <c r="C26" s="3">
        <v>137.66900000000001</v>
      </c>
      <c r="D26" s="3">
        <v>7.8579999999999997</v>
      </c>
      <c r="E26" s="2">
        <v>-280</v>
      </c>
      <c r="F26" s="3">
        <f t="shared" si="8"/>
        <v>-4.8869219055841224</v>
      </c>
      <c r="I26" s="1">
        <v>24</v>
      </c>
      <c r="J26" s="2">
        <f t="shared" si="13"/>
        <v>403</v>
      </c>
      <c r="K26" s="2">
        <f t="shared" si="13"/>
        <v>3346.59</v>
      </c>
      <c r="L26" s="3">
        <f t="shared" si="5"/>
        <v>1.3645273801067357</v>
      </c>
      <c r="M26" s="3">
        <f t="shared" si="6"/>
        <v>-7.7386193231699307</v>
      </c>
      <c r="N26" s="3">
        <f t="shared" si="9"/>
        <v>1.1866141012396783</v>
      </c>
      <c r="O26" s="3">
        <f t="shared" si="10"/>
        <v>0.62070717849610557</v>
      </c>
      <c r="P26" s="3">
        <f t="shared" si="11"/>
        <v>-6.3434723469404481</v>
      </c>
      <c r="Q26" s="3">
        <f t="shared" si="12"/>
        <v>64.828703147744619</v>
      </c>
    </row>
    <row r="27" spans="1:17" x14ac:dyDescent="0.2">
      <c r="A27" s="1" t="s">
        <v>24</v>
      </c>
      <c r="B27" s="2">
        <v>27</v>
      </c>
      <c r="C27" s="3">
        <v>131.827</v>
      </c>
      <c r="D27" s="3">
        <v>11.238</v>
      </c>
      <c r="E27" s="2">
        <v>-320</v>
      </c>
      <c r="F27" s="3">
        <f t="shared" si="8"/>
        <v>-5.5850536063818543</v>
      </c>
      <c r="I27" s="1">
        <v>25</v>
      </c>
      <c r="J27" s="2">
        <f t="shared" si="13"/>
        <v>430</v>
      </c>
      <c r="K27" s="2">
        <f t="shared" si="13"/>
        <v>3478.4170000000004</v>
      </c>
      <c r="L27" s="3">
        <f t="shared" si="5"/>
        <v>8.6088074517710726</v>
      </c>
      <c r="M27" s="3">
        <f t="shared" si="6"/>
        <v>-7.2236471576573313</v>
      </c>
      <c r="N27" s="3">
        <f t="shared" si="9"/>
        <v>22.587984464876119</v>
      </c>
      <c r="O27" s="3">
        <f t="shared" si="10"/>
        <v>64.5151089615145</v>
      </c>
      <c r="P27" s="3">
        <f t="shared" si="11"/>
        <v>-60.535392705431207</v>
      </c>
      <c r="Q27" s="3">
        <f t="shared" si="12"/>
        <v>56.8011715238177</v>
      </c>
    </row>
    <row r="28" spans="1:17" x14ac:dyDescent="0.2">
      <c r="A28" s="1" t="s">
        <v>24</v>
      </c>
      <c r="B28" s="2">
        <v>25</v>
      </c>
      <c r="C28" s="3">
        <v>135.73400000000001</v>
      </c>
      <c r="D28" s="3">
        <v>6.9470000000000001</v>
      </c>
      <c r="E28" s="2">
        <v>-349</v>
      </c>
      <c r="F28" s="3">
        <f t="shared" si="8"/>
        <v>-6.0911990894602104</v>
      </c>
      <c r="I28" s="1">
        <v>26</v>
      </c>
      <c r="J28" s="2">
        <f t="shared" si="13"/>
        <v>455</v>
      </c>
      <c r="K28" s="2">
        <f t="shared" si="13"/>
        <v>3614.1510000000003</v>
      </c>
      <c r="L28" s="3">
        <f t="shared" si="5"/>
        <v>6.8193640434109213</v>
      </c>
      <c r="M28" s="3">
        <f t="shared" si="6"/>
        <v>-1.3255500908808557</v>
      </c>
      <c r="N28" s="3">
        <f t="shared" si="9"/>
        <v>0.71517773760330283</v>
      </c>
      <c r="O28" s="3">
        <f t="shared" si="10"/>
        <v>38.971133258041959</v>
      </c>
      <c r="P28" s="3">
        <f t="shared" si="11"/>
        <v>-10.229004510528547</v>
      </c>
      <c r="Q28" s="3">
        <f t="shared" si="12"/>
        <v>2.6848727385884201</v>
      </c>
    </row>
    <row r="29" spans="1:17" x14ac:dyDescent="0.2">
      <c r="A29" s="1" t="s">
        <v>24</v>
      </c>
      <c r="B29" s="2">
        <v>23</v>
      </c>
      <c r="C29" s="3">
        <v>134.596</v>
      </c>
      <c r="D29" s="3">
        <v>5.3550000000000004</v>
      </c>
      <c r="E29" s="2">
        <v>-49</v>
      </c>
      <c r="F29" s="3">
        <f t="shared" si="8"/>
        <v>-0.85521133347722145</v>
      </c>
      <c r="I29" s="1">
        <v>27</v>
      </c>
      <c r="J29" s="2">
        <f t="shared" si="13"/>
        <v>478</v>
      </c>
      <c r="K29" s="2">
        <f t="shared" si="13"/>
        <v>3748.7470000000003</v>
      </c>
      <c r="L29" s="3">
        <f t="shared" si="5"/>
        <v>3.513196100244167</v>
      </c>
      <c r="M29" s="3">
        <f t="shared" si="6"/>
        <v>4.0414698020929443</v>
      </c>
      <c r="N29" s="3">
        <f t="shared" si="9"/>
        <v>3.9349935557851379</v>
      </c>
      <c r="O29" s="3">
        <f t="shared" si="10"/>
        <v>8.6231405388011346</v>
      </c>
      <c r="P29" s="3">
        <f t="shared" si="11"/>
        <v>10.948696719769448</v>
      </c>
      <c r="Q29" s="3">
        <f t="shared" si="12"/>
        <v>13.901427133432314</v>
      </c>
    </row>
    <row r="30" spans="1:17" x14ac:dyDescent="0.2">
      <c r="A30" s="1" t="s">
        <v>24</v>
      </c>
      <c r="B30" s="2">
        <v>2</v>
      </c>
      <c r="C30" s="3">
        <v>125.78</v>
      </c>
      <c r="D30" s="3">
        <v>1.4770000000000001</v>
      </c>
      <c r="E30" s="2">
        <v>-177</v>
      </c>
      <c r="F30" s="3">
        <f t="shared" si="8"/>
        <v>-3.0892327760299634</v>
      </c>
      <c r="I30" s="1">
        <v>28</v>
      </c>
      <c r="J30" s="2">
        <f t="shared" si="13"/>
        <v>480</v>
      </c>
      <c r="K30" s="2">
        <f t="shared" si="13"/>
        <v>3874.5270000000005</v>
      </c>
      <c r="L30" s="3">
        <f t="shared" si="5"/>
        <v>-1.4749758228325056</v>
      </c>
      <c r="M30" s="3">
        <f t="shared" si="6"/>
        <v>7.7300207370828003E-2</v>
      </c>
      <c r="N30" s="3">
        <f t="shared" si="9"/>
        <v>116.63312737396707</v>
      </c>
      <c r="O30" s="3">
        <f t="shared" si="10"/>
        <v>4.2092820213690114</v>
      </c>
      <c r="P30" s="3">
        <f t="shared" si="11"/>
        <v>0.48359079012493811</v>
      </c>
      <c r="Q30" s="3">
        <f t="shared" si="12"/>
        <v>5.5558180969210079E-2</v>
      </c>
    </row>
    <row r="31" spans="1:17" x14ac:dyDescent="0.2">
      <c r="A31" s="1" t="s">
        <v>24</v>
      </c>
      <c r="B31" s="2">
        <v>10</v>
      </c>
      <c r="C31" s="3">
        <v>142.28800000000001</v>
      </c>
      <c r="D31" s="3">
        <v>8.2789999999999999</v>
      </c>
      <c r="E31" s="2">
        <v>-3</v>
      </c>
      <c r="F31" s="3">
        <f t="shared" si="8"/>
        <v>-5.2359877559829883E-2</v>
      </c>
      <c r="I31" s="1">
        <v>29</v>
      </c>
      <c r="J31" s="2">
        <f t="shared" si="13"/>
        <v>490</v>
      </c>
      <c r="K31" s="2">
        <f t="shared" si="13"/>
        <v>4016.8150000000005</v>
      </c>
      <c r="L31" s="3">
        <f t="shared" si="5"/>
        <v>8.2676539182331172</v>
      </c>
      <c r="M31" s="3">
        <f t="shared" si="6"/>
        <v>0.43328938173533194</v>
      </c>
      <c r="N31" s="3">
        <f t="shared" si="9"/>
        <v>32.584896464876074</v>
      </c>
      <c r="O31" s="3">
        <f t="shared" si="10"/>
        <v>59.151115775652293</v>
      </c>
      <c r="P31" s="3">
        <f t="shared" si="11"/>
        <v>0.92508096610264268</v>
      </c>
      <c r="Q31" s="3">
        <f t="shared" si="12"/>
        <v>1.4467601880768776E-2</v>
      </c>
    </row>
    <row r="32" spans="1:17" x14ac:dyDescent="0.2">
      <c r="A32" s="1" t="s">
        <v>24</v>
      </c>
      <c r="B32" s="2">
        <v>16</v>
      </c>
      <c r="C32" s="3">
        <v>144.01499999999999</v>
      </c>
      <c r="D32" s="3">
        <v>6.55</v>
      </c>
      <c r="E32" s="2">
        <v>-43</v>
      </c>
      <c r="F32" s="3">
        <f t="shared" si="8"/>
        <v>-0.75049157835756164</v>
      </c>
      <c r="I32" s="1">
        <v>30</v>
      </c>
      <c r="J32" s="2">
        <f t="shared" si="13"/>
        <v>506</v>
      </c>
      <c r="K32" s="2">
        <f t="shared" si="13"/>
        <v>4160.8300000000008</v>
      </c>
      <c r="L32" s="3">
        <f t="shared" si="5"/>
        <v>4.7903667456055672</v>
      </c>
      <c r="M32" s="3">
        <f t="shared" si="6"/>
        <v>4.4670892584093647</v>
      </c>
      <c r="N32" s="3">
        <f t="shared" si="9"/>
        <v>55.283956464875722</v>
      </c>
      <c r="O32" s="3">
        <f t="shared" si="10"/>
        <v>17.755175694233984</v>
      </c>
      <c r="P32" s="3">
        <f t="shared" si="11"/>
        <v>17.504006695340358</v>
      </c>
      <c r="Q32" s="3">
        <f t="shared" si="12"/>
        <v>17.256390793700835</v>
      </c>
    </row>
    <row r="33" spans="1:17" x14ac:dyDescent="0.2">
      <c r="A33" s="1" t="s">
        <v>24</v>
      </c>
      <c r="B33" s="2">
        <v>19</v>
      </c>
      <c r="C33" s="3">
        <v>116.967</v>
      </c>
      <c r="D33" s="3">
        <v>8.2110000000000003</v>
      </c>
      <c r="E33" s="2">
        <v>-118</v>
      </c>
      <c r="F33" s="3">
        <f t="shared" si="8"/>
        <v>-2.0594885173533086</v>
      </c>
      <c r="I33" s="1">
        <v>31</v>
      </c>
      <c r="J33" s="2">
        <f t="shared" si="13"/>
        <v>525</v>
      </c>
      <c r="K33" s="2">
        <f t="shared" si="13"/>
        <v>4277.7970000000005</v>
      </c>
      <c r="L33" s="3">
        <f t="shared" si="5"/>
        <v>-3.8548310020349472</v>
      </c>
      <c r="M33" s="3">
        <f t="shared" si="6"/>
        <v>7.2498826849646507</v>
      </c>
      <c r="N33" s="3">
        <f t="shared" si="9"/>
        <v>384.65728810124</v>
      </c>
      <c r="O33" s="3">
        <f t="shared" si="10"/>
        <v>19.638269038431094</v>
      </c>
      <c r="P33" s="3">
        <f t="shared" si="11"/>
        <v>-30.740820102813498</v>
      </c>
      <c r="Q33" s="3">
        <f t="shared" si="12"/>
        <v>48.120229880965042</v>
      </c>
    </row>
    <row r="34" spans="1:17" x14ac:dyDescent="0.2">
      <c r="A34" s="1" t="s">
        <v>24</v>
      </c>
      <c r="B34" s="2">
        <v>14</v>
      </c>
      <c r="C34" s="3">
        <v>112.96599999999999</v>
      </c>
      <c r="D34" s="3">
        <v>5.843</v>
      </c>
      <c r="E34" s="2">
        <v>-140</v>
      </c>
      <c r="F34" s="3">
        <f t="shared" si="8"/>
        <v>-2.4434609527920612</v>
      </c>
      <c r="I34" s="1">
        <v>32</v>
      </c>
      <c r="J34" s="2">
        <f t="shared" si="13"/>
        <v>539</v>
      </c>
      <c r="K34" s="2">
        <f t="shared" si="13"/>
        <v>4390.7630000000008</v>
      </c>
      <c r="L34" s="3">
        <f t="shared" si="5"/>
        <v>-4.4759976811441877</v>
      </c>
      <c r="M34" s="3">
        <f t="shared" si="6"/>
        <v>3.75580800339845</v>
      </c>
      <c r="N34" s="3">
        <f t="shared" si="9"/>
        <v>557.60596901033125</v>
      </c>
      <c r="O34" s="3">
        <f t="shared" si="10"/>
        <v>25.529528122093357</v>
      </c>
      <c r="P34" s="3">
        <f t="shared" si="11"/>
        <v>-17.395350500994166</v>
      </c>
      <c r="Q34" s="3">
        <f t="shared" si="12"/>
        <v>11.852871608330597</v>
      </c>
    </row>
    <row r="35" spans="1:17" x14ac:dyDescent="0.2">
      <c r="A35" s="1" t="s">
        <v>24</v>
      </c>
      <c r="B35" s="2">
        <v>7</v>
      </c>
      <c r="C35" s="3">
        <v>136.34399999999999</v>
      </c>
      <c r="D35" s="3">
        <v>7.41</v>
      </c>
      <c r="E35" s="2">
        <v>-115</v>
      </c>
      <c r="F35" s="3">
        <f t="shared" si="8"/>
        <v>-2.0071286397934789</v>
      </c>
      <c r="I35" s="1">
        <v>33</v>
      </c>
      <c r="J35" s="2">
        <f t="shared" si="13"/>
        <v>546</v>
      </c>
      <c r="K35" s="2">
        <f t="shared" si="13"/>
        <v>4527.1070000000009</v>
      </c>
      <c r="L35" s="3">
        <f t="shared" si="5"/>
        <v>-3.1316013194985821</v>
      </c>
      <c r="M35" s="3">
        <f t="shared" si="6"/>
        <v>6.7157407019415771</v>
      </c>
      <c r="N35" s="3">
        <f t="shared" si="9"/>
        <v>5.5545919421493742E-2</v>
      </c>
      <c r="O35" s="3">
        <f t="shared" si="10"/>
        <v>13.751333003799324</v>
      </c>
      <c r="P35" s="3">
        <f t="shared" si="11"/>
        <v>-23.743118964682218</v>
      </c>
      <c r="Q35" s="3">
        <f t="shared" si="12"/>
        <v>40.994985578147158</v>
      </c>
    </row>
    <row r="36" spans="1:17" x14ac:dyDescent="0.2">
      <c r="A36" s="1" t="s">
        <v>24</v>
      </c>
      <c r="B36" s="2">
        <v>11</v>
      </c>
      <c r="C36" s="3">
        <v>148.923</v>
      </c>
      <c r="D36" s="3">
        <v>5.3979999999999997</v>
      </c>
      <c r="E36" s="2">
        <v>-197</v>
      </c>
      <c r="F36" s="3">
        <f t="shared" si="8"/>
        <v>-3.4382986264288289</v>
      </c>
      <c r="I36" s="1">
        <v>34</v>
      </c>
      <c r="J36" s="2">
        <f t="shared" si="13"/>
        <v>557</v>
      </c>
      <c r="K36" s="2">
        <f t="shared" si="13"/>
        <v>4676.0300000000007</v>
      </c>
      <c r="L36" s="3">
        <f t="shared" si="5"/>
        <v>-5.1621330726884658</v>
      </c>
      <c r="M36" s="3">
        <f t="shared" si="6"/>
        <v>-1.5782224620933309</v>
      </c>
      <c r="N36" s="3">
        <f t="shared" si="9"/>
        <v>152.35750373760317</v>
      </c>
      <c r="O36" s="3">
        <f t="shared" si="10"/>
        <v>32.933948647299069</v>
      </c>
      <c r="P36" s="3">
        <f t="shared" si="11"/>
        <v>10.853413890008877</v>
      </c>
      <c r="Q36" s="3">
        <f t="shared" si="12"/>
        <v>3.5767528008670215</v>
      </c>
    </row>
    <row r="37" spans="1:17" x14ac:dyDescent="0.2">
      <c r="A37" s="1" t="s">
        <v>24</v>
      </c>
      <c r="B37" s="2">
        <v>10</v>
      </c>
      <c r="C37" s="3">
        <v>130.50200000000001</v>
      </c>
      <c r="D37" s="3">
        <v>7.133</v>
      </c>
      <c r="E37" s="2">
        <v>-40</v>
      </c>
      <c r="F37" s="3">
        <f t="shared" si="8"/>
        <v>-0.69813170079773179</v>
      </c>
      <c r="I37" s="1">
        <v>35</v>
      </c>
      <c r="J37" s="2">
        <f t="shared" ref="J37:K52" si="14">J36+B37</f>
        <v>567</v>
      </c>
      <c r="K37" s="2">
        <f t="shared" si="14"/>
        <v>4806.5320000000011</v>
      </c>
      <c r="L37" s="3">
        <f t="shared" si="5"/>
        <v>5.4641950127676706</v>
      </c>
      <c r="M37" s="3">
        <f t="shared" si="6"/>
        <v>4.5850040198940842</v>
      </c>
      <c r="N37" s="3">
        <f t="shared" si="9"/>
        <v>36.93821628305782</v>
      </c>
      <c r="O37" s="3">
        <f t="shared" si="10"/>
        <v>23.887825855142172</v>
      </c>
      <c r="P37" s="3">
        <f t="shared" si="11"/>
        <v>20.879454489064969</v>
      </c>
      <c r="Q37" s="3">
        <f t="shared" si="12"/>
        <v>18.249949677487745</v>
      </c>
    </row>
    <row r="38" spans="1:17" x14ac:dyDescent="0.2">
      <c r="A38" s="1" t="s">
        <v>24</v>
      </c>
      <c r="B38" s="2">
        <v>6</v>
      </c>
      <c r="C38" s="3">
        <v>129.91200000000001</v>
      </c>
      <c r="D38" s="3">
        <v>3.6659999999999999</v>
      </c>
      <c r="E38" s="2">
        <v>-88</v>
      </c>
      <c r="F38" s="3">
        <f t="shared" si="8"/>
        <v>-1.5358897417550099</v>
      </c>
      <c r="I38" s="1">
        <v>36</v>
      </c>
      <c r="J38" s="2">
        <f t="shared" si="14"/>
        <v>573</v>
      </c>
      <c r="K38" s="2">
        <f t="shared" si="14"/>
        <v>4936.4440000000013</v>
      </c>
      <c r="L38" s="3">
        <f t="shared" si="5"/>
        <v>0.12794155491136897</v>
      </c>
      <c r="M38" s="3">
        <f t="shared" si="6"/>
        <v>3.6637667718520048</v>
      </c>
      <c r="N38" s="3">
        <f t="shared" si="9"/>
        <v>44.457980828512412</v>
      </c>
      <c r="O38" s="3">
        <f t="shared" si="10"/>
        <v>0.2013640937052463</v>
      </c>
      <c r="P38" s="3">
        <f t="shared" si="11"/>
        <v>-1.5036064300783394</v>
      </c>
      <c r="Q38" s="3">
        <f t="shared" si="12"/>
        <v>11.227584098892526</v>
      </c>
    </row>
    <row r="39" spans="1:17" x14ac:dyDescent="0.2">
      <c r="A39" s="1" t="s">
        <v>24</v>
      </c>
      <c r="B39" s="2">
        <v>6</v>
      </c>
      <c r="C39" s="3">
        <v>128.22800000000001</v>
      </c>
      <c r="D39" s="3">
        <v>4.3639999999999999</v>
      </c>
      <c r="E39" s="2">
        <v>-43</v>
      </c>
      <c r="F39" s="3">
        <f t="shared" si="8"/>
        <v>-0.75049157835756164</v>
      </c>
      <c r="I39" s="1">
        <v>37</v>
      </c>
      <c r="J39" s="2">
        <f t="shared" si="14"/>
        <v>579</v>
      </c>
      <c r="K39" s="2">
        <f t="shared" si="14"/>
        <v>5064.6720000000014</v>
      </c>
      <c r="L39" s="3">
        <f t="shared" si="5"/>
        <v>3.1916275538660601</v>
      </c>
      <c r="M39" s="3">
        <f t="shared" si="6"/>
        <v>2.9762408433127434</v>
      </c>
      <c r="N39" s="3">
        <f t="shared" si="9"/>
        <v>69.750589192148738</v>
      </c>
      <c r="O39" s="3">
        <f t="shared" si="10"/>
        <v>6.8379629375519659</v>
      </c>
      <c r="P39" s="3">
        <f t="shared" si="11"/>
        <v>6.9642203390629378</v>
      </c>
      <c r="Q39" s="3">
        <f t="shared" si="12"/>
        <v>7.0928089803863923</v>
      </c>
    </row>
    <row r="40" spans="1:17" x14ac:dyDescent="0.2">
      <c r="A40" s="1" t="s">
        <v>24</v>
      </c>
      <c r="B40" s="2">
        <v>23</v>
      </c>
      <c r="C40" s="3">
        <v>130.566</v>
      </c>
      <c r="D40" s="3">
        <v>6.22</v>
      </c>
      <c r="E40" s="2">
        <v>-64</v>
      </c>
      <c r="F40" s="3">
        <f t="shared" si="8"/>
        <v>-1.1170107212763709</v>
      </c>
      <c r="I40" s="1">
        <v>38</v>
      </c>
      <c r="J40" s="2">
        <f t="shared" si="14"/>
        <v>602</v>
      </c>
      <c r="K40" s="2">
        <f t="shared" si="14"/>
        <v>5195.2380000000012</v>
      </c>
      <c r="L40" s="3">
        <f t="shared" si="5"/>
        <v>2.7266685330280618</v>
      </c>
      <c r="M40" s="3">
        <f t="shared" si="6"/>
        <v>5.5904989679808184</v>
      </c>
      <c r="N40" s="3">
        <f t="shared" si="9"/>
        <v>36.164369010330631</v>
      </c>
      <c r="O40" s="3">
        <f t="shared" si="10"/>
        <v>4.6224607459822291</v>
      </c>
      <c r="P40" s="3">
        <f t="shared" si="11"/>
        <v>11.34655732403461</v>
      </c>
      <c r="Q40" s="3">
        <f t="shared" si="12"/>
        <v>27.851910526120967</v>
      </c>
    </row>
    <row r="41" spans="1:17" x14ac:dyDescent="0.2">
      <c r="A41" s="1" t="s">
        <v>24</v>
      </c>
      <c r="B41" s="2">
        <v>6</v>
      </c>
      <c r="C41" s="3">
        <v>132.047</v>
      </c>
      <c r="D41" s="3">
        <v>4.3719999999999999</v>
      </c>
      <c r="E41" s="2">
        <v>-66</v>
      </c>
      <c r="F41" s="3">
        <f t="shared" si="8"/>
        <v>-1.1519173063162575</v>
      </c>
      <c r="I41" s="1">
        <v>39</v>
      </c>
      <c r="J41" s="2">
        <f t="shared" si="14"/>
        <v>608</v>
      </c>
      <c r="K41" s="2">
        <f t="shared" si="14"/>
        <v>5327.2850000000008</v>
      </c>
      <c r="L41" s="3">
        <f t="shared" si="5"/>
        <v>1.7782526035273984</v>
      </c>
      <c r="M41" s="3">
        <f t="shared" si="6"/>
        <v>3.9940207408134509</v>
      </c>
      <c r="N41" s="3">
        <f t="shared" si="9"/>
        <v>20.545204464876125</v>
      </c>
      <c r="O41" s="3">
        <f t="shared" si="10"/>
        <v>1.443782340373839</v>
      </c>
      <c r="P41" s="3">
        <f t="shared" si="11"/>
        <v>4.4230126247028441</v>
      </c>
      <c r="Q41" s="3">
        <f t="shared" si="12"/>
        <v>13.549854525312506</v>
      </c>
    </row>
    <row r="42" spans="1:17" x14ac:dyDescent="0.2">
      <c r="A42" s="1" t="s">
        <v>24</v>
      </c>
      <c r="B42" s="2">
        <v>14</v>
      </c>
      <c r="C42" s="3">
        <v>143.49299999999999</v>
      </c>
      <c r="D42" s="3">
        <v>6.48</v>
      </c>
      <c r="E42" s="2">
        <v>-209</v>
      </c>
      <c r="F42" s="3">
        <f t="shared" si="8"/>
        <v>-3.6477381366681487</v>
      </c>
      <c r="I42" s="1">
        <v>40</v>
      </c>
      <c r="J42" s="2">
        <f t="shared" si="14"/>
        <v>622</v>
      </c>
      <c r="K42" s="2">
        <f t="shared" si="14"/>
        <v>5470.7780000000012</v>
      </c>
      <c r="L42" s="3">
        <f t="shared" si="5"/>
        <v>-5.6675357022632857</v>
      </c>
      <c r="M42" s="3">
        <f t="shared" si="6"/>
        <v>-3.1415663391962636</v>
      </c>
      <c r="N42" s="3">
        <f t="shared" si="9"/>
        <v>47.793968283057687</v>
      </c>
      <c r="O42" s="3">
        <f t="shared" si="10"/>
        <v>38.990200537055308</v>
      </c>
      <c r="P42" s="3">
        <f t="shared" si="11"/>
        <v>21.571099487576394</v>
      </c>
      <c r="Q42" s="3">
        <f t="shared" si="12"/>
        <v>11.93408412097541</v>
      </c>
    </row>
    <row r="43" spans="1:17" x14ac:dyDescent="0.2">
      <c r="A43" s="1" t="s">
        <v>24</v>
      </c>
      <c r="B43" s="2">
        <v>14</v>
      </c>
      <c r="C43" s="3">
        <v>128.62</v>
      </c>
      <c r="D43" s="3">
        <v>4.0869999999999997</v>
      </c>
      <c r="E43" s="2">
        <v>-204</v>
      </c>
      <c r="F43" s="3">
        <f t="shared" si="8"/>
        <v>-3.5604716740684319</v>
      </c>
      <c r="I43" s="1">
        <v>41</v>
      </c>
      <c r="J43" s="2">
        <f t="shared" si="14"/>
        <v>636</v>
      </c>
      <c r="K43" s="2">
        <f t="shared" si="14"/>
        <v>5599.398000000001</v>
      </c>
      <c r="L43" s="3">
        <f t="shared" si="5"/>
        <v>-3.7336602853853105</v>
      </c>
      <c r="M43" s="3">
        <f t="shared" si="6"/>
        <v>-1.6623326602507937</v>
      </c>
      <c r="N43" s="3">
        <f t="shared" si="9"/>
        <v>63.356534646694257</v>
      </c>
      <c r="O43" s="3">
        <f t="shared" si="10"/>
        <v>18.579013219711054</v>
      </c>
      <c r="P43" s="3">
        <f t="shared" si="11"/>
        <v>8.5143859663443724</v>
      </c>
      <c r="Q43" s="3">
        <f t="shared" si="12"/>
        <v>3.9019708703888556</v>
      </c>
    </row>
    <row r="44" spans="1:17" x14ac:dyDescent="0.2">
      <c r="A44" s="1" t="s">
        <v>24</v>
      </c>
      <c r="B44" s="2">
        <v>7</v>
      </c>
      <c r="C44" s="3">
        <v>129.69</v>
      </c>
      <c r="D44" s="3">
        <v>1.891</v>
      </c>
      <c r="E44" s="2">
        <v>-131</v>
      </c>
      <c r="F44" s="3">
        <f t="shared" si="8"/>
        <v>-2.286381320112572</v>
      </c>
      <c r="I44" s="1">
        <v>42</v>
      </c>
      <c r="J44" s="2">
        <f t="shared" si="14"/>
        <v>643</v>
      </c>
      <c r="K44" s="2">
        <f t="shared" si="14"/>
        <v>5729.0880000000006</v>
      </c>
      <c r="L44" s="3">
        <f t="shared" si="5"/>
        <v>-1.2406076238210497</v>
      </c>
      <c r="M44" s="3">
        <f t="shared" si="6"/>
        <v>1.4271558162012616</v>
      </c>
      <c r="N44" s="3">
        <f t="shared" si="9"/>
        <v>47.467715555785254</v>
      </c>
      <c r="O44" s="3">
        <f t="shared" si="10"/>
        <v>3.3025258096574732</v>
      </c>
      <c r="P44" s="3">
        <f t="shared" si="11"/>
        <v>-2.0247243651688853</v>
      </c>
      <c r="Q44" s="3">
        <f t="shared" si="12"/>
        <v>1.2413252738011857</v>
      </c>
    </row>
    <row r="45" spans="1:17" x14ac:dyDescent="0.2">
      <c r="A45" s="1" t="s">
        <v>24</v>
      </c>
      <c r="B45" s="2">
        <v>36</v>
      </c>
      <c r="C45" s="3">
        <v>143.51900000000001</v>
      </c>
      <c r="D45" s="3">
        <v>8.4730000000000008</v>
      </c>
      <c r="E45" s="2">
        <v>-223</v>
      </c>
      <c r="F45" s="3">
        <f t="shared" si="8"/>
        <v>-3.8920842319473548</v>
      </c>
      <c r="I45" s="1">
        <v>43</v>
      </c>
      <c r="J45" s="2">
        <f t="shared" si="14"/>
        <v>679</v>
      </c>
      <c r="K45" s="2">
        <f t="shared" si="14"/>
        <v>5872.6070000000009</v>
      </c>
      <c r="L45" s="3">
        <f t="shared" si="5"/>
        <v>-6.1967599138192329</v>
      </c>
      <c r="M45" s="3">
        <f t="shared" si="6"/>
        <v>-5.7785721048095491</v>
      </c>
      <c r="N45" s="3">
        <f t="shared" si="9"/>
        <v>48.154136828512371</v>
      </c>
      <c r="O45" s="3">
        <f t="shared" si="10"/>
        <v>45.879456592013298</v>
      </c>
      <c r="P45" s="3">
        <f t="shared" si="11"/>
        <v>41.260937828267217</v>
      </c>
      <c r="Q45" s="3">
        <f t="shared" si="12"/>
        <v>37.10734862462381</v>
      </c>
    </row>
    <row r="46" spans="1:17" x14ac:dyDescent="0.2">
      <c r="A46" s="1" t="s">
        <v>24</v>
      </c>
      <c r="B46" s="2">
        <v>13</v>
      </c>
      <c r="C46" s="3">
        <v>138.755</v>
      </c>
      <c r="D46" s="3">
        <v>4.7750000000000004</v>
      </c>
      <c r="E46" s="2">
        <v>-73</v>
      </c>
      <c r="F46" s="3">
        <f t="shared" si="8"/>
        <v>-1.2740903539558606</v>
      </c>
      <c r="I46" s="1">
        <v>44</v>
      </c>
      <c r="J46" s="2">
        <f t="shared" si="14"/>
        <v>692</v>
      </c>
      <c r="K46" s="2">
        <f t="shared" si="14"/>
        <v>6011.362000000001</v>
      </c>
      <c r="L46" s="3">
        <f t="shared" si="5"/>
        <v>1.3960748900510682</v>
      </c>
      <c r="M46" s="3">
        <f t="shared" si="6"/>
        <v>4.5663552097234943</v>
      </c>
      <c r="N46" s="3">
        <f t="shared" si="9"/>
        <v>4.73200919214871</v>
      </c>
      <c r="O46" s="3">
        <f t="shared" si="10"/>
        <v>0.67141181752003409</v>
      </c>
      <c r="P46" s="3">
        <f t="shared" si="11"/>
        <v>3.485180883705512</v>
      </c>
      <c r="Q46" s="3">
        <f t="shared" si="12"/>
        <v>18.090962171341133</v>
      </c>
    </row>
    <row r="47" spans="1:17" x14ac:dyDescent="0.2">
      <c r="A47" s="1" t="s">
        <v>24</v>
      </c>
      <c r="B47" s="2">
        <v>9</v>
      </c>
      <c r="C47" s="3">
        <v>128.55600000000001</v>
      </c>
      <c r="D47" s="3">
        <v>4.4980000000000002</v>
      </c>
      <c r="E47" s="2">
        <v>-296</v>
      </c>
      <c r="F47" s="3">
        <f t="shared" si="8"/>
        <v>-5.1661745859032155</v>
      </c>
      <c r="I47" s="1">
        <v>45</v>
      </c>
      <c r="J47" s="2">
        <f t="shared" si="14"/>
        <v>701</v>
      </c>
      <c r="K47" s="2">
        <f t="shared" si="14"/>
        <v>6139.9180000000006</v>
      </c>
      <c r="L47" s="3">
        <f t="shared" si="5"/>
        <v>1.9717934182572703</v>
      </c>
      <c r="M47" s="3">
        <f t="shared" si="6"/>
        <v>-4.0427756202536536</v>
      </c>
      <c r="N47" s="3">
        <f t="shared" si="9"/>
        <v>64.37946991942141</v>
      </c>
      <c r="O47" s="3">
        <f t="shared" si="10"/>
        <v>1.9463479736676133</v>
      </c>
      <c r="P47" s="3">
        <f t="shared" si="11"/>
        <v>-6.0768224116282274</v>
      </c>
      <c r="Q47" s="3">
        <f t="shared" si="12"/>
        <v>18.972851269180826</v>
      </c>
    </row>
    <row r="48" spans="1:17" x14ac:dyDescent="0.2">
      <c r="A48" s="1" t="s">
        <v>24</v>
      </c>
      <c r="B48" s="2">
        <v>10</v>
      </c>
      <c r="C48" s="3">
        <v>138.66900000000001</v>
      </c>
      <c r="D48" s="3">
        <v>4.2220000000000004</v>
      </c>
      <c r="E48" s="2">
        <v>-242</v>
      </c>
      <c r="F48" s="3">
        <f t="shared" si="8"/>
        <v>-4.2236967898262776</v>
      </c>
      <c r="I48" s="1">
        <v>46</v>
      </c>
      <c r="J48" s="2">
        <f t="shared" si="14"/>
        <v>711</v>
      </c>
      <c r="K48" s="2">
        <f t="shared" si="14"/>
        <v>6278.5870000000004</v>
      </c>
      <c r="L48" s="3">
        <f t="shared" si="5"/>
        <v>-1.9821089380820309</v>
      </c>
      <c r="M48" s="3">
        <f t="shared" si="6"/>
        <v>-3.7278047370503899</v>
      </c>
      <c r="N48" s="3">
        <f t="shared" si="9"/>
        <v>4.3652504648760502</v>
      </c>
      <c r="O48" s="3">
        <f t="shared" si="10"/>
        <v>6.5473888641902054</v>
      </c>
      <c r="P48" s="3">
        <f t="shared" si="11"/>
        <v>10.339577579343475</v>
      </c>
      <c r="Q48" s="3">
        <f t="shared" si="12"/>
        <v>16.328167875283935</v>
      </c>
    </row>
    <row r="49" spans="1:17" x14ac:dyDescent="0.2">
      <c r="A49" s="1" t="s">
        <v>24</v>
      </c>
      <c r="B49" s="2">
        <v>1</v>
      </c>
      <c r="C49" s="3">
        <v>142.61199999999999</v>
      </c>
      <c r="D49" s="3">
        <v>1.19</v>
      </c>
      <c r="E49" s="2">
        <v>-287</v>
      </c>
      <c r="F49" s="3">
        <f t="shared" si="8"/>
        <v>-5.0090949532237259</v>
      </c>
      <c r="I49" s="1">
        <v>47</v>
      </c>
      <c r="J49" s="2">
        <f t="shared" si="14"/>
        <v>712</v>
      </c>
      <c r="K49" s="2">
        <f t="shared" si="14"/>
        <v>6421.1990000000005</v>
      </c>
      <c r="L49" s="3">
        <f t="shared" si="5"/>
        <v>0.34792232862005668</v>
      </c>
      <c r="M49" s="3">
        <f t="shared" si="6"/>
        <v>-1.1380026595960122</v>
      </c>
      <c r="N49" s="3">
        <f t="shared" si="9"/>
        <v>36.388862646694065</v>
      </c>
      <c r="O49" s="3">
        <f t="shared" si="10"/>
        <v>5.2329002498886605E-2</v>
      </c>
      <c r="P49" s="3">
        <f t="shared" si="11"/>
        <v>0.33192643548636142</v>
      </c>
      <c r="Q49" s="3">
        <f t="shared" si="12"/>
        <v>2.1054320417635672</v>
      </c>
    </row>
    <row r="50" spans="1:17" x14ac:dyDescent="0.2">
      <c r="A50" s="1" t="s">
        <v>24</v>
      </c>
      <c r="B50" s="2">
        <v>2</v>
      </c>
      <c r="C50" s="3">
        <v>156.41200000000001</v>
      </c>
      <c r="D50" s="3">
        <v>1.7030000000000001</v>
      </c>
      <c r="E50" s="2">
        <v>-260</v>
      </c>
      <c r="F50" s="3">
        <f t="shared" si="8"/>
        <v>-4.5378560551852569</v>
      </c>
      <c r="I50" s="1">
        <v>48</v>
      </c>
      <c r="J50" s="2">
        <f t="shared" si="14"/>
        <v>714</v>
      </c>
      <c r="K50" s="2">
        <f t="shared" si="14"/>
        <v>6577.6110000000008</v>
      </c>
      <c r="L50" s="3">
        <f t="shared" si="5"/>
        <v>-0.29572284656678238</v>
      </c>
      <c r="M50" s="3">
        <f t="shared" si="6"/>
        <v>-1.6771276033797904</v>
      </c>
      <c r="N50" s="3">
        <f t="shared" si="9"/>
        <v>393.32084446487602</v>
      </c>
      <c r="O50" s="3">
        <f t="shared" si="10"/>
        <v>0.76108264715353113</v>
      </c>
      <c r="P50" s="3">
        <f t="shared" si="11"/>
        <v>1.7361953446012095</v>
      </c>
      <c r="Q50" s="3">
        <f t="shared" si="12"/>
        <v>3.9606398672847827</v>
      </c>
    </row>
    <row r="51" spans="1:17" x14ac:dyDescent="0.2">
      <c r="A51" s="1" t="s">
        <v>24</v>
      </c>
      <c r="B51" s="2">
        <v>9</v>
      </c>
      <c r="C51" s="3">
        <v>129.75800000000001</v>
      </c>
      <c r="D51" s="3">
        <v>3.3959999999999999</v>
      </c>
      <c r="E51" s="2">
        <v>-135</v>
      </c>
      <c r="F51" s="3">
        <f t="shared" si="8"/>
        <v>-2.3561944901923448</v>
      </c>
      <c r="I51" s="1">
        <v>49</v>
      </c>
      <c r="J51" s="2">
        <f t="shared" si="14"/>
        <v>723</v>
      </c>
      <c r="K51" s="2">
        <f t="shared" si="14"/>
        <v>6707.3690000000006</v>
      </c>
      <c r="L51" s="3">
        <f t="shared" si="5"/>
        <v>-2.401334628909515</v>
      </c>
      <c r="M51" s="3">
        <f t="shared" si="6"/>
        <v>2.4013346289095154</v>
      </c>
      <c r="N51" s="3">
        <f t="shared" si="9"/>
        <v>46.535342828512363</v>
      </c>
      <c r="O51" s="3">
        <f t="shared" si="10"/>
        <v>8.8685572041457341</v>
      </c>
      <c r="P51" s="3">
        <f t="shared" si="11"/>
        <v>-6.2190622577766002</v>
      </c>
      <c r="Q51" s="3">
        <f t="shared" si="12"/>
        <v>4.361107954292879</v>
      </c>
    </row>
    <row r="52" spans="1:17" x14ac:dyDescent="0.2">
      <c r="A52" s="1" t="s">
        <v>24</v>
      </c>
      <c r="B52" s="2">
        <v>25</v>
      </c>
      <c r="C52" s="3">
        <v>136.18199999999999</v>
      </c>
      <c r="D52" s="3">
        <v>4.79</v>
      </c>
      <c r="E52" s="2">
        <v>-228</v>
      </c>
      <c r="F52" s="3">
        <f t="shared" si="8"/>
        <v>-3.9793506945470711</v>
      </c>
      <c r="I52" s="1">
        <v>50</v>
      </c>
      <c r="J52" s="2">
        <f t="shared" si="14"/>
        <v>748</v>
      </c>
      <c r="K52" s="2">
        <f t="shared" si="14"/>
        <v>6843.5510000000004</v>
      </c>
      <c r="L52" s="3">
        <f t="shared" si="5"/>
        <v>-3.2051356044589321</v>
      </c>
      <c r="M52" s="3">
        <f t="shared" si="6"/>
        <v>-3.5596637140367173</v>
      </c>
      <c r="N52" s="3">
        <f t="shared" si="9"/>
        <v>0.15815082851241194</v>
      </c>
      <c r="O52" s="3">
        <f t="shared" si="10"/>
        <v>14.302111581523583</v>
      </c>
      <c r="P52" s="3">
        <f t="shared" si="11"/>
        <v>14.645721404446883</v>
      </c>
      <c r="Q52" s="3">
        <f t="shared" si="12"/>
        <v>14.997586491618147</v>
      </c>
    </row>
    <row r="53" spans="1:17" x14ac:dyDescent="0.2">
      <c r="A53" s="1" t="s">
        <v>24</v>
      </c>
      <c r="B53" s="2">
        <v>32</v>
      </c>
      <c r="C53" s="3">
        <v>140.90299999999999</v>
      </c>
      <c r="D53" s="3">
        <v>7.306</v>
      </c>
      <c r="E53" s="2">
        <v>-258</v>
      </c>
      <c r="F53" s="3">
        <f t="shared" si="8"/>
        <v>-4.5029494701453698</v>
      </c>
      <c r="I53" s="1">
        <v>51</v>
      </c>
      <c r="J53" s="2">
        <f t="shared" ref="J53:K69" si="15">J52+B53</f>
        <v>780</v>
      </c>
      <c r="K53" s="2">
        <f t="shared" si="15"/>
        <v>6984.4540000000006</v>
      </c>
      <c r="L53" s="3">
        <f t="shared" si="5"/>
        <v>-1.519002813114553</v>
      </c>
      <c r="M53" s="3">
        <f t="shared" si="6"/>
        <v>-7.1463463709611839</v>
      </c>
      <c r="N53" s="3">
        <f t="shared" si="9"/>
        <v>18.691080101239535</v>
      </c>
      <c r="O53" s="3">
        <f t="shared" si="10"/>
        <v>4.3918766533102138</v>
      </c>
      <c r="P53" s="3">
        <f t="shared" si="11"/>
        <v>15.632423388986423</v>
      </c>
      <c r="Q53" s="3">
        <f t="shared" si="12"/>
        <v>55.641968184225519</v>
      </c>
    </row>
    <row r="54" spans="1:17" x14ac:dyDescent="0.2">
      <c r="A54" s="1" t="s">
        <v>24</v>
      </c>
      <c r="B54" s="2">
        <v>34</v>
      </c>
      <c r="C54" s="3">
        <v>134.59399999999999</v>
      </c>
      <c r="D54" s="3">
        <v>8.1219999999999999</v>
      </c>
      <c r="E54" s="2">
        <v>-328</v>
      </c>
      <c r="F54" s="3">
        <f t="shared" si="8"/>
        <v>-5.7246799465414</v>
      </c>
      <c r="I54" s="1">
        <v>52</v>
      </c>
      <c r="J54" s="2">
        <f t="shared" si="15"/>
        <v>814</v>
      </c>
      <c r="K54" s="2">
        <f t="shared" si="15"/>
        <v>7119.0480000000007</v>
      </c>
      <c r="L54" s="3">
        <f t="shared" si="5"/>
        <v>6.8878466369824869</v>
      </c>
      <c r="M54" s="3">
        <f t="shared" si="6"/>
        <v>-4.3040042641020975</v>
      </c>
      <c r="N54" s="3">
        <f t="shared" si="9"/>
        <v>3.9429322830579028</v>
      </c>
      <c r="O54" s="3">
        <f t="shared" si="10"/>
        <v>39.830853832185305</v>
      </c>
      <c r="P54" s="3">
        <f t="shared" si="11"/>
        <v>-29.138744792618876</v>
      </c>
      <c r="Q54" s="3">
        <f t="shared" si="12"/>
        <v>21.316802588933857</v>
      </c>
    </row>
    <row r="55" spans="1:17" x14ac:dyDescent="0.2">
      <c r="A55" s="1" t="s">
        <v>24</v>
      </c>
      <c r="B55" s="2">
        <v>5</v>
      </c>
      <c r="C55" s="3">
        <v>134.26300000000001</v>
      </c>
      <c r="D55" s="3">
        <v>5.1769999999999996</v>
      </c>
      <c r="E55" s="2">
        <v>-298</v>
      </c>
      <c r="F55" s="3">
        <f t="shared" si="8"/>
        <v>-5.2010811709431017</v>
      </c>
      <c r="I55" s="1">
        <v>53</v>
      </c>
      <c r="J55" s="2">
        <f t="shared" si="15"/>
        <v>819</v>
      </c>
      <c r="K55" s="2">
        <f t="shared" si="15"/>
        <v>7253.3110000000006</v>
      </c>
      <c r="L55" s="3">
        <f t="shared" si="5"/>
        <v>2.4304542805425546</v>
      </c>
      <c r="M55" s="3">
        <f t="shared" si="6"/>
        <v>-4.5710196882306651</v>
      </c>
      <c r="N55" s="3">
        <f t="shared" si="9"/>
        <v>5.3670146466942237</v>
      </c>
      <c r="O55" s="3">
        <f t="shared" si="10"/>
        <v>3.4364877518674062</v>
      </c>
      <c r="P55" s="3">
        <f t="shared" si="11"/>
        <v>-9.0538964019708281</v>
      </c>
      <c r="Q55" s="3">
        <f t="shared" si="12"/>
        <v>23.853726821251062</v>
      </c>
    </row>
    <row r="56" spans="1:17" x14ac:dyDescent="0.2">
      <c r="A56" s="1" t="s">
        <v>24</v>
      </c>
      <c r="B56" s="2">
        <v>16</v>
      </c>
      <c r="C56" s="3">
        <v>131.453</v>
      </c>
      <c r="D56" s="3">
        <v>6.5819999999999999</v>
      </c>
      <c r="E56" s="2">
        <v>-266</v>
      </c>
      <c r="F56" s="3">
        <f t="shared" si="8"/>
        <v>-4.6425758103049164</v>
      </c>
      <c r="I56" s="1">
        <v>54</v>
      </c>
      <c r="J56" s="2">
        <f>J55+B56</f>
        <v>835</v>
      </c>
      <c r="K56" s="2">
        <f>K55+C56</f>
        <v>7384.764000000001</v>
      </c>
      <c r="L56" s="3">
        <f t="shared" si="5"/>
        <v>-0.45913711018383457</v>
      </c>
      <c r="M56" s="3">
        <f t="shared" si="6"/>
        <v>-6.5659665788101629</v>
      </c>
      <c r="N56" s="3">
        <f t="shared" si="9"/>
        <v>26.282866464876076</v>
      </c>
      <c r="O56" s="3">
        <f t="shared" si="10"/>
        <v>1.072912242043851</v>
      </c>
      <c r="P56" s="3">
        <f t="shared" si="11"/>
        <v>7.1253435238142506</v>
      </c>
      <c r="Q56" s="3">
        <f t="shared" si="12"/>
        <v>47.320291765565145</v>
      </c>
    </row>
    <row r="57" spans="1:17" x14ac:dyDescent="0.2">
      <c r="A57" s="12" t="s">
        <v>153</v>
      </c>
      <c r="B57" s="13">
        <f>AVERAGE(B21:B56)</f>
        <v>15.277777777777779</v>
      </c>
      <c r="C57" s="18">
        <f>AVERAGE(C21:C56)</f>
        <v>134.27380555555553</v>
      </c>
      <c r="D57" s="18">
        <f>AVERAGE(D21:D56)</f>
        <v>5.6879166666666654</v>
      </c>
      <c r="E57" s="13">
        <f>AVERAGE(E21:E56)</f>
        <v>-168.30555555555554</v>
      </c>
      <c r="F57" s="18">
        <f>AVERAGE(F21:F56)</f>
        <v>-2.9374860938426783</v>
      </c>
      <c r="G57" s="16"/>
      <c r="H57" s="16"/>
      <c r="I57" s="17"/>
      <c r="J57" s="15"/>
      <c r="K57" s="15"/>
      <c r="L57" s="14"/>
      <c r="M57" s="14"/>
      <c r="N57" s="14"/>
      <c r="O57" s="14"/>
      <c r="P57" s="14"/>
      <c r="Q57" s="14"/>
    </row>
    <row r="58" spans="1:17" x14ac:dyDescent="0.2">
      <c r="A58" s="1" t="s">
        <v>61</v>
      </c>
      <c r="B58" s="2">
        <v>12</v>
      </c>
      <c r="C58" s="3">
        <v>139.67099999999999</v>
      </c>
      <c r="D58" s="3">
        <v>9.01</v>
      </c>
      <c r="E58" s="2">
        <v>-61</v>
      </c>
      <c r="F58" s="3">
        <f t="shared" ref="F58:F91" si="16">E58*PI()/180</f>
        <v>-1.064650843716541</v>
      </c>
      <c r="I58" s="1">
        <v>55</v>
      </c>
      <c r="J58" s="2">
        <f>J56+B58</f>
        <v>847</v>
      </c>
      <c r="K58" s="2">
        <f>K56+C58</f>
        <v>7524.4350000000013</v>
      </c>
      <c r="L58" s="3">
        <f t="shared" si="5"/>
        <v>4.368134678419497</v>
      </c>
      <c r="M58" s="3">
        <f t="shared" si="6"/>
        <v>7.8803235613259552</v>
      </c>
      <c r="N58" s="3">
        <f t="shared" ref="N58:N67" si="17">(C58-K$106)^2</f>
        <v>9.5562481012395768</v>
      </c>
      <c r="O58" s="3">
        <f t="shared" ref="O58:O67" si="18">(L58-L$107)^2</f>
        <v>14.375146308199973</v>
      </c>
      <c r="P58" s="3">
        <f t="shared" ref="P58:P67" si="19">(L58-L$107)*(M58-M$108)</f>
        <v>28.691151540840824</v>
      </c>
      <c r="Q58" s="3">
        <f t="shared" ref="Q58:Q67" si="20">(M58-M$108)^2</f>
        <v>57.264264244039545</v>
      </c>
    </row>
    <row r="59" spans="1:17" x14ac:dyDescent="0.2">
      <c r="A59" s="1" t="s">
        <v>61</v>
      </c>
      <c r="B59" s="2">
        <v>20</v>
      </c>
      <c r="C59" s="3">
        <v>137.57300000000001</v>
      </c>
      <c r="D59" s="3">
        <v>6.7320000000000002</v>
      </c>
      <c r="E59" s="2">
        <v>-6</v>
      </c>
      <c r="F59" s="3">
        <f t="shared" si="16"/>
        <v>-0.10471975511965977</v>
      </c>
      <c r="I59" s="1">
        <v>56</v>
      </c>
      <c r="J59" s="2">
        <f t="shared" si="15"/>
        <v>867</v>
      </c>
      <c r="K59" s="2">
        <f t="shared" si="15"/>
        <v>7662.0080000000016</v>
      </c>
      <c r="L59" s="3">
        <f t="shared" si="5"/>
        <v>6.6951213996192163</v>
      </c>
      <c r="M59" s="3">
        <f t="shared" si="6"/>
        <v>0.70368561471784308</v>
      </c>
      <c r="N59" s="3">
        <f t="shared" si="17"/>
        <v>0.98668101033057931</v>
      </c>
      <c r="O59" s="3">
        <f t="shared" si="18"/>
        <v>37.435353771772746</v>
      </c>
      <c r="P59" s="3">
        <f t="shared" si="19"/>
        <v>2.3903387785905701</v>
      </c>
      <c r="Q59" s="3">
        <f t="shared" si="20"/>
        <v>0.15262896969714643</v>
      </c>
    </row>
    <row r="60" spans="1:17" x14ac:dyDescent="0.2">
      <c r="A60" s="1" t="s">
        <v>61</v>
      </c>
      <c r="B60" s="2">
        <v>22</v>
      </c>
      <c r="C60" s="3">
        <v>148.35400000000001</v>
      </c>
      <c r="D60" s="3">
        <v>5.0060000000000002</v>
      </c>
      <c r="E60" s="2">
        <v>-357</v>
      </c>
      <c r="F60" s="3">
        <f t="shared" si="16"/>
        <v>-6.2308254296197561</v>
      </c>
      <c r="I60" s="1">
        <v>57</v>
      </c>
      <c r="J60" s="2">
        <f t="shared" si="15"/>
        <v>889</v>
      </c>
      <c r="K60" s="2">
        <f t="shared" si="15"/>
        <v>7810.3620000000019</v>
      </c>
      <c r="L60" s="3">
        <f t="shared" si="5"/>
        <v>4.9991394509813967</v>
      </c>
      <c r="M60" s="3">
        <f t="shared" si="6"/>
        <v>-0.2619937969521795</v>
      </c>
      <c r="N60" s="3">
        <f t="shared" si="17"/>
        <v>138.63456864669436</v>
      </c>
      <c r="O60" s="3">
        <f t="shared" si="18"/>
        <v>19.558168275984233</v>
      </c>
      <c r="P60" s="3">
        <f t="shared" si="19"/>
        <v>-2.5429236395060242</v>
      </c>
      <c r="Q60" s="3">
        <f t="shared" si="20"/>
        <v>0.33062710909890414</v>
      </c>
    </row>
    <row r="61" spans="1:17" x14ac:dyDescent="0.2">
      <c r="A61" s="1" t="s">
        <v>61</v>
      </c>
      <c r="B61" s="2">
        <v>8</v>
      </c>
      <c r="C61" s="3">
        <v>135.286</v>
      </c>
      <c r="D61" s="3">
        <v>4.5110000000000001</v>
      </c>
      <c r="E61" s="2">
        <v>-10</v>
      </c>
      <c r="F61" s="3">
        <f t="shared" si="16"/>
        <v>-0.17453292519943295</v>
      </c>
      <c r="I61" s="1">
        <v>58</v>
      </c>
      <c r="J61" s="2">
        <f t="shared" si="15"/>
        <v>897</v>
      </c>
      <c r="K61" s="2">
        <f t="shared" si="15"/>
        <v>7945.648000000002</v>
      </c>
      <c r="L61" s="3">
        <f t="shared" si="5"/>
        <v>4.4424677738380707</v>
      </c>
      <c r="M61" s="3">
        <f t="shared" si="6"/>
        <v>0.78332692945552274</v>
      </c>
      <c r="N61" s="3">
        <f t="shared" si="17"/>
        <v>1.6736126466942298</v>
      </c>
      <c r="O61" s="3">
        <f t="shared" si="18"/>
        <v>14.944333189644876</v>
      </c>
      <c r="P61" s="3">
        <f t="shared" si="19"/>
        <v>1.8181541237476262</v>
      </c>
      <c r="Q61" s="3">
        <f t="shared" si="20"/>
        <v>0.22119986055925533</v>
      </c>
    </row>
    <row r="62" spans="1:17" x14ac:dyDescent="0.2">
      <c r="A62" s="1" t="s">
        <v>61</v>
      </c>
      <c r="B62" s="2">
        <v>29</v>
      </c>
      <c r="C62" s="3">
        <v>131.56800000000001</v>
      </c>
      <c r="D62" s="3">
        <v>12.41</v>
      </c>
      <c r="E62" s="2">
        <v>-60</v>
      </c>
      <c r="F62" s="3">
        <f t="shared" si="16"/>
        <v>-1.0471975511965976</v>
      </c>
      <c r="I62" s="1">
        <v>59</v>
      </c>
      <c r="J62" s="2">
        <f t="shared" si="15"/>
        <v>926</v>
      </c>
      <c r="K62" s="2">
        <f t="shared" si="15"/>
        <v>8077.2160000000022</v>
      </c>
      <c r="L62" s="3">
        <f t="shared" si="5"/>
        <v>6.2050000000000018</v>
      </c>
      <c r="M62" s="3">
        <f t="shared" si="6"/>
        <v>10.747375260964883</v>
      </c>
      <c r="N62" s="3">
        <f t="shared" si="17"/>
        <v>25.116954646694165</v>
      </c>
      <c r="O62" s="3">
        <f t="shared" si="18"/>
        <v>31.678012341681729</v>
      </c>
      <c r="P62" s="3">
        <f t="shared" si="19"/>
        <v>58.727982130449767</v>
      </c>
      <c r="Q62" s="3">
        <f t="shared" si="20"/>
        <v>108.87601936363559</v>
      </c>
    </row>
    <row r="63" spans="1:17" x14ac:dyDescent="0.2">
      <c r="A63" s="1" t="s">
        <v>61</v>
      </c>
      <c r="B63" s="2">
        <v>9</v>
      </c>
      <c r="C63" s="3">
        <v>130.03299999999999</v>
      </c>
      <c r="D63" s="3">
        <v>5.9050000000000002</v>
      </c>
      <c r="E63" s="2">
        <v>-174</v>
      </c>
      <c r="F63" s="3">
        <f t="shared" si="16"/>
        <v>-3.0368728984701332</v>
      </c>
      <c r="I63" s="1">
        <v>60</v>
      </c>
      <c r="J63" s="2">
        <f t="shared" si="15"/>
        <v>935</v>
      </c>
      <c r="K63" s="2">
        <f t="shared" si="15"/>
        <v>8207.2490000000016</v>
      </c>
      <c r="L63" s="3">
        <f t="shared" si="5"/>
        <v>-5.8726517921496537</v>
      </c>
      <c r="M63" s="3">
        <f t="shared" si="6"/>
        <v>0.61724057559549528</v>
      </c>
      <c r="N63" s="3">
        <f t="shared" si="17"/>
        <v>42.859042828512656</v>
      </c>
      <c r="O63" s="3">
        <f t="shared" si="18"/>
        <v>41.593850406727732</v>
      </c>
      <c r="P63" s="3">
        <f t="shared" si="19"/>
        <v>-1.9620958717574122</v>
      </c>
      <c r="Q63" s="3">
        <f t="shared" si="20"/>
        <v>9.2557437513521898E-2</v>
      </c>
    </row>
    <row r="64" spans="1:17" x14ac:dyDescent="0.2">
      <c r="A64" s="1" t="s">
        <v>61</v>
      </c>
      <c r="B64" s="2">
        <v>7</v>
      </c>
      <c r="C64" s="3">
        <v>128.96899999999999</v>
      </c>
      <c r="D64" s="3">
        <v>3.4359999999999999</v>
      </c>
      <c r="E64" s="2">
        <v>-210</v>
      </c>
      <c r="F64" s="3">
        <f t="shared" si="16"/>
        <v>-3.6651914291880923</v>
      </c>
      <c r="I64" s="1">
        <v>61</v>
      </c>
      <c r="J64" s="2">
        <f t="shared" si="15"/>
        <v>942</v>
      </c>
      <c r="K64" s="2">
        <f t="shared" si="15"/>
        <v>8336.2180000000008</v>
      </c>
      <c r="L64" s="3">
        <f t="shared" si="5"/>
        <v>-2.9756632874033309</v>
      </c>
      <c r="M64" s="3">
        <f t="shared" si="6"/>
        <v>-1.7180000000000004</v>
      </c>
      <c r="N64" s="3">
        <f t="shared" si="17"/>
        <v>57.922477737603501</v>
      </c>
      <c r="O64" s="3">
        <f t="shared" si="18"/>
        <v>12.619126220017606</v>
      </c>
      <c r="P64" s="3">
        <f t="shared" si="19"/>
        <v>7.2148330183325955</v>
      </c>
      <c r="Q64" s="3">
        <f t="shared" si="20"/>
        <v>4.1249936465370904</v>
      </c>
    </row>
    <row r="65" spans="1:17" x14ac:dyDescent="0.2">
      <c r="A65" s="1" t="s">
        <v>61</v>
      </c>
      <c r="B65" s="2">
        <v>3</v>
      </c>
      <c r="C65" s="3">
        <v>127.905</v>
      </c>
      <c r="D65" s="3">
        <v>2.8580000000000001</v>
      </c>
      <c r="E65" s="2">
        <v>-146</v>
      </c>
      <c r="F65" s="3">
        <f t="shared" si="16"/>
        <v>-2.5481807079117211</v>
      </c>
      <c r="I65" s="1">
        <v>62</v>
      </c>
      <c r="J65" s="2">
        <f t="shared" si="15"/>
        <v>945</v>
      </c>
      <c r="K65" s="2">
        <f t="shared" si="15"/>
        <v>8464.1230000000014</v>
      </c>
      <c r="L65" s="3">
        <f t="shared" si="5"/>
        <v>-2.3693893823623089</v>
      </c>
      <c r="M65" s="3">
        <f t="shared" si="6"/>
        <v>1.5981733181193947</v>
      </c>
      <c r="N65" s="3">
        <f t="shared" si="17"/>
        <v>75.250104646694325</v>
      </c>
      <c r="O65" s="3">
        <f t="shared" si="18"/>
        <v>8.6793110292223723</v>
      </c>
      <c r="P65" s="3">
        <f t="shared" si="19"/>
        <v>-3.7861830809920822</v>
      </c>
      <c r="Q65" s="3">
        <f t="shared" si="20"/>
        <v>1.6516497996817454</v>
      </c>
    </row>
    <row r="66" spans="1:17" x14ac:dyDescent="0.2">
      <c r="A66" s="1" t="s">
        <v>61</v>
      </c>
      <c r="B66" s="2">
        <v>22</v>
      </c>
      <c r="C66" s="3">
        <v>137.346</v>
      </c>
      <c r="D66" s="3">
        <v>7.7590000000000003</v>
      </c>
      <c r="E66" s="2">
        <v>-338</v>
      </c>
      <c r="F66" s="3">
        <f t="shared" si="16"/>
        <v>-5.8992128717408336</v>
      </c>
      <c r="I66" s="1">
        <v>63</v>
      </c>
      <c r="J66" s="2">
        <f t="shared" si="15"/>
        <v>967</v>
      </c>
      <c r="K66" s="2">
        <f t="shared" si="15"/>
        <v>8601.469000000001</v>
      </c>
      <c r="L66" s="3">
        <f t="shared" si="5"/>
        <v>7.1940195275837029</v>
      </c>
      <c r="M66" s="3">
        <f t="shared" si="6"/>
        <v>-2.906572558314064</v>
      </c>
      <c r="N66" s="3">
        <f t="shared" si="17"/>
        <v>0.58724355578511866</v>
      </c>
      <c r="O66" s="3">
        <f t="shared" si="18"/>
        <v>43.789213367478709</v>
      </c>
      <c r="P66" s="3">
        <f t="shared" si="19"/>
        <v>-21.305065463641512</v>
      </c>
      <c r="Q66" s="3">
        <f t="shared" si="20"/>
        <v>10.365699210005818</v>
      </c>
    </row>
    <row r="67" spans="1:17" x14ac:dyDescent="0.2">
      <c r="A67" s="1" t="s">
        <v>61</v>
      </c>
      <c r="B67" s="2">
        <v>5</v>
      </c>
      <c r="C67" s="3">
        <v>154.749</v>
      </c>
      <c r="D67" s="3">
        <v>1.913</v>
      </c>
      <c r="E67" s="2">
        <v>-338</v>
      </c>
      <c r="F67" s="3">
        <f t="shared" si="16"/>
        <v>-5.8992128717408336</v>
      </c>
      <c r="I67" s="1">
        <v>64</v>
      </c>
      <c r="J67" s="2">
        <f t="shared" si="15"/>
        <v>972</v>
      </c>
      <c r="K67" s="2">
        <f t="shared" si="15"/>
        <v>8756.2180000000008</v>
      </c>
      <c r="L67" s="3">
        <f t="shared" si="5"/>
        <v>1.7737027137862642</v>
      </c>
      <c r="M67" s="3">
        <f t="shared" si="6"/>
        <v>-0.71662241320464037</v>
      </c>
      <c r="N67" s="3">
        <f t="shared" si="17"/>
        <v>330.12412319214832</v>
      </c>
      <c r="O67" s="3">
        <f t="shared" si="18"/>
        <v>1.4328689748701648</v>
      </c>
      <c r="P67" s="3">
        <f t="shared" si="19"/>
        <v>-1.232493443144036</v>
      </c>
      <c r="Q67" s="3">
        <f t="shared" si="20"/>
        <v>1.0601388640791001</v>
      </c>
    </row>
    <row r="68" spans="1:17" x14ac:dyDescent="0.2">
      <c r="A68" s="1" t="s">
        <v>61</v>
      </c>
      <c r="B68" s="2">
        <v>19</v>
      </c>
      <c r="C68" s="3">
        <v>150.072</v>
      </c>
      <c r="D68" s="3">
        <v>6.8019999999999996</v>
      </c>
      <c r="E68" s="2">
        <v>-197</v>
      </c>
      <c r="F68" s="3">
        <f t="shared" si="16"/>
        <v>-3.4382986264288289</v>
      </c>
      <c r="I68" s="1">
        <v>65</v>
      </c>
      <c r="J68" s="2">
        <f t="shared" si="15"/>
        <v>991</v>
      </c>
      <c r="K68" s="2">
        <f t="shared" si="15"/>
        <v>8906.2900000000009</v>
      </c>
      <c r="L68" s="3">
        <f t="shared" si="5"/>
        <v>-6.504784950060567</v>
      </c>
      <c r="M68" s="3">
        <f t="shared" si="6"/>
        <v>-1.9887123355240528</v>
      </c>
      <c r="N68" s="3">
        <f t="shared" ref="N68:N91" si="21">(C68-K$106)^2</f>
        <v>182.04264991942136</v>
      </c>
      <c r="O68" s="3">
        <f t="shared" ref="O68:O91" si="22">(L68-L$107)^2</f>
        <v>50.147112724436525</v>
      </c>
      <c r="P68" s="3">
        <f t="shared" ref="P68:P91" si="23">(L68-L$107)*(M68-M$108)</f>
        <v>16.299546761502391</v>
      </c>
      <c r="Q68" s="3">
        <f t="shared" ref="Q68:Q91" si="24">(M68-M$108)^2</f>
        <v>5.2979166734945524</v>
      </c>
    </row>
    <row r="69" spans="1:17" x14ac:dyDescent="0.2">
      <c r="A69" s="1" t="s">
        <v>61</v>
      </c>
      <c r="B69" s="2">
        <v>14</v>
      </c>
      <c r="C69" s="3">
        <v>142.803</v>
      </c>
      <c r="D69" s="3">
        <v>5.6740000000000004</v>
      </c>
      <c r="E69" s="2">
        <v>-254</v>
      </c>
      <c r="F69" s="3">
        <f t="shared" si="16"/>
        <v>-4.4331363000655974</v>
      </c>
      <c r="I69" s="1">
        <v>66</v>
      </c>
      <c r="J69" s="2">
        <f t="shared" si="15"/>
        <v>1005</v>
      </c>
      <c r="K69" s="2">
        <f t="shared" si="15"/>
        <v>9049.0930000000008</v>
      </c>
      <c r="L69" s="3">
        <f t="shared" ref="L69:L91" si="25">D69*COS(F69)</f>
        <v>-1.5639663569056519</v>
      </c>
      <c r="M69" s="3">
        <f t="shared" ref="M69:M91" si="26">-D69*SIN(F69)</f>
        <v>-5.4541988627540228</v>
      </c>
      <c r="N69" s="3">
        <f t="shared" si="21"/>
        <v>38.729689192148641</v>
      </c>
      <c r="O69" s="3">
        <f t="shared" si="22"/>
        <v>4.5823568152003942</v>
      </c>
      <c r="P69" s="3">
        <f t="shared" si="23"/>
        <v>12.345536955202519</v>
      </c>
      <c r="Q69" s="3">
        <f t="shared" si="24"/>
        <v>33.260675425077267</v>
      </c>
    </row>
    <row r="70" spans="1:17" x14ac:dyDescent="0.2">
      <c r="A70" s="1" t="s">
        <v>61</v>
      </c>
      <c r="B70" s="2">
        <v>26</v>
      </c>
      <c r="C70" s="3">
        <v>137.024</v>
      </c>
      <c r="D70" s="3">
        <v>10.673999999999999</v>
      </c>
      <c r="E70" s="2">
        <v>-252</v>
      </c>
      <c r="F70" s="3">
        <f t="shared" si="16"/>
        <v>-4.3982297150257104</v>
      </c>
      <c r="I70" s="1">
        <v>67</v>
      </c>
      <c r="J70" s="2">
        <f t="shared" ref="J70:K85" si="27">J69+B70</f>
        <v>1031</v>
      </c>
      <c r="K70" s="2">
        <f t="shared" si="27"/>
        <v>9186.1170000000002</v>
      </c>
      <c r="L70" s="3">
        <f t="shared" si="25"/>
        <v>-3.2984473979581903</v>
      </c>
      <c r="M70" s="3">
        <f t="shared" si="26"/>
        <v>-10.151577254934468</v>
      </c>
      <c r="N70" s="3">
        <f t="shared" si="21"/>
        <v>0.19741864669420936</v>
      </c>
      <c r="O70" s="3">
        <f t="shared" si="22"/>
        <v>15.016594229454018</v>
      </c>
      <c r="P70" s="3">
        <f t="shared" si="23"/>
        <v>40.551576705851609</v>
      </c>
      <c r="Q70" s="3">
        <f t="shared" si="24"/>
        <v>109.50754533309087</v>
      </c>
    </row>
    <row r="71" spans="1:17" x14ac:dyDescent="0.2">
      <c r="A71" s="1" t="s">
        <v>61</v>
      </c>
      <c r="B71" s="2">
        <v>52</v>
      </c>
      <c r="C71" s="3">
        <v>130.63200000000001</v>
      </c>
      <c r="D71" s="3">
        <v>8.57</v>
      </c>
      <c r="E71" s="2">
        <v>-13</v>
      </c>
      <c r="F71" s="3">
        <f t="shared" si="16"/>
        <v>-0.22689280275926285</v>
      </c>
      <c r="I71" s="1">
        <v>68</v>
      </c>
      <c r="J71" s="2">
        <f t="shared" si="27"/>
        <v>1083</v>
      </c>
      <c r="K71" s="2">
        <f t="shared" si="27"/>
        <v>9316.7489999999998</v>
      </c>
      <c r="L71" s="3">
        <f t="shared" si="25"/>
        <v>8.3503514552094664</v>
      </c>
      <c r="M71" s="3">
        <f t="shared" si="26"/>
        <v>1.9278305357269232</v>
      </c>
      <c r="N71" s="3">
        <f t="shared" si="21"/>
        <v>35.374919010330601</v>
      </c>
      <c r="O71" s="3">
        <f t="shared" si="22"/>
        <v>60.43000424496077</v>
      </c>
      <c r="P71" s="3">
        <f t="shared" si="23"/>
        <v>12.553103338876507</v>
      </c>
      <c r="Q71" s="3">
        <f t="shared" si="24"/>
        <v>2.6076517022527446</v>
      </c>
    </row>
    <row r="72" spans="1:17" x14ac:dyDescent="0.2">
      <c r="A72" s="1" t="s">
        <v>61</v>
      </c>
      <c r="B72" s="2">
        <v>6</v>
      </c>
      <c r="C72" s="3">
        <v>137.91200000000001</v>
      </c>
      <c r="D72" s="3">
        <v>3.5640000000000001</v>
      </c>
      <c r="E72" s="2">
        <v>-117</v>
      </c>
      <c r="F72" s="3">
        <f t="shared" si="16"/>
        <v>-2.0420352248333655</v>
      </c>
      <c r="I72" s="1">
        <v>69</v>
      </c>
      <c r="J72" s="2">
        <f t="shared" si="27"/>
        <v>1089</v>
      </c>
      <c r="K72" s="2">
        <f t="shared" si="27"/>
        <v>9454.6610000000001</v>
      </c>
      <c r="L72" s="3">
        <f t="shared" si="25"/>
        <v>-1.6180221410717446</v>
      </c>
      <c r="M72" s="3">
        <f t="shared" si="26"/>
        <v>3.1755472522073434</v>
      </c>
      <c r="N72" s="3">
        <f t="shared" si="21"/>
        <v>1.7750717376033032</v>
      </c>
      <c r="O72" s="3">
        <f t="shared" si="22"/>
        <v>4.8167072251149836</v>
      </c>
      <c r="P72" s="3">
        <f t="shared" si="23"/>
        <v>-6.2824142514859025</v>
      </c>
      <c r="Q72" s="3">
        <f t="shared" si="24"/>
        <v>8.1941307583482992</v>
      </c>
    </row>
    <row r="73" spans="1:17" x14ac:dyDescent="0.2">
      <c r="A73" s="1" t="s">
        <v>61</v>
      </c>
      <c r="B73" s="2">
        <v>39</v>
      </c>
      <c r="C73" s="3">
        <v>136.84800000000001</v>
      </c>
      <c r="D73" s="3">
        <v>13.021000000000001</v>
      </c>
      <c r="E73" s="2">
        <v>-179</v>
      </c>
      <c r="F73" s="3">
        <f t="shared" si="16"/>
        <v>-3.12413936106985</v>
      </c>
      <c r="I73" s="1">
        <v>70</v>
      </c>
      <c r="J73" s="2">
        <f t="shared" si="27"/>
        <v>1128</v>
      </c>
      <c r="K73" s="2">
        <f t="shared" si="27"/>
        <v>9591.509</v>
      </c>
      <c r="L73" s="3">
        <f t="shared" si="25"/>
        <v>-13.019016838631371</v>
      </c>
      <c r="M73" s="3">
        <f t="shared" si="26"/>
        <v>0.22724778421986766</v>
      </c>
      <c r="N73" s="3">
        <f t="shared" si="21"/>
        <v>7.1994646694218137E-2</v>
      </c>
      <c r="O73" s="3">
        <f t="shared" si="22"/>
        <v>184.84290895147399</v>
      </c>
      <c r="P73" s="3">
        <f t="shared" si="23"/>
        <v>1.165970197683496</v>
      </c>
      <c r="Q73" s="3">
        <f t="shared" si="24"/>
        <v>7.3548209644492806E-3</v>
      </c>
    </row>
    <row r="74" spans="1:17" x14ac:dyDescent="0.2">
      <c r="A74" s="1" t="s">
        <v>61</v>
      </c>
      <c r="B74" s="2">
        <v>17</v>
      </c>
      <c r="C74" s="3">
        <v>139.964</v>
      </c>
      <c r="D74" s="3">
        <v>5.391</v>
      </c>
      <c r="E74" s="2">
        <v>-233</v>
      </c>
      <c r="F74" s="3">
        <f t="shared" si="16"/>
        <v>-4.066617157146788</v>
      </c>
      <c r="I74" s="1">
        <v>71</v>
      </c>
      <c r="J74" s="2">
        <f t="shared" si="27"/>
        <v>1145</v>
      </c>
      <c r="K74" s="2">
        <f t="shared" si="27"/>
        <v>9731.473</v>
      </c>
      <c r="L74" s="3">
        <f t="shared" si="25"/>
        <v>-3.2443847898126923</v>
      </c>
      <c r="M74" s="3">
        <f t="shared" si="26"/>
        <v>-4.3054440346649558</v>
      </c>
      <c r="N74" s="3">
        <f t="shared" si="21"/>
        <v>11.453609555785066</v>
      </c>
      <c r="O74" s="3">
        <f t="shared" si="22"/>
        <v>14.6005182598029</v>
      </c>
      <c r="P74" s="3">
        <f t="shared" si="23"/>
        <v>17.647393796189768</v>
      </c>
      <c r="Q74" s="3">
        <f t="shared" si="24"/>
        <v>21.330099538672219</v>
      </c>
    </row>
    <row r="75" spans="1:17" x14ac:dyDescent="0.2">
      <c r="A75" s="1" t="s">
        <v>61</v>
      </c>
      <c r="B75" s="2">
        <v>7</v>
      </c>
      <c r="C75" s="3">
        <v>131.50399999999999</v>
      </c>
      <c r="D75" s="3">
        <v>4.6470000000000002</v>
      </c>
      <c r="E75" s="2">
        <v>-331</v>
      </c>
      <c r="F75" s="3">
        <f t="shared" si="16"/>
        <v>-5.7770398241012311</v>
      </c>
      <c r="I75" s="1">
        <v>72</v>
      </c>
      <c r="J75" s="2">
        <f t="shared" si="27"/>
        <v>1152</v>
      </c>
      <c r="K75" s="2">
        <f t="shared" si="27"/>
        <v>9862.9770000000008</v>
      </c>
      <c r="L75" s="3">
        <f t="shared" si="25"/>
        <v>4.0643577790767731</v>
      </c>
      <c r="M75" s="3">
        <f t="shared" si="26"/>
        <v>-2.2529103052847277</v>
      </c>
      <c r="N75" s="3">
        <f t="shared" si="21"/>
        <v>25.762545919421655</v>
      </c>
      <c r="O75" s="3">
        <f t="shared" si="22"/>
        <v>12.163912599828423</v>
      </c>
      <c r="P75" s="3">
        <f t="shared" si="23"/>
        <v>-8.9491023848676665</v>
      </c>
      <c r="Q75" s="3">
        <f t="shared" si="24"/>
        <v>6.5839369394987113</v>
      </c>
    </row>
    <row r="76" spans="1:17" x14ac:dyDescent="0.2">
      <c r="A76" s="1" t="s">
        <v>61</v>
      </c>
      <c r="B76" s="2">
        <v>46</v>
      </c>
      <c r="C76" s="3">
        <v>125.877</v>
      </c>
      <c r="D76" s="3">
        <v>7.6710000000000003</v>
      </c>
      <c r="E76" s="2">
        <v>-300</v>
      </c>
      <c r="F76" s="3">
        <f t="shared" si="16"/>
        <v>-5.2359877559829888</v>
      </c>
      <c r="I76" s="1">
        <v>73</v>
      </c>
      <c r="J76" s="2">
        <f t="shared" si="27"/>
        <v>1198</v>
      </c>
      <c r="K76" s="2">
        <f t="shared" si="27"/>
        <v>9988.8540000000012</v>
      </c>
      <c r="L76" s="3">
        <f t="shared" si="25"/>
        <v>3.835500000000001</v>
      </c>
      <c r="M76" s="3">
        <f t="shared" si="26"/>
        <v>-6.6432808724304291</v>
      </c>
      <c r="N76" s="3">
        <f t="shared" si="21"/>
        <v>114.54739810123992</v>
      </c>
      <c r="O76" s="3">
        <f t="shared" si="22"/>
        <v>10.619923031372657</v>
      </c>
      <c r="P76" s="3">
        <f t="shared" si="23"/>
        <v>-22.669309688550399</v>
      </c>
      <c r="Q76" s="3">
        <f t="shared" si="24"/>
        <v>48.389955392076146</v>
      </c>
    </row>
    <row r="77" spans="1:17" x14ac:dyDescent="0.2">
      <c r="A77" s="1" t="s">
        <v>61</v>
      </c>
      <c r="B77" s="2">
        <v>3</v>
      </c>
      <c r="C77" s="3">
        <v>151.06399999999999</v>
      </c>
      <c r="D77" s="3">
        <v>2.5619999999999998</v>
      </c>
      <c r="E77" s="2">
        <v>-95</v>
      </c>
      <c r="F77" s="3">
        <f t="shared" si="16"/>
        <v>-1.6580627893946132</v>
      </c>
      <c r="I77" s="1">
        <v>74</v>
      </c>
      <c r="J77" s="2">
        <f t="shared" si="27"/>
        <v>1201</v>
      </c>
      <c r="K77" s="2">
        <f t="shared" si="27"/>
        <v>10139.918000000001</v>
      </c>
      <c r="L77" s="3">
        <f t="shared" si="25"/>
        <v>-0.22329301291950038</v>
      </c>
      <c r="M77" s="3">
        <f t="shared" si="26"/>
        <v>2.552250816511052</v>
      </c>
      <c r="N77" s="3">
        <f t="shared" si="21"/>
        <v>209.79547319214836</v>
      </c>
      <c r="O77" s="3">
        <f t="shared" si="22"/>
        <v>0.63995308055322231</v>
      </c>
      <c r="P77" s="3">
        <f t="shared" si="23"/>
        <v>-1.7913285573498825</v>
      </c>
      <c r="Q77" s="3">
        <f t="shared" si="24"/>
        <v>5.0142082253955857</v>
      </c>
    </row>
    <row r="78" spans="1:17" x14ac:dyDescent="0.2">
      <c r="A78" s="1" t="s">
        <v>61</v>
      </c>
      <c r="B78" s="2">
        <v>12</v>
      </c>
      <c r="C78" s="3">
        <v>125.298</v>
      </c>
      <c r="D78" s="3">
        <v>5.0149999999999997</v>
      </c>
      <c r="E78" s="2">
        <v>-66</v>
      </c>
      <c r="F78" s="3">
        <f t="shared" si="16"/>
        <v>-1.1519173063162575</v>
      </c>
      <c r="I78" s="1">
        <v>75</v>
      </c>
      <c r="J78" s="2">
        <f t="shared" si="27"/>
        <v>1213</v>
      </c>
      <c r="K78" s="2">
        <f t="shared" si="27"/>
        <v>10265.216000000002</v>
      </c>
      <c r="L78" s="3">
        <f t="shared" si="25"/>
        <v>2.0397842650251379</v>
      </c>
      <c r="M78" s="3">
        <f t="shared" si="26"/>
        <v>4.5814304700776427</v>
      </c>
      <c r="N78" s="3">
        <f t="shared" si="21"/>
        <v>127.27634464669434</v>
      </c>
      <c r="O78" s="3">
        <f t="shared" si="22"/>
        <v>2.140680932141199</v>
      </c>
      <c r="P78" s="3">
        <f t="shared" si="23"/>
        <v>6.2451570467469457</v>
      </c>
      <c r="Q78" s="3">
        <f t="shared" si="24"/>
        <v>18.219430066825328</v>
      </c>
    </row>
    <row r="79" spans="1:17" x14ac:dyDescent="0.2">
      <c r="A79" s="1" t="s">
        <v>61</v>
      </c>
      <c r="B79" s="2">
        <v>5</v>
      </c>
      <c r="C79" s="3">
        <v>140.273</v>
      </c>
      <c r="D79" s="3">
        <v>2.7240000000000002</v>
      </c>
      <c r="E79" s="2">
        <v>-317</v>
      </c>
      <c r="F79" s="3">
        <f t="shared" si="16"/>
        <v>-5.532693728822025</v>
      </c>
      <c r="I79" s="1">
        <v>76</v>
      </c>
      <c r="J79" s="2">
        <f t="shared" si="27"/>
        <v>1218</v>
      </c>
      <c r="K79" s="2">
        <f t="shared" si="27"/>
        <v>10405.489000000001</v>
      </c>
      <c r="L79" s="3">
        <f t="shared" si="25"/>
        <v>1.9922074832106211</v>
      </c>
      <c r="M79" s="3">
        <f t="shared" si="26"/>
        <v>-1.8577635328102458</v>
      </c>
      <c r="N79" s="3">
        <f t="shared" si="21"/>
        <v>13.640599192148679</v>
      </c>
      <c r="O79" s="3">
        <f t="shared" si="22"/>
        <v>2.0037246750514317</v>
      </c>
      <c r="P79" s="3">
        <f t="shared" si="23"/>
        <v>-3.0727918924062232</v>
      </c>
      <c r="Q79" s="3">
        <f t="shared" si="24"/>
        <v>4.7122492084872176</v>
      </c>
    </row>
    <row r="80" spans="1:17" x14ac:dyDescent="0.2">
      <c r="A80" s="1" t="s">
        <v>61</v>
      </c>
      <c r="B80" s="2">
        <v>46</v>
      </c>
      <c r="C80" s="3">
        <v>129.43700000000001</v>
      </c>
      <c r="D80" s="3">
        <v>8.577</v>
      </c>
      <c r="E80" s="2">
        <v>-327</v>
      </c>
      <c r="F80" s="3">
        <f t="shared" si="16"/>
        <v>-5.7072266540214578</v>
      </c>
      <c r="I80" s="1">
        <v>77</v>
      </c>
      <c r="J80" s="2">
        <f t="shared" si="27"/>
        <v>1264</v>
      </c>
      <c r="K80" s="2">
        <f t="shared" si="27"/>
        <v>10534.926000000001</v>
      </c>
      <c r="L80" s="3">
        <f t="shared" si="25"/>
        <v>7.1932774612679022</v>
      </c>
      <c r="M80" s="3">
        <f t="shared" si="26"/>
        <v>-4.6713690033238864</v>
      </c>
      <c r="N80" s="3">
        <f t="shared" si="21"/>
        <v>51.017903555785054</v>
      </c>
      <c r="O80" s="3">
        <f t="shared" si="22"/>
        <v>43.779392905143787</v>
      </c>
      <c r="P80" s="3">
        <f t="shared" si="23"/>
        <v>-32.979628125327665</v>
      </c>
      <c r="Q80" s="3">
        <f t="shared" si="24"/>
        <v>24.844014480545962</v>
      </c>
    </row>
    <row r="81" spans="1:17" x14ac:dyDescent="0.2">
      <c r="A81" s="1" t="s">
        <v>61</v>
      </c>
      <c r="B81" s="2">
        <v>15</v>
      </c>
      <c r="C81" s="3">
        <v>137.649</v>
      </c>
      <c r="D81" s="3">
        <v>5.6120000000000001</v>
      </c>
      <c r="E81" s="2">
        <v>-191</v>
      </c>
      <c r="F81" s="3">
        <f t="shared" si="16"/>
        <v>-3.3335788713091694</v>
      </c>
      <c r="I81" s="1">
        <v>78</v>
      </c>
      <c r="J81" s="2">
        <f t="shared" si="27"/>
        <v>1279</v>
      </c>
      <c r="K81" s="2">
        <f t="shared" si="27"/>
        <v>10672.575000000001</v>
      </c>
      <c r="L81" s="3">
        <f t="shared" si="25"/>
        <v>-5.5088917535082906</v>
      </c>
      <c r="M81" s="3">
        <f t="shared" si="26"/>
        <v>-1.070820082053169</v>
      </c>
      <c r="N81" s="3">
        <f t="shared" si="21"/>
        <v>1.1434413739669289</v>
      </c>
      <c r="O81" s="3">
        <f t="shared" si="22"/>
        <v>37.034155109616293</v>
      </c>
      <c r="P81" s="3">
        <f t="shared" si="23"/>
        <v>8.4213820777438446</v>
      </c>
      <c r="Q81" s="3">
        <f t="shared" si="24"/>
        <v>1.9149802632038502</v>
      </c>
    </row>
    <row r="82" spans="1:17" x14ac:dyDescent="0.2">
      <c r="A82" s="1" t="s">
        <v>61</v>
      </c>
      <c r="B82" s="2">
        <v>29</v>
      </c>
      <c r="C82" s="3">
        <v>123.685</v>
      </c>
      <c r="D82" s="3">
        <v>8.4489999999999998</v>
      </c>
      <c r="E82" s="2">
        <v>-134</v>
      </c>
      <c r="F82" s="3">
        <f t="shared" si="16"/>
        <v>-2.3387411976724013</v>
      </c>
      <c r="I82" s="1">
        <v>79</v>
      </c>
      <c r="J82" s="2">
        <f t="shared" si="27"/>
        <v>1308</v>
      </c>
      <c r="K82" s="2">
        <f t="shared" si="27"/>
        <v>10796.26</v>
      </c>
      <c r="L82" s="3">
        <f t="shared" si="25"/>
        <v>-5.869168572008066</v>
      </c>
      <c r="M82" s="3">
        <f t="shared" si="26"/>
        <v>6.0777019730612656</v>
      </c>
      <c r="N82" s="3">
        <f t="shared" si="21"/>
        <v>166.27281919214889</v>
      </c>
      <c r="O82" s="3">
        <f t="shared" si="22"/>
        <v>41.548933671042199</v>
      </c>
      <c r="P82" s="3">
        <f t="shared" si="23"/>
        <v>-37.158330697045265</v>
      </c>
      <c r="Q82" s="3">
        <f t="shared" si="24"/>
        <v>33.231696175954895</v>
      </c>
    </row>
    <row r="83" spans="1:17" x14ac:dyDescent="0.2">
      <c r="A83" s="1" t="s">
        <v>61</v>
      </c>
      <c r="B83" s="2">
        <v>10</v>
      </c>
      <c r="C83" s="3">
        <v>127.351</v>
      </c>
      <c r="D83" s="3">
        <v>3.0009999999999999</v>
      </c>
      <c r="E83" s="2">
        <v>-307</v>
      </c>
      <c r="F83" s="3">
        <f t="shared" si="16"/>
        <v>-5.3581608036225914</v>
      </c>
      <c r="I83" s="1">
        <v>80</v>
      </c>
      <c r="J83" s="2">
        <f t="shared" si="27"/>
        <v>1318</v>
      </c>
      <c r="K83" s="2">
        <f t="shared" si="27"/>
        <v>10923.611000000001</v>
      </c>
      <c r="L83" s="3">
        <f t="shared" si="25"/>
        <v>1.8060468844792958</v>
      </c>
      <c r="M83" s="3">
        <f t="shared" si="26"/>
        <v>-2.3967051656519267</v>
      </c>
      <c r="N83" s="3">
        <f t="shared" si="21"/>
        <v>85.168568101239813</v>
      </c>
      <c r="O83" s="3">
        <f t="shared" si="22"/>
        <v>1.5113486854527987</v>
      </c>
      <c r="P83" s="3">
        <f t="shared" si="23"/>
        <v>-3.3312380134414665</v>
      </c>
      <c r="Q83" s="3">
        <f t="shared" si="24"/>
        <v>7.3425456408643077</v>
      </c>
    </row>
    <row r="84" spans="1:17" x14ac:dyDescent="0.2">
      <c r="A84" s="1" t="s">
        <v>61</v>
      </c>
      <c r="B84" s="2">
        <v>43</v>
      </c>
      <c r="C84" s="3">
        <v>128.078</v>
      </c>
      <c r="D84" s="3">
        <v>13.353999999999999</v>
      </c>
      <c r="E84" s="2">
        <v>-307</v>
      </c>
      <c r="F84" s="3">
        <f t="shared" si="16"/>
        <v>-5.3581608036225914</v>
      </c>
      <c r="I84" s="1">
        <v>81</v>
      </c>
      <c r="J84" s="2">
        <f t="shared" si="27"/>
        <v>1361</v>
      </c>
      <c r="K84" s="2">
        <f t="shared" si="27"/>
        <v>11051.689</v>
      </c>
      <c r="L84" s="3">
        <f t="shared" si="25"/>
        <v>8.0366378191724479</v>
      </c>
      <c r="M84" s="3">
        <f t="shared" si="26"/>
        <v>-10.664978601171553</v>
      </c>
      <c r="N84" s="3">
        <f t="shared" si="21"/>
        <v>72.278593737603373</v>
      </c>
      <c r="O84" s="3">
        <f t="shared" si="22"/>
        <v>55.651005548259711</v>
      </c>
      <c r="P84" s="3">
        <f t="shared" si="23"/>
        <v>-81.89534292828003</v>
      </c>
      <c r="Q84" s="3">
        <f t="shared" si="24"/>
        <v>120.51619062883796</v>
      </c>
    </row>
    <row r="85" spans="1:17" x14ac:dyDescent="0.2">
      <c r="A85" s="1" t="s">
        <v>61</v>
      </c>
      <c r="B85" s="2">
        <v>43</v>
      </c>
      <c r="C85" s="3">
        <v>140.649</v>
      </c>
      <c r="D85" s="3">
        <v>9.1460000000000008</v>
      </c>
      <c r="E85" s="2">
        <v>-232</v>
      </c>
      <c r="F85" s="3">
        <f t="shared" si="16"/>
        <v>-4.0491638646268449</v>
      </c>
      <c r="I85" s="1">
        <v>82</v>
      </c>
      <c r="J85" s="2">
        <f t="shared" si="27"/>
        <v>1404</v>
      </c>
      <c r="K85" s="2">
        <f t="shared" si="27"/>
        <v>11192.338</v>
      </c>
      <c r="L85" s="3">
        <f t="shared" si="25"/>
        <v>-5.6308398533284691</v>
      </c>
      <c r="M85" s="3">
        <f t="shared" si="26"/>
        <v>-7.2071463524870811</v>
      </c>
      <c r="N85" s="3">
        <f t="shared" si="21"/>
        <v>16.559350464875983</v>
      </c>
      <c r="O85" s="3">
        <f t="shared" si="22"/>
        <v>38.53327370172898</v>
      </c>
      <c r="P85" s="3">
        <f t="shared" si="23"/>
        <v>46.68149009015174</v>
      </c>
      <c r="Q85" s="3">
        <f t="shared" si="24"/>
        <v>56.552722042382733</v>
      </c>
    </row>
    <row r="86" spans="1:17" x14ac:dyDescent="0.2">
      <c r="A86" s="1" t="s">
        <v>61</v>
      </c>
      <c r="B86" s="2">
        <v>33</v>
      </c>
      <c r="C86" s="3">
        <v>144.965</v>
      </c>
      <c r="D86" s="3">
        <v>6.5179999999999998</v>
      </c>
      <c r="E86" s="2">
        <v>-236</v>
      </c>
      <c r="F86" s="3">
        <f t="shared" si="16"/>
        <v>-4.1189770347066172</v>
      </c>
      <c r="I86" s="1">
        <v>83</v>
      </c>
      <c r="J86" s="2">
        <f t="shared" ref="J86:K91" si="28">J85+B86</f>
        <v>1437</v>
      </c>
      <c r="K86" s="2">
        <f t="shared" si="28"/>
        <v>11337.303</v>
      </c>
      <c r="L86" s="3">
        <f t="shared" si="25"/>
        <v>-3.6448193448223303</v>
      </c>
      <c r="M86" s="3">
        <f t="shared" si="26"/>
        <v>-5.4036668979137596</v>
      </c>
      <c r="N86" s="3">
        <f t="shared" si="21"/>
        <v>70.313561010330517</v>
      </c>
      <c r="O86" s="3">
        <f t="shared" si="22"/>
        <v>17.8210369776709</v>
      </c>
      <c r="P86" s="3">
        <f t="shared" si="23"/>
        <v>24.132926126264397</v>
      </c>
      <c r="Q86" s="3">
        <f t="shared" si="24"/>
        <v>32.680372311973656</v>
      </c>
    </row>
    <row r="87" spans="1:17" x14ac:dyDescent="0.2">
      <c r="A87" s="1" t="s">
        <v>61</v>
      </c>
      <c r="B87" s="2">
        <v>5</v>
      </c>
      <c r="C87" s="3">
        <v>132.76499999999999</v>
      </c>
      <c r="D87" s="3">
        <v>3.2050000000000001</v>
      </c>
      <c r="E87" s="2">
        <v>-109</v>
      </c>
      <c r="F87" s="3">
        <f t="shared" si="16"/>
        <v>-1.902408884673819</v>
      </c>
      <c r="I87" s="1">
        <v>84</v>
      </c>
      <c r="J87" s="2">
        <f t="shared" si="28"/>
        <v>1442</v>
      </c>
      <c r="K87" s="2">
        <f t="shared" si="28"/>
        <v>11470.067999999999</v>
      </c>
      <c r="L87" s="3">
        <f t="shared" si="25"/>
        <v>-1.0434459350351863</v>
      </c>
      <c r="M87" s="3">
        <f t="shared" si="26"/>
        <v>3.0303870347958104</v>
      </c>
      <c r="N87" s="3">
        <f t="shared" si="21"/>
        <v>14.5517973739671</v>
      </c>
      <c r="O87" s="3">
        <f t="shared" si="22"/>
        <v>2.6248004693098648</v>
      </c>
      <c r="P87" s="3">
        <f t="shared" si="23"/>
        <v>-4.4024898360434106</v>
      </c>
      <c r="Q87" s="3">
        <f t="shared" si="24"/>
        <v>7.3841486174229463</v>
      </c>
    </row>
    <row r="88" spans="1:17" x14ac:dyDescent="0.2">
      <c r="A88" s="1" t="s">
        <v>61</v>
      </c>
      <c r="B88" s="2">
        <v>2</v>
      </c>
      <c r="C88" s="3">
        <v>129.279</v>
      </c>
      <c r="D88" s="3">
        <v>1.6579999999999999</v>
      </c>
      <c r="E88" s="2">
        <v>-38</v>
      </c>
      <c r="F88" s="3">
        <f t="shared" si="16"/>
        <v>-0.66322511575784515</v>
      </c>
      <c r="I88" s="1">
        <v>85</v>
      </c>
      <c r="J88" s="2">
        <f t="shared" si="28"/>
        <v>1444</v>
      </c>
      <c r="K88" s="2">
        <f t="shared" si="28"/>
        <v>11599.347</v>
      </c>
      <c r="L88" s="3">
        <f t="shared" si="25"/>
        <v>1.306521829479945</v>
      </c>
      <c r="M88" s="3">
        <f t="shared" si="26"/>
        <v>1.0207667260899411</v>
      </c>
      <c r="N88" s="3">
        <f t="shared" si="21"/>
        <v>53.299955010330734</v>
      </c>
      <c r="O88" s="3">
        <f t="shared" si="22"/>
        <v>0.53267250896683438</v>
      </c>
      <c r="P88" s="3">
        <f t="shared" si="23"/>
        <v>0.51655355126218783</v>
      </c>
      <c r="Q88" s="3">
        <f t="shared" si="24"/>
        <v>0.50092236192011019</v>
      </c>
    </row>
    <row r="89" spans="1:17" x14ac:dyDescent="0.2">
      <c r="A89" s="1" t="s">
        <v>61</v>
      </c>
      <c r="B89" s="2">
        <v>6</v>
      </c>
      <c r="C89" s="3">
        <v>144.28</v>
      </c>
      <c r="D89" s="3">
        <v>3.0459999999999998</v>
      </c>
      <c r="E89" s="2">
        <v>-64</v>
      </c>
      <c r="F89" s="3">
        <f t="shared" si="16"/>
        <v>-1.1170107212763709</v>
      </c>
      <c r="I89" s="1">
        <v>86</v>
      </c>
      <c r="J89" s="2">
        <f t="shared" si="28"/>
        <v>1450</v>
      </c>
      <c r="K89" s="2">
        <f t="shared" si="28"/>
        <v>11743.627</v>
      </c>
      <c r="L89" s="3">
        <f t="shared" si="25"/>
        <v>1.3352785131195299</v>
      </c>
      <c r="M89" s="3">
        <f t="shared" si="26"/>
        <v>2.7377266650272625</v>
      </c>
      <c r="N89" s="3">
        <f t="shared" si="21"/>
        <v>59.294900101239577</v>
      </c>
      <c r="O89" s="3">
        <f t="shared" si="22"/>
        <v>0.57547525148801204</v>
      </c>
      <c r="P89" s="3">
        <f t="shared" si="23"/>
        <v>1.8393936151831924</v>
      </c>
      <c r="Q89" s="3">
        <f t="shared" si="24"/>
        <v>5.8792604248893134</v>
      </c>
    </row>
    <row r="90" spans="1:17" x14ac:dyDescent="0.2">
      <c r="A90" s="1" t="s">
        <v>61</v>
      </c>
      <c r="B90" s="2">
        <v>10</v>
      </c>
      <c r="C90" s="3">
        <v>137.83000000000001</v>
      </c>
      <c r="D90" s="3">
        <v>5.8730000000000002</v>
      </c>
      <c r="E90" s="2">
        <v>-137</v>
      </c>
      <c r="F90" s="3">
        <f t="shared" si="16"/>
        <v>-2.3911010752322315</v>
      </c>
      <c r="I90" s="1">
        <v>87</v>
      </c>
      <c r="J90" s="2">
        <f t="shared" si="28"/>
        <v>1460</v>
      </c>
      <c r="K90" s="2">
        <f t="shared" si="28"/>
        <v>11881.457</v>
      </c>
      <c r="L90" s="3">
        <f t="shared" si="25"/>
        <v>-4.2952402896093886</v>
      </c>
      <c r="M90" s="3">
        <f t="shared" si="26"/>
        <v>4.0053763686470543</v>
      </c>
      <c r="N90" s="3">
        <f t="shared" si="21"/>
        <v>1.5632955557851373</v>
      </c>
      <c r="O90" s="3">
        <f t="shared" si="22"/>
        <v>23.73558452613015</v>
      </c>
      <c r="P90" s="3">
        <f t="shared" si="23"/>
        <v>-17.988915558280556</v>
      </c>
      <c r="Q90" s="3">
        <f t="shared" si="24"/>
        <v>13.633583896225543</v>
      </c>
    </row>
    <row r="91" spans="1:17" x14ac:dyDescent="0.2">
      <c r="A91" s="1" t="s">
        <v>95</v>
      </c>
      <c r="B91" s="2">
        <v>3</v>
      </c>
      <c r="C91" s="3">
        <v>137.55500000000001</v>
      </c>
      <c r="D91" s="3">
        <v>2.8220000000000001</v>
      </c>
      <c r="E91" s="2">
        <v>-47</v>
      </c>
      <c r="F91" s="3">
        <f t="shared" si="16"/>
        <v>-0.82030474843733492</v>
      </c>
      <c r="I91" s="1">
        <v>88</v>
      </c>
      <c r="J91" s="2">
        <f t="shared" si="28"/>
        <v>1463</v>
      </c>
      <c r="K91" s="2">
        <f t="shared" si="28"/>
        <v>12019.012000000001</v>
      </c>
      <c r="L91" s="3">
        <f t="shared" si="25"/>
        <v>1.9245993720963708</v>
      </c>
      <c r="M91" s="3">
        <f t="shared" si="26"/>
        <v>2.063880145969299</v>
      </c>
      <c r="N91" s="3">
        <f t="shared" si="21"/>
        <v>0.95124555578512338</v>
      </c>
      <c r="O91" s="3">
        <f t="shared" si="22"/>
        <v>1.8168929368489446</v>
      </c>
      <c r="P91" s="3">
        <f t="shared" si="23"/>
        <v>2.3600385274174296</v>
      </c>
      <c r="Q91" s="3">
        <f t="shared" si="24"/>
        <v>3.0655531418127246</v>
      </c>
    </row>
    <row r="92" spans="1:17" x14ac:dyDescent="0.2">
      <c r="A92" s="12" t="s">
        <v>153</v>
      </c>
      <c r="B92" s="13">
        <f>AVERAGE(B58:B91)</f>
        <v>18.470588235294116</v>
      </c>
      <c r="C92" s="18">
        <f>AVERAGE(C58:C91)</f>
        <v>136.30141176470585</v>
      </c>
      <c r="D92" s="18">
        <f>AVERAGE(D58:D91)</f>
        <v>6.0916470588235301</v>
      </c>
      <c r="E92" s="13">
        <f>AVERAGE(E58:E91)</f>
        <v>-181.85294117647058</v>
      </c>
      <c r="F92" s="18">
        <f>AVERAGE(F58:F91)</f>
        <v>-3.1739325779649827</v>
      </c>
      <c r="G92" s="19"/>
      <c r="H92" s="19"/>
      <c r="I92" s="12"/>
      <c r="J92" s="12"/>
      <c r="K92" s="12"/>
      <c r="L92" s="18"/>
      <c r="M92" s="18"/>
      <c r="N92" s="18"/>
      <c r="O92" s="18"/>
      <c r="P92" s="18"/>
      <c r="Q92" s="18"/>
    </row>
    <row r="104" spans="8:18" ht="17" x14ac:dyDescent="0.2">
      <c r="H104" t="s">
        <v>96</v>
      </c>
      <c r="I104" s="1">
        <f>MAX(I2:I102)</f>
        <v>88</v>
      </c>
      <c r="O104" s="3">
        <f>SUM(O2:O102)/(I104-1)</f>
        <v>19.732700414045304</v>
      </c>
      <c r="R104" t="s">
        <v>106</v>
      </c>
    </row>
    <row r="105" spans="8:18" x14ac:dyDescent="0.2">
      <c r="H105" t="s">
        <v>98</v>
      </c>
      <c r="J105" s="1">
        <f>MAX(J2:J102)/I104</f>
        <v>16.625</v>
      </c>
      <c r="P105" s="3">
        <f>SUM(P2:P102)/(I104-1)</f>
        <v>0.51387351903750722</v>
      </c>
      <c r="R105" t="s">
        <v>107</v>
      </c>
    </row>
    <row r="106" spans="8:18" ht="17" x14ac:dyDescent="0.2">
      <c r="H106" t="s">
        <v>99</v>
      </c>
      <c r="K106" s="1">
        <f>MAX(K2:K102)/I104</f>
        <v>136.57968181818183</v>
      </c>
      <c r="Q106" s="3">
        <f>SUM(Q2:Q102)/(I104-1)</f>
        <v>21.26441388694488</v>
      </c>
      <c r="R106" t="s">
        <v>108</v>
      </c>
    </row>
    <row r="107" spans="8:18" x14ac:dyDescent="0.2">
      <c r="H107" t="s">
        <v>100</v>
      </c>
      <c r="L107" s="3">
        <f>SUM(L2:L102)/I104</f>
        <v>0.57667766188878422</v>
      </c>
      <c r="O107" s="3" t="s">
        <v>109</v>
      </c>
    </row>
    <row r="108" spans="8:18" x14ac:dyDescent="0.2">
      <c r="H108" t="s">
        <v>101</v>
      </c>
      <c r="M108" s="3">
        <f>SUM(M2:M102)/I104</f>
        <v>0.31300803704394276</v>
      </c>
      <c r="O108" s="3">
        <f>O104</f>
        <v>19.732700414045304</v>
      </c>
      <c r="P108" s="3">
        <f>P105</f>
        <v>0.51387351903750722</v>
      </c>
    </row>
    <row r="109" spans="8:18" x14ac:dyDescent="0.2">
      <c r="H109" t="s">
        <v>110</v>
      </c>
      <c r="L109" s="3">
        <f>SQRT(L107^2+M108^2)</f>
        <v>0.65614873083441771</v>
      </c>
      <c r="O109" s="3">
        <f>P105</f>
        <v>0.51387351903750722</v>
      </c>
      <c r="P109" s="3">
        <f>Q106</f>
        <v>21.26441388694488</v>
      </c>
    </row>
    <row r="110" spans="8:18" x14ac:dyDescent="0.2">
      <c r="H110" t="s">
        <v>111</v>
      </c>
      <c r="M110" s="3">
        <f>ATAN(ABS(M108/L107))</f>
        <v>0.4972817050106576</v>
      </c>
      <c r="O110" s="4" t="s">
        <v>112</v>
      </c>
    </row>
    <row r="111" spans="8:18" x14ac:dyDescent="0.2">
      <c r="H111" t="s">
        <v>113</v>
      </c>
      <c r="M111" s="5">
        <f>IF(L107*M108&gt;0,-1,1)</f>
        <v>-1</v>
      </c>
      <c r="N111" s="5"/>
      <c r="O111" s="3">
        <f t="array" ref="O111:P112">MINVERSE(O108:P109)</f>
        <v>5.0709213475740839E-2</v>
      </c>
      <c r="P111" s="3">
        <v>-1.2254333514643122E-3</v>
      </c>
    </row>
    <row r="112" spans="8:18" x14ac:dyDescent="0.2">
      <c r="H112" t="s">
        <v>114</v>
      </c>
      <c r="M112" s="3">
        <f>IF(L107&lt;0,-PI(),0)</f>
        <v>0</v>
      </c>
      <c r="O112" s="3">
        <v>-1.225433351464312E-3</v>
      </c>
      <c r="P112" s="3">
        <v>4.7056538829080619E-2</v>
      </c>
    </row>
    <row r="113" spans="8:19" x14ac:dyDescent="0.2">
      <c r="H113" t="s">
        <v>115</v>
      </c>
      <c r="M113" s="3">
        <f>M112+M111*M110</f>
        <v>-0.4972817050106576</v>
      </c>
    </row>
    <row r="114" spans="8:19" x14ac:dyDescent="0.2">
      <c r="H114" t="s">
        <v>115</v>
      </c>
      <c r="M114" s="3">
        <f>M113*180/PI()</f>
        <v>-28.492142926180282</v>
      </c>
      <c r="Q114" s="3">
        <f>P105/SQRT((O104*Q106))</f>
        <v>2.5086280190052827E-2</v>
      </c>
      <c r="R114" t="s">
        <v>116</v>
      </c>
    </row>
    <row r="115" spans="8:19" x14ac:dyDescent="0.2">
      <c r="Q115" s="3">
        <f>(L107^2/O104) - 2*Q114*L107*M108/SQRT(O104*Q106) + (M108^2/Q106)</f>
        <v>2.1018400363055332E-2</v>
      </c>
      <c r="R115" t="s">
        <v>117</v>
      </c>
    </row>
    <row r="116" spans="8:19" ht="17" x14ac:dyDescent="0.2">
      <c r="H116" t="s">
        <v>118</v>
      </c>
      <c r="N116" s="3">
        <f>SUM(N2:N102)/(I104-1)</f>
        <v>90.615992748171351</v>
      </c>
      <c r="Q116" s="3">
        <f>(I104*(I104-2))/((2*(I104-1))*(1-Q114^2))</f>
        <v>43.521641976562535</v>
      </c>
      <c r="R116" t="s">
        <v>119</v>
      </c>
    </row>
    <row r="117" spans="8:19" x14ac:dyDescent="0.2">
      <c r="H117" t="s">
        <v>120</v>
      </c>
      <c r="N117" s="3">
        <f>SQRT(N116)</f>
        <v>9.5192432865313066</v>
      </c>
      <c r="Q117" s="3">
        <f>Q116*Q115</f>
        <v>0.91475529552094614</v>
      </c>
      <c r="R117" t="s">
        <v>121</v>
      </c>
      <c r="S117" s="3"/>
    </row>
    <row r="118" spans="8:19" x14ac:dyDescent="0.2">
      <c r="H118" t="s">
        <v>122</v>
      </c>
      <c r="N118" s="3">
        <f>_xlfn.T.INV(1-0.05/2,I104-1)</f>
        <v>1.9876082815890699</v>
      </c>
      <c r="Q118" s="3">
        <f>FDIST(Q117,2,I104-2)</f>
        <v>0.404476696209777</v>
      </c>
      <c r="R118" t="s">
        <v>123</v>
      </c>
      <c r="S118" s="1"/>
    </row>
    <row r="119" spans="8:19" x14ac:dyDescent="0.2">
      <c r="H119" s="6" t="s">
        <v>124</v>
      </c>
      <c r="N119" s="3">
        <f>N118*N117/SQRT(I104)</f>
        <v>2.0169349328089243</v>
      </c>
      <c r="Q119" s="3">
        <f>(1+2*Q117/(I104-2))^(-(I104-2)/2)</f>
        <v>0.40447669620977666</v>
      </c>
      <c r="R119" t="s">
        <v>123</v>
      </c>
    </row>
    <row r="122" spans="8:19" x14ac:dyDescent="0.2">
      <c r="Q122" s="7">
        <f>(O104*L107^2 +2*P105*L107*M108 +Q106*M108^2)/(I104*L109^2)</f>
        <v>0.23309271991500219</v>
      </c>
      <c r="R122" t="s">
        <v>125</v>
      </c>
    </row>
    <row r="123" spans="8:19" x14ac:dyDescent="0.2">
      <c r="Q123" s="3">
        <f>(-(O104-Q106)*L107*M108 + P105*(L107^2-M108^2))/(I104*L109^2)</f>
        <v>1.0479327805955242E-2</v>
      </c>
      <c r="R123" t="s">
        <v>126</v>
      </c>
    </row>
    <row r="124" spans="8:19" x14ac:dyDescent="0.2">
      <c r="H124" s="6" t="s">
        <v>127</v>
      </c>
      <c r="N124" s="3">
        <f>N118*SQRT(Q122)</f>
        <v>0.95961085589103989</v>
      </c>
      <c r="Q124" s="3">
        <f>(O104*M108^2 - 2*P105*L107*M108 + Q106*L107^2)/(I104*L109^2)</f>
        <v>0.23278357895988619</v>
      </c>
      <c r="R124" t="s">
        <v>128</v>
      </c>
    </row>
    <row r="125" spans="8:19" x14ac:dyDescent="0.2">
      <c r="H125" t="s">
        <v>129</v>
      </c>
      <c r="N125" s="3">
        <f>L109-N124</f>
        <v>-0.30346212505662218</v>
      </c>
    </row>
    <row r="126" spans="8:19" x14ac:dyDescent="0.2">
      <c r="H126" t="s">
        <v>130</v>
      </c>
      <c r="N126" s="3">
        <f>L109+N124</f>
        <v>1.6157595867254577</v>
      </c>
      <c r="Q126" s="3">
        <f>L109^2-N118^2*Q122</f>
        <v>-0.49032183776831684</v>
      </c>
      <c r="R126" t="s">
        <v>131</v>
      </c>
    </row>
    <row r="127" spans="8:19" x14ac:dyDescent="0.2">
      <c r="Q127" s="3">
        <f>N118^2*Q123</f>
        <v>4.1399492856474152E-2</v>
      </c>
      <c r="R127" t="s">
        <v>132</v>
      </c>
    </row>
    <row r="128" spans="8:19" x14ac:dyDescent="0.2">
      <c r="Q128" s="3">
        <f>N118*SQRT(Q124)</f>
        <v>0.95897429924064614</v>
      </c>
      <c r="R128" t="s">
        <v>133</v>
      </c>
    </row>
    <row r="129" spans="15:18" x14ac:dyDescent="0.2">
      <c r="O129" s="3" t="s">
        <v>134</v>
      </c>
      <c r="P129" s="3" t="e">
        <f>SQRT(Q129)</f>
        <v>#NUM!</v>
      </c>
      <c r="Q129" s="3">
        <f>L109^2 - (Q122*Q124-Q123^2)*N118^2/Q124</f>
        <v>-0.48845813733643173</v>
      </c>
      <c r="R129" t="s">
        <v>135</v>
      </c>
    </row>
    <row r="130" spans="15:18" x14ac:dyDescent="0.2">
      <c r="O130" s="3" t="s">
        <v>136</v>
      </c>
      <c r="P130" s="3" t="e">
        <f>(Q127+Q128*SQRT(Q129))/Q126</f>
        <v>#NUM!</v>
      </c>
      <c r="Q130" s="7" t="e">
        <f>(Q127+Q128*SQRT(Q129))/Q126</f>
        <v>#NUM!</v>
      </c>
      <c r="R130" t="s">
        <v>137</v>
      </c>
    </row>
    <row r="131" spans="15:18" x14ac:dyDescent="0.2">
      <c r="O131" s="3" t="s">
        <v>138</v>
      </c>
      <c r="P131" s="3" t="e">
        <f>(Q127-Q128*SQRT(Q129))/Q126</f>
        <v>#NUM!</v>
      </c>
      <c r="Q131" s="7" t="e">
        <f>(Q127-Q128*SQRT(Q129))/Q126</f>
        <v>#NUM!</v>
      </c>
      <c r="R131" t="s">
        <v>139</v>
      </c>
    </row>
    <row r="133" spans="15:18" x14ac:dyDescent="0.2">
      <c r="Q133" s="3" t="e">
        <f>ATAN(Q130)</f>
        <v>#NUM!</v>
      </c>
      <c r="R133" t="s">
        <v>140</v>
      </c>
    </row>
    <row r="134" spans="15:18" x14ac:dyDescent="0.2">
      <c r="Q134" s="3" t="e">
        <f>ATAN(Q131)</f>
        <v>#NUM!</v>
      </c>
      <c r="R134" t="s">
        <v>141</v>
      </c>
    </row>
    <row r="135" spans="15:18" x14ac:dyDescent="0.2">
      <c r="Q135" s="3" t="e">
        <f>Q133*180/PI()</f>
        <v>#NUM!</v>
      </c>
      <c r="R135" t="s">
        <v>140</v>
      </c>
    </row>
    <row r="136" spans="15:18" x14ac:dyDescent="0.2">
      <c r="Q136" s="3" t="e">
        <f>Q134*180/PI()</f>
        <v>#NUM!</v>
      </c>
      <c r="R136" t="s">
        <v>141</v>
      </c>
    </row>
    <row r="138" spans="15:18" x14ac:dyDescent="0.2">
      <c r="Q138" s="3" t="e">
        <f>ATAN(P130)</f>
        <v>#NUM!</v>
      </c>
      <c r="R138" t="s">
        <v>142</v>
      </c>
    </row>
    <row r="139" spans="15:18" x14ac:dyDescent="0.2">
      <c r="Q139" s="3" t="e">
        <f>Q124*COS(Q138)+Q123*SIN(Q138)</f>
        <v>#NUM!</v>
      </c>
      <c r="R139" t="s">
        <v>143</v>
      </c>
    </row>
    <row r="140" spans="15:18" x14ac:dyDescent="0.2">
      <c r="Q140" s="3" t="e">
        <f>IF(Q139&lt;0,Q138+PI(),Q138)</f>
        <v>#NUM!</v>
      </c>
      <c r="R140" t="s">
        <v>142</v>
      </c>
    </row>
    <row r="141" spans="15:18" x14ac:dyDescent="0.2">
      <c r="Q141" s="3" t="e">
        <f>Q140*180/PI()</f>
        <v>#NUM!</v>
      </c>
      <c r="R141" t="s">
        <v>142</v>
      </c>
    </row>
    <row r="142" spans="15:18" x14ac:dyDescent="0.2">
      <c r="Q142" s="3" t="e">
        <f>Q141+M114</f>
        <v>#NUM!</v>
      </c>
      <c r="R142" t="s">
        <v>144</v>
      </c>
    </row>
    <row r="143" spans="15:18" x14ac:dyDescent="0.2">
      <c r="Q143" s="3" t="e">
        <f>IF(Q142&gt;0,Q142-360,Q142)</f>
        <v>#NUM!</v>
      </c>
      <c r="R143" t="s">
        <v>145</v>
      </c>
    </row>
    <row r="145" spans="17:18" x14ac:dyDescent="0.2">
      <c r="Q145" s="3" t="e">
        <f>ATAN(P131)</f>
        <v>#NUM!</v>
      </c>
      <c r="R145" t="s">
        <v>146</v>
      </c>
    </row>
    <row r="146" spans="17:18" x14ac:dyDescent="0.2">
      <c r="Q146" s="3" t="e">
        <f>Q124*COS(Q138)+Q123*SIN(Q138)</f>
        <v>#NUM!</v>
      </c>
      <c r="R146" t="s">
        <v>147</v>
      </c>
    </row>
    <row r="147" spans="17:18" x14ac:dyDescent="0.2">
      <c r="Q147" s="3" t="e">
        <f>IF(Q146&lt;0,Q145+PI(),Q145)</f>
        <v>#NUM!</v>
      </c>
      <c r="R147" t="s">
        <v>146</v>
      </c>
    </row>
    <row r="148" spans="17:18" x14ac:dyDescent="0.2">
      <c r="Q148" s="3" t="e">
        <f>Q147*180/PI()</f>
        <v>#NUM!</v>
      </c>
      <c r="R148" t="s">
        <v>146</v>
      </c>
    </row>
    <row r="149" spans="17:18" x14ac:dyDescent="0.2">
      <c r="Q149" s="3" t="e">
        <f>Q148+M114</f>
        <v>#NUM!</v>
      </c>
      <c r="R149" t="s">
        <v>148</v>
      </c>
    </row>
    <row r="150" spans="17:18" x14ac:dyDescent="0.2">
      <c r="Q150" s="3" t="e">
        <f>IF(Q149&gt;0,Q149-360,Q149)</f>
        <v>#NUM!</v>
      </c>
      <c r="R150" t="s">
        <v>149</v>
      </c>
    </row>
  </sheetData>
  <sortState xmlns:xlrd2="http://schemas.microsoft.com/office/spreadsheetml/2017/richdata2" ref="A2:F91">
    <sortCondition ref="A4:A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1E04-3936-FA4C-89DC-6291C5D87A6D}">
  <dimension ref="A1:AE150"/>
  <sheetViews>
    <sheetView topLeftCell="A111" zoomScale="94" workbookViewId="0">
      <selection activeCell="AB22" sqref="AB22"/>
    </sheetView>
  </sheetViews>
  <sheetFormatPr baseColWidth="10" defaultRowHeight="15" x14ac:dyDescent="0.2"/>
  <cols>
    <col min="1" max="1" width="11" style="25" customWidth="1"/>
    <col min="2" max="2" width="6.1640625" style="25" customWidth="1"/>
    <col min="3" max="3" width="5.5" style="25" customWidth="1"/>
    <col min="4" max="4" width="7" style="26" customWidth="1"/>
    <col min="5" max="5" width="8.33203125" style="26" customWidth="1"/>
    <col min="6" max="7" width="7.83203125" style="26" customWidth="1"/>
    <col min="8" max="10" width="10.83203125" style="33"/>
  </cols>
  <sheetData>
    <row r="1" spans="1:31" ht="16" x14ac:dyDescent="0.2">
      <c r="A1" s="24" t="s">
        <v>0</v>
      </c>
      <c r="B1" s="24" t="s">
        <v>96</v>
      </c>
      <c r="C1" s="24" t="s">
        <v>1</v>
      </c>
      <c r="D1" s="26" t="s">
        <v>98</v>
      </c>
      <c r="E1" s="26" t="s">
        <v>99</v>
      </c>
      <c r="F1" s="26" t="s">
        <v>110</v>
      </c>
      <c r="G1" s="26" t="s">
        <v>164</v>
      </c>
      <c r="H1" s="33" t="s">
        <v>168</v>
      </c>
      <c r="I1" s="33" t="s">
        <v>169</v>
      </c>
      <c r="K1" s="1"/>
      <c r="L1" s="1"/>
      <c r="M1" s="1"/>
      <c r="N1" s="1"/>
      <c r="O1" s="1" t="s">
        <v>96</v>
      </c>
      <c r="P1" s="1" t="s">
        <v>98</v>
      </c>
      <c r="Q1" s="1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3" t="s">
        <v>105</v>
      </c>
    </row>
    <row r="2" spans="1:31" x14ac:dyDescent="0.2">
      <c r="A2" s="27" t="s">
        <v>4</v>
      </c>
      <c r="B2" s="27">
        <v>31</v>
      </c>
      <c r="C2" s="27" t="s">
        <v>5</v>
      </c>
      <c r="D2" s="28">
        <v>36.2325872842233</v>
      </c>
      <c r="E2" s="28">
        <v>137.783576658985</v>
      </c>
      <c r="F2" s="28">
        <v>8.0350571284769998</v>
      </c>
      <c r="G2" s="28">
        <v>-138.75603897685099</v>
      </c>
      <c r="H2" s="35">
        <v>0.80616136891703905</v>
      </c>
      <c r="I2" s="35">
        <v>0.21859639561989799</v>
      </c>
      <c r="K2" s="35" t="s">
        <v>96</v>
      </c>
      <c r="L2" s="35">
        <f>MAX(B2:B19)</f>
        <v>53</v>
      </c>
      <c r="M2" s="44"/>
      <c r="N2" s="2"/>
      <c r="O2" s="47">
        <v>1</v>
      </c>
      <c r="P2" s="44">
        <v>36</v>
      </c>
      <c r="Q2" s="44">
        <v>137.78399999999999</v>
      </c>
      <c r="R2" s="48">
        <v>-6.0640914770899732</v>
      </c>
      <c r="S2" s="48">
        <v>5.2714342979387263</v>
      </c>
      <c r="T2" s="48">
        <v>1.4503822830578144</v>
      </c>
      <c r="U2" s="48">
        <v>44.099814757212663</v>
      </c>
      <c r="V2" s="48">
        <v>-32.927764091251909</v>
      </c>
      <c r="W2" s="48">
        <v>24.585990984731023</v>
      </c>
      <c r="Y2" t="s">
        <v>96</v>
      </c>
      <c r="Z2" s="1">
        <f>MAX(O2:O19)</f>
        <v>18</v>
      </c>
      <c r="AA2" s="1"/>
      <c r="AB2" s="1"/>
      <c r="AC2" s="3"/>
      <c r="AD2" s="3"/>
    </row>
    <row r="3" spans="1:31" x14ac:dyDescent="0.2">
      <c r="A3" s="27" t="s">
        <v>6</v>
      </c>
      <c r="B3" s="27">
        <v>36</v>
      </c>
      <c r="C3" s="27" t="s">
        <v>5</v>
      </c>
      <c r="D3" s="28">
        <v>27.355392036385101</v>
      </c>
      <c r="E3" s="28">
        <v>129.152102901777</v>
      </c>
      <c r="F3" s="28">
        <v>5.46386296775405</v>
      </c>
      <c r="G3" s="28">
        <v>-109.94632835866101</v>
      </c>
      <c r="H3" s="35">
        <v>0.36285888629159602</v>
      </c>
      <c r="I3" s="35">
        <v>1.0807718961735799</v>
      </c>
      <c r="K3" s="35" t="s">
        <v>99</v>
      </c>
      <c r="L3" s="35">
        <f>AVERAGE(E2:E19)</f>
        <v>141.71692508426239</v>
      </c>
      <c r="M3" s="44"/>
      <c r="N3" s="2"/>
      <c r="O3" s="47">
        <v>2</v>
      </c>
      <c r="P3" s="44">
        <v>63</v>
      </c>
      <c r="Q3" s="44">
        <v>266.93599999999998</v>
      </c>
      <c r="R3" s="48">
        <v>-1.868798063131454</v>
      </c>
      <c r="S3" s="48">
        <v>5.1344804799742043</v>
      </c>
      <c r="T3" s="48">
        <v>55.170457192149065</v>
      </c>
      <c r="U3" s="48">
        <v>5.980351521663259</v>
      </c>
      <c r="V3" s="48">
        <v>-11.79079381803998</v>
      </c>
      <c r="W3" s="48">
        <v>23.246596517935902</v>
      </c>
      <c r="Y3" t="s">
        <v>98</v>
      </c>
      <c r="Z3" s="1"/>
      <c r="AA3" s="2">
        <f>MAX(P2:P19)/Z2</f>
        <v>15.833333333333334</v>
      </c>
      <c r="AB3" s="1"/>
      <c r="AC3" s="3"/>
      <c r="AD3" s="3"/>
    </row>
    <row r="4" spans="1:31" x14ac:dyDescent="0.2">
      <c r="A4" s="27" t="s">
        <v>7</v>
      </c>
      <c r="B4" s="27">
        <v>43</v>
      </c>
      <c r="C4" s="27" t="s">
        <v>5</v>
      </c>
      <c r="D4" s="28">
        <v>28.880515488544901</v>
      </c>
      <c r="E4" s="28">
        <v>149.15267565441701</v>
      </c>
      <c r="F4" s="28">
        <v>11.222278545010299</v>
      </c>
      <c r="G4" s="28">
        <v>-49.346133515819901</v>
      </c>
      <c r="H4" s="35">
        <v>0.11415447802310801</v>
      </c>
      <c r="I4" s="35">
        <v>2.4380906809640899</v>
      </c>
      <c r="K4" s="35" t="s">
        <v>110</v>
      </c>
      <c r="L4" s="35">
        <f>AVERAGE(F2:F19)</f>
        <v>5.0887525917569159</v>
      </c>
      <c r="M4" s="44"/>
      <c r="N4" s="2"/>
      <c r="O4" s="47">
        <v>3</v>
      </c>
      <c r="P4" s="44">
        <v>92</v>
      </c>
      <c r="Q4" s="44">
        <v>416.08899999999994</v>
      </c>
      <c r="R4" s="48">
        <v>7.3622944233314724</v>
      </c>
      <c r="S4" s="48">
        <v>8.4693509092599477</v>
      </c>
      <c r="T4" s="48">
        <v>158.08833010123928</v>
      </c>
      <c r="U4" s="48">
        <v>46.044594833171963</v>
      </c>
      <c r="V4" s="48">
        <v>55.34581690578252</v>
      </c>
      <c r="W4" s="48">
        <v>66.525929049148829</v>
      </c>
      <c r="Y4" t="s">
        <v>99</v>
      </c>
      <c r="Z4" s="1"/>
      <c r="AA4" s="1"/>
      <c r="AB4" s="53">
        <f>MAX(Q2:Q19)/Z2</f>
        <v>141.71705555555556</v>
      </c>
      <c r="AC4" s="3"/>
      <c r="AD4" s="3"/>
    </row>
    <row r="5" spans="1:31" x14ac:dyDescent="0.2">
      <c r="A5" s="27" t="s">
        <v>8</v>
      </c>
      <c r="B5" s="27">
        <v>46</v>
      </c>
      <c r="C5" s="27" t="s">
        <v>5</v>
      </c>
      <c r="D5" s="28">
        <v>11.5102799503985</v>
      </c>
      <c r="E5" s="28">
        <v>142.403935092327</v>
      </c>
      <c r="F5" s="28">
        <v>4.3846121028595304</v>
      </c>
      <c r="G5" s="28">
        <v>-48.349112143667902</v>
      </c>
      <c r="H5" s="35">
        <v>0.19600682363931299</v>
      </c>
      <c r="I5" s="35">
        <v>1.8520812760458201</v>
      </c>
      <c r="K5" s="35" t="s">
        <v>115</v>
      </c>
      <c r="L5" s="35">
        <f>AVERAGE(G2:G19)</f>
        <v>-67.857891335320289</v>
      </c>
      <c r="M5" s="44" t="s">
        <v>173</v>
      </c>
      <c r="N5" s="2"/>
      <c r="O5" s="47">
        <v>4</v>
      </c>
      <c r="P5" s="44">
        <v>104</v>
      </c>
      <c r="Q5" s="44">
        <v>558.49299999999994</v>
      </c>
      <c r="R5" s="48">
        <v>2.9341377088835934</v>
      </c>
      <c r="S5" s="48">
        <v>3.2586900597183734</v>
      </c>
      <c r="T5" s="48">
        <v>33.922682283057725</v>
      </c>
      <c r="U5" s="48">
        <v>5.5576178731767669</v>
      </c>
      <c r="V5" s="48">
        <v>6.944327679605828</v>
      </c>
      <c r="W5" s="48">
        <v>8.6770425787073258</v>
      </c>
      <c r="Y5" t="s">
        <v>100</v>
      </c>
      <c r="Z5" s="1"/>
      <c r="AA5" s="1"/>
      <c r="AB5" s="1"/>
      <c r="AC5" s="3">
        <f>SUM(R2:R19)/Z2</f>
        <v>1.6258483220743072</v>
      </c>
      <c r="AD5" s="3"/>
    </row>
    <row r="6" spans="1:31" x14ac:dyDescent="0.2">
      <c r="A6" s="27" t="s">
        <v>9</v>
      </c>
      <c r="B6" s="27">
        <v>53</v>
      </c>
      <c r="C6" s="27" t="s">
        <v>5</v>
      </c>
      <c r="D6" s="28">
        <v>10.653532264606</v>
      </c>
      <c r="E6" s="28">
        <v>160.12373311181699</v>
      </c>
      <c r="F6" s="28">
        <v>6.6179552078610699</v>
      </c>
      <c r="G6" s="28">
        <v>40.978567785861003</v>
      </c>
      <c r="H6" s="35">
        <v>0.32198599026903402</v>
      </c>
      <c r="I6" s="35">
        <v>1.1841085580202499</v>
      </c>
      <c r="K6" s="1"/>
      <c r="L6" s="1"/>
      <c r="M6" s="2"/>
      <c r="N6" s="2"/>
      <c r="O6" s="47">
        <v>5</v>
      </c>
      <c r="P6" s="44">
        <v>115</v>
      </c>
      <c r="Q6" s="44">
        <v>718.61699999999996</v>
      </c>
      <c r="R6" s="48">
        <v>4.994668001914305</v>
      </c>
      <c r="S6" s="48">
        <v>-4.3417986538591782</v>
      </c>
      <c r="T6" s="48">
        <v>554.33491864669361</v>
      </c>
      <c r="U6" s="48">
        <v>19.51863864455882</v>
      </c>
      <c r="V6" s="48">
        <v>-20.56489099509615</v>
      </c>
      <c r="W6" s="48">
        <v>21.667225329676466</v>
      </c>
      <c r="Y6" t="s">
        <v>101</v>
      </c>
      <c r="Z6" s="1"/>
      <c r="AA6" s="1"/>
      <c r="AB6" s="1"/>
      <c r="AC6" s="3"/>
      <c r="AD6" s="3">
        <f>SUM(S2:S19)/Z2</f>
        <v>1.4666162588433929</v>
      </c>
    </row>
    <row r="7" spans="1:31" x14ac:dyDescent="0.2">
      <c r="A7" s="27" t="s">
        <v>10</v>
      </c>
      <c r="B7" s="27">
        <v>43</v>
      </c>
      <c r="C7" s="27" t="s">
        <v>5</v>
      </c>
      <c r="D7" s="28">
        <v>18.654972124511101</v>
      </c>
      <c r="E7" s="28">
        <v>161.30068123316599</v>
      </c>
      <c r="F7" s="28">
        <v>8.3421441950070392</v>
      </c>
      <c r="G7" s="28">
        <v>53.293204750253999</v>
      </c>
      <c r="H7" s="37">
        <v>1.4383183911086899E-2</v>
      </c>
      <c r="I7" s="35">
        <v>5.0880822829993697</v>
      </c>
      <c r="K7" s="1"/>
      <c r="L7" s="1"/>
      <c r="M7" s="2"/>
      <c r="N7" s="2"/>
      <c r="O7" s="47">
        <v>6</v>
      </c>
      <c r="P7" s="44">
        <v>134</v>
      </c>
      <c r="Q7" s="44">
        <v>879.91799999999989</v>
      </c>
      <c r="R7" s="48">
        <v>5.0203409231343841</v>
      </c>
      <c r="S7" s="48">
        <v>-6.6622174248145196</v>
      </c>
      <c r="T7" s="48">
        <v>611.1435726466932</v>
      </c>
      <c r="U7" s="48">
        <v>19.746143179343882</v>
      </c>
      <c r="V7" s="48">
        <v>-30.995553123765323</v>
      </c>
      <c r="W7" s="48">
        <v>48.653770243758601</v>
      </c>
      <c r="Y7" t="s">
        <v>110</v>
      </c>
      <c r="Z7" s="1"/>
      <c r="AA7" s="1"/>
      <c r="AB7" s="1"/>
      <c r="AC7" s="3">
        <f>SQRT(AC5^2+AD6^2)</f>
        <v>2.1895995106629957</v>
      </c>
      <c r="AD7" s="3"/>
    </row>
    <row r="8" spans="1:31" x14ac:dyDescent="0.2">
      <c r="A8" s="27" t="s">
        <v>11</v>
      </c>
      <c r="B8" s="27">
        <v>39</v>
      </c>
      <c r="C8" s="27" t="s">
        <v>5</v>
      </c>
      <c r="D8" s="28">
        <v>4.0207879389590104</v>
      </c>
      <c r="E8" s="28">
        <v>144.61102254449699</v>
      </c>
      <c r="F8" s="28">
        <v>3.7740962794416402</v>
      </c>
      <c r="G8" s="28">
        <v>-198.77748424498799</v>
      </c>
      <c r="H8" s="35">
        <v>0.36906106076532502</v>
      </c>
      <c r="I8" s="35">
        <v>1.0393635459295301</v>
      </c>
      <c r="K8" s="1"/>
      <c r="L8" s="1"/>
      <c r="M8" s="2"/>
      <c r="N8" s="2"/>
      <c r="O8" s="47">
        <v>7</v>
      </c>
      <c r="P8" s="44">
        <v>138</v>
      </c>
      <c r="Q8" s="44">
        <v>1024.529</v>
      </c>
      <c r="R8" s="48">
        <v>-3.5683871043118214</v>
      </c>
      <c r="S8" s="48">
        <v>-1.2286942149213096</v>
      </c>
      <c r="T8" s="48">
        <v>64.502071737603032</v>
      </c>
      <c r="U8" s="48">
        <v>17.181561915997683</v>
      </c>
      <c r="V8" s="48">
        <v>6.390455684593296</v>
      </c>
      <c r="W8" s="48">
        <v>2.3768458337147305</v>
      </c>
      <c r="Y8" t="s">
        <v>111</v>
      </c>
      <c r="Z8" s="1"/>
      <c r="AA8" s="1"/>
      <c r="AB8" s="1"/>
      <c r="AC8" s="3"/>
      <c r="AD8" s="3">
        <f>ATAN(ABS(AD6/AC5))</f>
        <v>0.733953252429976</v>
      </c>
    </row>
    <row r="9" spans="1:31" x14ac:dyDescent="0.2">
      <c r="A9" s="27" t="s">
        <v>12</v>
      </c>
      <c r="B9" s="27">
        <v>41</v>
      </c>
      <c r="C9" s="27" t="s">
        <v>5</v>
      </c>
      <c r="D9" s="28">
        <v>0.42427644141730497</v>
      </c>
      <c r="E9" s="28">
        <v>141.756617454603</v>
      </c>
      <c r="F9" s="28">
        <v>0.92596118049744702</v>
      </c>
      <c r="G9" s="28">
        <v>-84.7933173706096</v>
      </c>
      <c r="H9" s="37">
        <v>3.7003367759411099E-2</v>
      </c>
      <c r="I9" s="35">
        <v>3.9411074355754101</v>
      </c>
      <c r="K9" s="1"/>
      <c r="L9" s="1"/>
      <c r="M9" s="2"/>
      <c r="N9" s="2"/>
      <c r="O9" s="47">
        <v>8</v>
      </c>
      <c r="P9" s="44">
        <v>138</v>
      </c>
      <c r="Q9" s="44">
        <v>1166.2860000000001</v>
      </c>
      <c r="R9" s="48">
        <v>8.0706217784331444E-2</v>
      </c>
      <c r="S9" s="48">
        <v>0.92247629043295643</v>
      </c>
      <c r="T9" s="48">
        <v>26.804623555785103</v>
      </c>
      <c r="U9" s="48">
        <v>0.24598767336705632</v>
      </c>
      <c r="V9" s="48">
        <v>-0.30227884976916763</v>
      </c>
      <c r="W9" s="48">
        <v>0.37145155188905499</v>
      </c>
      <c r="Y9" t="s">
        <v>113</v>
      </c>
      <c r="Z9" s="1"/>
      <c r="AA9" s="1"/>
      <c r="AB9" s="1"/>
      <c r="AC9" s="3"/>
      <c r="AD9" s="5">
        <f>IF(AC5*AD6&gt;0,-1,1)</f>
        <v>-1</v>
      </c>
    </row>
    <row r="10" spans="1:31" x14ac:dyDescent="0.2">
      <c r="A10" s="27" t="s">
        <v>13</v>
      </c>
      <c r="B10" s="27">
        <v>27</v>
      </c>
      <c r="C10" s="27" t="s">
        <v>5</v>
      </c>
      <c r="D10" s="28">
        <v>41.002142759172798</v>
      </c>
      <c r="E10" s="28">
        <v>134.733092592058</v>
      </c>
      <c r="F10" s="28">
        <v>10.4280166822846</v>
      </c>
      <c r="G10" s="28">
        <v>-53.636420446700299</v>
      </c>
      <c r="H10" s="35">
        <v>0.380008383355801</v>
      </c>
      <c r="I10" s="35">
        <v>1.01591768954794</v>
      </c>
      <c r="K10" s="1"/>
      <c r="L10" s="1"/>
      <c r="M10" s="2"/>
      <c r="N10" s="2"/>
      <c r="O10" s="47">
        <v>9</v>
      </c>
      <c r="P10" s="44">
        <v>179</v>
      </c>
      <c r="Q10" s="44">
        <v>1301.019</v>
      </c>
      <c r="R10" s="48">
        <v>6.1294246109059101</v>
      </c>
      <c r="S10" s="48">
        <v>8.4364292173419528</v>
      </c>
      <c r="T10" s="48">
        <v>3.4102337376033169</v>
      </c>
      <c r="U10" s="48">
        <v>30.832998679819003</v>
      </c>
      <c r="V10" s="48">
        <v>45.107302174480878</v>
      </c>
      <c r="W10" s="48">
        <v>65.989971672514315</v>
      </c>
      <c r="Y10" t="s">
        <v>114</v>
      </c>
      <c r="Z10" s="1"/>
      <c r="AA10" s="1"/>
      <c r="AB10" s="1"/>
      <c r="AC10" s="3"/>
      <c r="AD10" s="3">
        <f>IF(AC5&lt;0,-PI(),0)</f>
        <v>0</v>
      </c>
    </row>
    <row r="11" spans="1:31" x14ac:dyDescent="0.2">
      <c r="A11" s="27" t="s">
        <v>14</v>
      </c>
      <c r="B11" s="27">
        <v>27</v>
      </c>
      <c r="C11" s="27" t="s">
        <v>5</v>
      </c>
      <c r="D11" s="28">
        <v>15.242545286408401</v>
      </c>
      <c r="E11" s="28">
        <v>134.72180647323901</v>
      </c>
      <c r="F11" s="28">
        <v>5.3798389162307796</v>
      </c>
      <c r="G11" s="28">
        <v>-129.15966535040701</v>
      </c>
      <c r="H11" s="35">
        <v>0.56521655651164104</v>
      </c>
      <c r="I11" s="35">
        <v>0.59280880311018402</v>
      </c>
      <c r="K11" s="1"/>
      <c r="L11" s="1"/>
      <c r="M11" s="2"/>
      <c r="N11" s="2"/>
      <c r="O11" s="47">
        <v>10</v>
      </c>
      <c r="P11" s="44">
        <v>194</v>
      </c>
      <c r="Q11" s="44">
        <v>1435.741</v>
      </c>
      <c r="R11" s="48">
        <v>-3.3857437038481244</v>
      </c>
      <c r="S11" s="48">
        <v>4.1810452726385039</v>
      </c>
      <c r="T11" s="48">
        <v>3.4509817376033007</v>
      </c>
      <c r="U11" s="48">
        <v>15.70078307964835</v>
      </c>
      <c r="V11" s="48">
        <v>-15.326793385785818</v>
      </c>
      <c r="W11" s="48">
        <v>14.961712055946013</v>
      </c>
      <c r="Y11" t="s">
        <v>115</v>
      </c>
      <c r="Z11" s="1"/>
      <c r="AA11" s="1"/>
      <c r="AB11" s="1"/>
      <c r="AC11" s="3"/>
      <c r="AD11" s="3">
        <f>AD10+AD9*AD8</f>
        <v>-0.733953252429976</v>
      </c>
    </row>
    <row r="12" spans="1:31" x14ac:dyDescent="0.2">
      <c r="A12" s="27" t="s">
        <v>15</v>
      </c>
      <c r="B12" s="27">
        <v>48</v>
      </c>
      <c r="C12" s="27" t="s">
        <v>5</v>
      </c>
      <c r="D12" s="28">
        <v>15.541927604568199</v>
      </c>
      <c r="E12" s="28">
        <v>137.95110366301901</v>
      </c>
      <c r="F12" s="28">
        <v>6.0318798310818202</v>
      </c>
      <c r="G12" s="28">
        <v>-11.768139322102</v>
      </c>
      <c r="H12" s="35">
        <v>0.65348918411545198</v>
      </c>
      <c r="I12" s="35">
        <v>0.43306046448299201</v>
      </c>
      <c r="K12" s="1"/>
      <c r="L12" s="1"/>
      <c r="M12" s="2"/>
      <c r="N12" s="2"/>
      <c r="O12" s="47">
        <v>11</v>
      </c>
      <c r="P12" s="44">
        <v>210</v>
      </c>
      <c r="Q12" s="44">
        <v>1573.692</v>
      </c>
      <c r="R12" s="48">
        <v>5.900186327626316</v>
      </c>
      <c r="S12" s="48">
        <v>1.2541233190127241</v>
      </c>
      <c r="T12" s="48">
        <v>1.8805135557850863</v>
      </c>
      <c r="U12" s="48">
        <v>28.339744514182598</v>
      </c>
      <c r="V12" s="48">
        <v>5.0100353590188282</v>
      </c>
      <c r="W12" s="48">
        <v>0.8856979739551788</v>
      </c>
      <c r="Y12" t="s">
        <v>115</v>
      </c>
      <c r="Z12" s="1"/>
      <c r="AA12" s="1"/>
      <c r="AB12" s="1"/>
      <c r="AC12" s="3"/>
      <c r="AD12" s="51">
        <f>AD11*180/PI()</f>
        <v>-42.052423724137562</v>
      </c>
      <c r="AE12" s="52" t="s">
        <v>175</v>
      </c>
    </row>
    <row r="13" spans="1:31" x14ac:dyDescent="0.2">
      <c r="A13" s="27" t="s">
        <v>16</v>
      </c>
      <c r="B13" s="27">
        <v>48</v>
      </c>
      <c r="C13" s="27" t="s">
        <v>5</v>
      </c>
      <c r="D13" s="28">
        <v>0.40911011265240799</v>
      </c>
      <c r="E13" s="28">
        <v>143.08672541541301</v>
      </c>
      <c r="F13" s="28">
        <v>0.59093840249602603</v>
      </c>
      <c r="G13" s="28">
        <v>-114.728457797182</v>
      </c>
      <c r="H13" s="35">
        <v>0.110108807186013</v>
      </c>
      <c r="I13" s="35">
        <v>2.5002352713859199</v>
      </c>
      <c r="K13" s="1"/>
      <c r="L13" s="1"/>
      <c r="M13" s="2"/>
      <c r="N13" s="2"/>
      <c r="O13" s="47">
        <v>12</v>
      </c>
      <c r="P13" s="44">
        <v>210</v>
      </c>
      <c r="Q13" s="44">
        <v>1716.779</v>
      </c>
      <c r="R13" s="48">
        <v>-0.24976739268875328</v>
      </c>
      <c r="S13" s="48">
        <v>0.53562790213866018</v>
      </c>
      <c r="T13" s="48">
        <v>42.345189919421252</v>
      </c>
      <c r="U13" s="48">
        <v>0.68301142823566885</v>
      </c>
      <c r="V13" s="48">
        <v>-0.18398308655824777</v>
      </c>
      <c r="W13" s="48">
        <v>4.9559604334790189E-2</v>
      </c>
    </row>
    <row r="14" spans="1:31" x14ac:dyDescent="0.2">
      <c r="A14" s="27" t="s">
        <v>17</v>
      </c>
      <c r="B14" s="27">
        <v>44</v>
      </c>
      <c r="C14" s="27" t="s">
        <v>5</v>
      </c>
      <c r="D14" s="28">
        <v>12.931191349590501</v>
      </c>
      <c r="E14" s="28">
        <v>160.556412090885</v>
      </c>
      <c r="F14" s="28">
        <v>4.97470469240925</v>
      </c>
      <c r="G14" s="28">
        <v>68.2863652468656</v>
      </c>
      <c r="H14" s="35">
        <v>0.324125023743777</v>
      </c>
      <c r="I14" s="35">
        <v>1.2223554164646699</v>
      </c>
      <c r="K14" s="1"/>
      <c r="L14" s="1"/>
      <c r="M14" s="2"/>
      <c r="N14" s="2"/>
      <c r="O14" s="47">
        <v>13</v>
      </c>
      <c r="P14" s="44">
        <v>223</v>
      </c>
      <c r="Q14" s="44">
        <v>1877.335</v>
      </c>
      <c r="R14" s="48">
        <v>1.863667802244162</v>
      </c>
      <c r="S14" s="48">
        <v>-4.6127396764697668</v>
      </c>
      <c r="T14" s="48">
        <v>574.86383355578539</v>
      </c>
      <c r="U14" s="48">
        <v>1.6563436213719551</v>
      </c>
      <c r="V14" s="48">
        <v>-6.3393887411701906</v>
      </c>
      <c r="W14" s="48">
        <v>24.262990537185541</v>
      </c>
    </row>
    <row r="15" spans="1:31" x14ac:dyDescent="0.2">
      <c r="A15" s="27" t="s">
        <v>18</v>
      </c>
      <c r="B15" s="27">
        <v>40</v>
      </c>
      <c r="C15" s="27" t="s">
        <v>5</v>
      </c>
      <c r="D15" s="28">
        <v>2.5264671312712901</v>
      </c>
      <c r="E15" s="28">
        <v>151.019660043051</v>
      </c>
      <c r="F15" s="28">
        <v>1.55246155658916</v>
      </c>
      <c r="G15" s="28">
        <v>-162.45062163397299</v>
      </c>
      <c r="H15" s="37">
        <v>2.21855122423627E-2</v>
      </c>
      <c r="I15" s="35">
        <v>4.9619307995173498</v>
      </c>
      <c r="K15" s="1"/>
      <c r="L15" s="1"/>
      <c r="M15" s="2"/>
      <c r="N15" s="2"/>
      <c r="O15" s="47">
        <v>14</v>
      </c>
      <c r="P15" s="44">
        <v>226</v>
      </c>
      <c r="Q15" s="44">
        <v>2028.355</v>
      </c>
      <c r="R15" s="48">
        <v>-1.4760397132900782</v>
      </c>
      <c r="S15" s="48">
        <v>0.47959437526991855</v>
      </c>
      <c r="T15" s="48">
        <v>208.52278919214885</v>
      </c>
      <c r="U15" s="48">
        <v>4.2136486223611991</v>
      </c>
      <c r="V15" s="48">
        <v>-0.34195467094388327</v>
      </c>
      <c r="W15" s="48">
        <v>2.7751008083539204E-2</v>
      </c>
    </row>
    <row r="16" spans="1:31" x14ac:dyDescent="0.2">
      <c r="A16" s="27" t="s">
        <v>19</v>
      </c>
      <c r="B16" s="27">
        <v>32</v>
      </c>
      <c r="C16" s="27" t="s">
        <v>5</v>
      </c>
      <c r="D16" s="28">
        <v>7.5307449477584901E-2</v>
      </c>
      <c r="E16" s="28">
        <v>137.497046288908</v>
      </c>
      <c r="F16" s="28">
        <v>0.39340149689961401</v>
      </c>
      <c r="G16" s="28">
        <v>-161.528285873881</v>
      </c>
      <c r="H16" s="35">
        <v>0.49274017960827299</v>
      </c>
      <c r="I16" s="35">
        <v>0.72665523957933198</v>
      </c>
      <c r="K16" s="1"/>
      <c r="L16" s="1"/>
      <c r="M16" s="2"/>
      <c r="N16" s="2"/>
      <c r="O16" s="47">
        <v>15</v>
      </c>
      <c r="P16" s="44">
        <v>226</v>
      </c>
      <c r="Q16" s="44">
        <v>2165.8519999999999</v>
      </c>
      <c r="R16" s="48">
        <v>-0.37376521090399534</v>
      </c>
      <c r="S16" s="48">
        <v>0.12144367878935437</v>
      </c>
      <c r="T16" s="48">
        <v>0.84147264669422772</v>
      </c>
      <c r="U16" s="48">
        <v>0.90334165444259185</v>
      </c>
      <c r="V16" s="48">
        <v>0.18207097898419622</v>
      </c>
      <c r="W16" s="48">
        <v>3.6696903353492287E-2</v>
      </c>
    </row>
    <row r="17" spans="1:31" x14ac:dyDescent="0.2">
      <c r="A17" s="27" t="s">
        <v>20</v>
      </c>
      <c r="B17" s="27">
        <v>45</v>
      </c>
      <c r="C17" s="27" t="s">
        <v>5</v>
      </c>
      <c r="D17" s="28">
        <v>0.22523754576268401</v>
      </c>
      <c r="E17" s="28">
        <v>146.80165493313601</v>
      </c>
      <c r="F17" s="28">
        <v>0.88502924123710702</v>
      </c>
      <c r="G17" s="28">
        <v>-80.837632671075895</v>
      </c>
      <c r="H17" s="35">
        <v>7.9672126714865593E-2</v>
      </c>
      <c r="I17" s="35">
        <v>2.8162755116468601</v>
      </c>
      <c r="K17" s="1"/>
      <c r="L17" s="1"/>
      <c r="M17" s="2"/>
      <c r="N17" s="2"/>
      <c r="O17" s="47">
        <v>16</v>
      </c>
      <c r="P17" s="44">
        <v>226</v>
      </c>
      <c r="Q17" s="44">
        <v>2312.654</v>
      </c>
      <c r="R17" s="48">
        <v>0.13844450156060437</v>
      </c>
      <c r="S17" s="48">
        <v>0.87410418142669688</v>
      </c>
      <c r="T17" s="48">
        <v>104.49578901033028</v>
      </c>
      <c r="U17" s="48">
        <v>0.19204830281122418</v>
      </c>
      <c r="V17" s="48">
        <v>-0.24589093660081102</v>
      </c>
      <c r="W17" s="48">
        <v>0.31482888324119246</v>
      </c>
    </row>
    <row r="18" spans="1:31" x14ac:dyDescent="0.2">
      <c r="A18" s="27" t="s">
        <v>21</v>
      </c>
      <c r="B18" s="27">
        <v>29</v>
      </c>
      <c r="C18" s="27" t="s">
        <v>5</v>
      </c>
      <c r="D18" s="28">
        <v>26.8804711971027</v>
      </c>
      <c r="E18" s="28">
        <v>124.18317576004</v>
      </c>
      <c r="F18" s="28">
        <v>6.3069426750229498</v>
      </c>
      <c r="G18" s="28">
        <v>-22.0945249282159</v>
      </c>
      <c r="H18" s="35">
        <v>0.17079533851812601</v>
      </c>
      <c r="I18" s="35">
        <v>1.9103173868760901</v>
      </c>
      <c r="K18" s="1"/>
      <c r="L18" s="1"/>
      <c r="M18" s="2"/>
      <c r="N18" s="2"/>
      <c r="O18" s="47">
        <v>17</v>
      </c>
      <c r="P18" s="44">
        <v>253</v>
      </c>
      <c r="Q18" s="44">
        <v>2436.837</v>
      </c>
      <c r="R18" s="48">
        <v>5.8477485707527288</v>
      </c>
      <c r="S18" s="48">
        <v>2.362643784674157</v>
      </c>
      <c r="T18" s="48">
        <v>153.67772010123969</v>
      </c>
      <c r="U18" s="48">
        <v>27.784188526271773</v>
      </c>
      <c r="V18" s="48">
        <v>10.803775363101224</v>
      </c>
      <c r="W18" s="48">
        <v>4.2010066979636669</v>
      </c>
    </row>
    <row r="19" spans="1:31" x14ac:dyDescent="0.2">
      <c r="A19" s="27" t="s">
        <v>22</v>
      </c>
      <c r="B19" s="27">
        <v>29</v>
      </c>
      <c r="C19" s="27" t="s">
        <v>5</v>
      </c>
      <c r="D19" s="28">
        <v>32.110013363298499</v>
      </c>
      <c r="E19" s="28">
        <v>114.069629605385</v>
      </c>
      <c r="F19" s="28">
        <v>6.2883655504650999</v>
      </c>
      <c r="G19" s="28">
        <v>-17.828019184611399</v>
      </c>
      <c r="H19" s="37">
        <v>2.49175590591179E-2</v>
      </c>
      <c r="I19" s="35">
        <v>4.3232182730674804</v>
      </c>
      <c r="K19" s="1"/>
      <c r="L19" s="1"/>
      <c r="M19" s="2"/>
      <c r="N19" s="2"/>
      <c r="O19" s="47">
        <v>18</v>
      </c>
      <c r="P19" s="44">
        <v>285</v>
      </c>
      <c r="Q19" s="44">
        <v>2550.9070000000002</v>
      </c>
      <c r="R19" s="48">
        <v>5.9802433744639254</v>
      </c>
      <c r="S19" s="48">
        <v>1.9430988606296693</v>
      </c>
      <c r="T19" s="48">
        <v>506.68577555578577</v>
      </c>
      <c r="U19" s="48">
        <v>29.198522410117697</v>
      </c>
      <c r="V19" s="48">
        <v>8.8083028827112049</v>
      </c>
      <c r="W19" s="48">
        <v>2.6571960931383924</v>
      </c>
    </row>
    <row r="20" spans="1:31" x14ac:dyDescent="0.2">
      <c r="A20" s="29" t="s">
        <v>23</v>
      </c>
      <c r="B20" s="29">
        <v>29</v>
      </c>
      <c r="C20" s="29" t="s">
        <v>24</v>
      </c>
      <c r="D20" s="30">
        <v>8.3481351907075201</v>
      </c>
      <c r="E20" s="30">
        <v>128.14874246920499</v>
      </c>
      <c r="F20" s="30">
        <v>4.70526403092384</v>
      </c>
      <c r="G20" s="30">
        <v>-154.14149891409301</v>
      </c>
      <c r="H20" s="37">
        <v>1.83815931475307E-3</v>
      </c>
      <c r="I20" s="36">
        <v>7.9547875690058696</v>
      </c>
      <c r="K20" s="36" t="s">
        <v>96</v>
      </c>
      <c r="L20" s="42">
        <f>MAX(B20:B55)</f>
        <v>59</v>
      </c>
      <c r="M20" s="43"/>
      <c r="N20" s="2"/>
      <c r="O20" s="42">
        <v>19</v>
      </c>
      <c r="P20" s="43">
        <v>293</v>
      </c>
      <c r="Q20" s="43">
        <v>2679.056</v>
      </c>
      <c r="R20" s="49">
        <v>-4.2288259878375811</v>
      </c>
      <c r="S20" s="49">
        <v>2.0625362456426086</v>
      </c>
      <c r="T20" s="49">
        <v>71.076395919421586</v>
      </c>
      <c r="U20" s="49">
        <v>23.092865327533413</v>
      </c>
      <c r="V20" s="49">
        <v>-8.4073641917201183</v>
      </c>
      <c r="W20" s="49">
        <v>3.0608489526824569</v>
      </c>
      <c r="Y20" t="s">
        <v>96</v>
      </c>
      <c r="Z20" s="1">
        <f>COUNT(O20:O55)</f>
        <v>36</v>
      </c>
      <c r="AA20" s="1"/>
      <c r="AB20" s="1"/>
      <c r="AC20" s="3"/>
      <c r="AD20" s="3"/>
    </row>
    <row r="21" spans="1:31" x14ac:dyDescent="0.2">
      <c r="A21" s="29" t="s">
        <v>25</v>
      </c>
      <c r="B21" s="29">
        <v>27</v>
      </c>
      <c r="C21" s="29" t="s">
        <v>24</v>
      </c>
      <c r="D21" s="30">
        <v>29.775619046857098</v>
      </c>
      <c r="E21" s="30">
        <v>124.34248404762</v>
      </c>
      <c r="F21" s="30">
        <v>10.597181100144599</v>
      </c>
      <c r="G21" s="30">
        <v>-98.076953384881193</v>
      </c>
      <c r="H21" s="37">
        <v>5.1269117537352804E-3</v>
      </c>
      <c r="I21" s="36">
        <v>6.21331687585712</v>
      </c>
      <c r="K21" s="36" t="s">
        <v>99</v>
      </c>
      <c r="L21" s="36">
        <f>AVERAGE(E20:E55)</f>
        <v>134.27377213542852</v>
      </c>
      <c r="M21" s="43"/>
      <c r="N21" s="2"/>
      <c r="O21" s="42">
        <v>20</v>
      </c>
      <c r="P21" s="43">
        <v>323</v>
      </c>
      <c r="Q21" s="43">
        <v>2803.3980000000001</v>
      </c>
      <c r="R21" s="49">
        <v>-1.4748173508738125</v>
      </c>
      <c r="S21" s="49">
        <v>10.493870724454421</v>
      </c>
      <c r="T21" s="49">
        <v>149.76085628305805</v>
      </c>
      <c r="U21" s="49">
        <v>4.2086317873898071</v>
      </c>
      <c r="V21" s="49">
        <v>-20.885989028843404</v>
      </c>
      <c r="W21" s="49">
        <v>103.6499650599069</v>
      </c>
      <c r="Y21" t="s">
        <v>98</v>
      </c>
      <c r="Z21" s="1"/>
      <c r="AA21" s="2">
        <f>AVERAGE(D20:D55)</f>
        <v>15.295923799996375</v>
      </c>
      <c r="AB21" s="1"/>
      <c r="AC21" s="3"/>
      <c r="AD21" s="3"/>
    </row>
    <row r="22" spans="1:31" x14ac:dyDescent="0.2">
      <c r="A22" s="29" t="s">
        <v>26</v>
      </c>
      <c r="B22" s="29">
        <v>17</v>
      </c>
      <c r="C22" s="29" t="s">
        <v>24</v>
      </c>
      <c r="D22" s="30">
        <v>14.8662439720982</v>
      </c>
      <c r="E22" s="30">
        <v>129.60674447322299</v>
      </c>
      <c r="F22" s="30">
        <v>4.6741935342110503</v>
      </c>
      <c r="G22" s="30">
        <v>-84.052869585413106</v>
      </c>
      <c r="H22" s="37">
        <v>1.0959027137672299E-3</v>
      </c>
      <c r="I22" s="36">
        <v>8.1216886446619601</v>
      </c>
      <c r="K22" s="36" t="s">
        <v>110</v>
      </c>
      <c r="L22" s="36">
        <f>AVERAGE(F20:F55)</f>
        <v>5.6879131781940551</v>
      </c>
      <c r="M22" s="43"/>
      <c r="N22" s="2"/>
      <c r="O22" s="42">
        <v>21</v>
      </c>
      <c r="P22" s="43">
        <v>338</v>
      </c>
      <c r="Q22" s="43">
        <v>2933.0050000000001</v>
      </c>
      <c r="R22" s="49">
        <v>0.48856603731301229</v>
      </c>
      <c r="S22" s="49">
        <v>4.6483953389513095</v>
      </c>
      <c r="T22" s="49">
        <v>48.618291737603414</v>
      </c>
      <c r="U22" s="49">
        <v>7.7636583853817756E-3</v>
      </c>
      <c r="V22" s="49">
        <v>-0.38199801833623065</v>
      </c>
      <c r="W22" s="49">
        <v>18.795583057539634</v>
      </c>
      <c r="Y22" t="s">
        <v>99</v>
      </c>
      <c r="Z22" s="1"/>
      <c r="AA22" s="1"/>
      <c r="AB22" s="53">
        <f>AVERAGE(E20:E55)</f>
        <v>134.27377213542852</v>
      </c>
      <c r="AC22" s="3"/>
      <c r="AD22" s="3"/>
    </row>
    <row r="23" spans="1:31" x14ac:dyDescent="0.2">
      <c r="A23" s="29" t="s">
        <v>27</v>
      </c>
      <c r="B23" s="29">
        <v>18</v>
      </c>
      <c r="C23" s="29" t="s">
        <v>24</v>
      </c>
      <c r="D23" s="30">
        <v>39.816709620226099</v>
      </c>
      <c r="E23" s="30">
        <v>130.129712761722</v>
      </c>
      <c r="F23" s="30">
        <v>7.39516142905451</v>
      </c>
      <c r="G23" s="30">
        <v>-55.640550842132399</v>
      </c>
      <c r="H23" s="36">
        <v>7.2143241966878893E-2</v>
      </c>
      <c r="I23" s="36">
        <v>2.7966075471235698</v>
      </c>
      <c r="K23" s="36" t="s">
        <v>115</v>
      </c>
      <c r="L23" s="36">
        <f>AVERAGE(G20:G55)</f>
        <v>-98.314198245813415</v>
      </c>
      <c r="M23" s="43" t="s">
        <v>174</v>
      </c>
      <c r="N23" s="2"/>
      <c r="O23" s="42">
        <v>22</v>
      </c>
      <c r="P23" s="43">
        <v>378</v>
      </c>
      <c r="Q23" s="43">
        <v>3063.1350000000002</v>
      </c>
      <c r="R23" s="49">
        <v>4.1352315211661725</v>
      </c>
      <c r="S23" s="49">
        <v>6.1307328490445334</v>
      </c>
      <c r="T23" s="49">
        <v>41.598395555785274</v>
      </c>
      <c r="U23" s="49">
        <v>12.663305569377993</v>
      </c>
      <c r="V23" s="49">
        <v>20.702687081958519</v>
      </c>
      <c r="W23" s="49">
        <v>33.845921988167305</v>
      </c>
      <c r="Y23" t="s">
        <v>100</v>
      </c>
      <c r="Z23" s="1"/>
      <c r="AA23" s="1"/>
      <c r="AB23" s="1"/>
      <c r="AC23" s="3">
        <f>SUM(R20:R55)/Z20</f>
        <v>0.29450671500268244</v>
      </c>
      <c r="AD23" s="3"/>
    </row>
    <row r="24" spans="1:31" x14ac:dyDescent="0.2">
      <c r="A24" s="29" t="s">
        <v>28</v>
      </c>
      <c r="B24" s="29">
        <v>59</v>
      </c>
      <c r="C24" s="29" t="s">
        <v>24</v>
      </c>
      <c r="D24" s="30">
        <v>12.3341597551987</v>
      </c>
      <c r="E24" s="30">
        <v>145.78558971461601</v>
      </c>
      <c r="F24" s="30">
        <v>4.3806150739316498</v>
      </c>
      <c r="G24" s="30">
        <v>-137.49756684781599</v>
      </c>
      <c r="H24" s="37">
        <v>2.50755918337295E-2</v>
      </c>
      <c r="I24" s="36">
        <v>3.9394645871319698</v>
      </c>
      <c r="K24" s="1"/>
      <c r="L24" s="1"/>
      <c r="M24" s="2"/>
      <c r="N24" s="2"/>
      <c r="O24" s="42">
        <v>23</v>
      </c>
      <c r="P24" s="43">
        <v>390</v>
      </c>
      <c r="Q24" s="43">
        <v>3208.9210000000003</v>
      </c>
      <c r="R24" s="49">
        <v>-3.204060566793586</v>
      </c>
      <c r="S24" s="49">
        <v>2.9878348154338066</v>
      </c>
      <c r="T24" s="49">
        <v>84.756294464875921</v>
      </c>
      <c r="U24" s="49">
        <v>14.293981553820307</v>
      </c>
      <c r="V24" s="49">
        <v>-10.112819856161865</v>
      </c>
      <c r="W24" s="49">
        <v>7.1546982943914985</v>
      </c>
      <c r="Y24" t="s">
        <v>101</v>
      </c>
      <c r="Z24" s="1"/>
      <c r="AA24" s="1"/>
      <c r="AB24" s="1"/>
      <c r="AC24" s="3"/>
      <c r="AD24" s="3">
        <f>SUM(S20:S55)/Z20</f>
        <v>0.47464182326801324</v>
      </c>
    </row>
    <row r="25" spans="1:31" x14ac:dyDescent="0.2">
      <c r="A25" s="29" t="s">
        <v>29</v>
      </c>
      <c r="B25" s="29">
        <v>26</v>
      </c>
      <c r="C25" s="29" t="s">
        <v>24</v>
      </c>
      <c r="D25" s="30">
        <v>13.1867527053329</v>
      </c>
      <c r="E25" s="30">
        <v>137.669304000777</v>
      </c>
      <c r="F25" s="30">
        <v>7.8584301712541</v>
      </c>
      <c r="G25" s="30">
        <v>79.815573803598099</v>
      </c>
      <c r="H25" s="36">
        <v>0.19667040751008699</v>
      </c>
      <c r="I25" s="36">
        <v>1.74682621416748</v>
      </c>
      <c r="K25" s="1"/>
      <c r="L25" s="1"/>
      <c r="M25" s="2"/>
      <c r="N25" s="2"/>
      <c r="O25" s="42">
        <v>24</v>
      </c>
      <c r="P25" s="43">
        <v>403</v>
      </c>
      <c r="Q25" s="43">
        <v>3346.59</v>
      </c>
      <c r="R25" s="49">
        <v>1.3645273801067357</v>
      </c>
      <c r="S25" s="49">
        <v>-7.7386193231699307</v>
      </c>
      <c r="T25" s="49">
        <v>1.1866141012396783</v>
      </c>
      <c r="U25" s="49">
        <v>0.62070717849610557</v>
      </c>
      <c r="V25" s="49">
        <v>-6.3434723469404481</v>
      </c>
      <c r="W25" s="49">
        <v>64.828703147744619</v>
      </c>
      <c r="Y25" t="s">
        <v>110</v>
      </c>
      <c r="Z25" s="1"/>
      <c r="AA25" s="1"/>
      <c r="AB25" s="1"/>
      <c r="AC25" s="3">
        <f>SQRT(AC23^2+AD24^2)</f>
        <v>0.55858666791900347</v>
      </c>
      <c r="AD25" s="3"/>
    </row>
    <row r="26" spans="1:31" x14ac:dyDescent="0.2">
      <c r="A26" s="29" t="s">
        <v>30</v>
      </c>
      <c r="B26" s="29">
        <v>20</v>
      </c>
      <c r="C26" s="29" t="s">
        <v>24</v>
      </c>
      <c r="D26" s="30">
        <v>27.045336714982199</v>
      </c>
      <c r="E26" s="30">
        <v>131.82669942019101</v>
      </c>
      <c r="F26" s="30">
        <v>11.2377820783011</v>
      </c>
      <c r="G26" s="30">
        <v>39.523168658768</v>
      </c>
      <c r="H26" s="36">
        <v>5.9832161097445699E-2</v>
      </c>
      <c r="I26" s="36">
        <v>2.98096067327395</v>
      </c>
      <c r="K26" s="1"/>
      <c r="L26" s="1"/>
      <c r="M26" s="2"/>
      <c r="N26" s="2"/>
      <c r="O26" s="42">
        <v>25</v>
      </c>
      <c r="P26" s="43">
        <v>430</v>
      </c>
      <c r="Q26" s="43">
        <v>3478.4170000000004</v>
      </c>
      <c r="R26" s="49">
        <v>8.6088074517710726</v>
      </c>
      <c r="S26" s="49">
        <v>-7.2236471576573313</v>
      </c>
      <c r="T26" s="49">
        <v>22.587984464876119</v>
      </c>
      <c r="U26" s="49">
        <v>64.5151089615145</v>
      </c>
      <c r="V26" s="49">
        <v>-60.535392705431207</v>
      </c>
      <c r="W26" s="49">
        <v>56.8011715238177</v>
      </c>
      <c r="Y26" t="s">
        <v>111</v>
      </c>
      <c r="Z26" s="1"/>
      <c r="AA26" s="1"/>
      <c r="AB26" s="1"/>
      <c r="AC26" s="3"/>
      <c r="AD26" s="3">
        <f>ATAN(ABS(AD24/AC23))</f>
        <v>1.0154524983602828</v>
      </c>
    </row>
    <row r="27" spans="1:31" x14ac:dyDescent="0.2">
      <c r="A27" s="29" t="s">
        <v>31</v>
      </c>
      <c r="B27" s="29">
        <v>24</v>
      </c>
      <c r="C27" s="29" t="s">
        <v>24</v>
      </c>
      <c r="D27" s="30">
        <v>24.958323636639498</v>
      </c>
      <c r="E27" s="30">
        <v>135.734106393681</v>
      </c>
      <c r="F27" s="30">
        <v>6.9473703051246902</v>
      </c>
      <c r="G27" s="30">
        <v>11.280646073784</v>
      </c>
      <c r="H27" s="37">
        <v>1.6092378777946999E-2</v>
      </c>
      <c r="I27" s="36">
        <v>4.5866287373004297</v>
      </c>
      <c r="K27" s="1"/>
      <c r="L27" s="1"/>
      <c r="M27" s="2"/>
      <c r="N27" s="2"/>
      <c r="O27" s="42">
        <v>26</v>
      </c>
      <c r="P27" s="43">
        <v>455</v>
      </c>
      <c r="Q27" s="43">
        <v>3614.1510000000003</v>
      </c>
      <c r="R27" s="49">
        <v>6.8193640434109213</v>
      </c>
      <c r="S27" s="49">
        <v>-1.3255500908808557</v>
      </c>
      <c r="T27" s="49">
        <v>0.71517773760330283</v>
      </c>
      <c r="U27" s="49">
        <v>38.971133258041959</v>
      </c>
      <c r="V27" s="49">
        <v>-10.229004510528547</v>
      </c>
      <c r="W27" s="49">
        <v>2.6848727385884201</v>
      </c>
      <c r="Y27" t="s">
        <v>113</v>
      </c>
      <c r="Z27" s="1"/>
      <c r="AA27" s="1"/>
      <c r="AB27" s="1"/>
      <c r="AC27" s="3"/>
      <c r="AD27" s="5">
        <f>IF(AC23*AD24&gt;0,-1,1)</f>
        <v>-1</v>
      </c>
    </row>
    <row r="28" spans="1:31" x14ac:dyDescent="0.2">
      <c r="A28" s="29" t="s">
        <v>32</v>
      </c>
      <c r="B28" s="29">
        <v>24</v>
      </c>
      <c r="C28" s="29" t="s">
        <v>24</v>
      </c>
      <c r="D28" s="30">
        <v>22.809994923899399</v>
      </c>
      <c r="E28" s="30">
        <v>134.59577701993999</v>
      </c>
      <c r="F28" s="30">
        <v>5.3552369777876097</v>
      </c>
      <c r="G28" s="30">
        <v>-48.769812836894303</v>
      </c>
      <c r="H28" s="37">
        <v>8.6323776998181098E-3</v>
      </c>
      <c r="I28" s="36">
        <v>7.0030461319558697</v>
      </c>
      <c r="K28" s="1"/>
      <c r="L28" s="1"/>
      <c r="M28" s="2"/>
      <c r="N28" s="2"/>
      <c r="O28" s="42">
        <v>27</v>
      </c>
      <c r="P28" s="43">
        <v>478</v>
      </c>
      <c r="Q28" s="43">
        <v>3748.7470000000003</v>
      </c>
      <c r="R28" s="49">
        <v>3.513196100244167</v>
      </c>
      <c r="S28" s="49">
        <v>4.0414698020929443</v>
      </c>
      <c r="T28" s="49">
        <v>3.9349935557851379</v>
      </c>
      <c r="U28" s="49">
        <v>8.6231405388011346</v>
      </c>
      <c r="V28" s="49">
        <v>10.948696719769448</v>
      </c>
      <c r="W28" s="49">
        <v>13.901427133432314</v>
      </c>
      <c r="Y28" t="s">
        <v>114</v>
      </c>
      <c r="Z28" s="1"/>
      <c r="AA28" s="1"/>
      <c r="AB28" s="1"/>
      <c r="AC28" s="3"/>
      <c r="AD28" s="3">
        <f>IF(AC23&lt;0,-PI(),0)</f>
        <v>0</v>
      </c>
    </row>
    <row r="29" spans="1:31" x14ac:dyDescent="0.2">
      <c r="A29" s="29" t="s">
        <v>33</v>
      </c>
      <c r="B29" s="29">
        <v>24</v>
      </c>
      <c r="C29" s="29" t="s">
        <v>24</v>
      </c>
      <c r="D29" s="30">
        <v>2.0255770938837498</v>
      </c>
      <c r="E29" s="30">
        <v>125.779552576941</v>
      </c>
      <c r="F29" s="30">
        <v>1.4765261692578699</v>
      </c>
      <c r="G29" s="30">
        <v>-176.97475921689701</v>
      </c>
      <c r="H29" s="36">
        <v>0.67295124303772202</v>
      </c>
      <c r="I29" s="36">
        <v>0.40839908899218602</v>
      </c>
      <c r="K29" s="1"/>
      <c r="L29" s="1"/>
      <c r="M29" s="2"/>
      <c r="N29" s="2"/>
      <c r="O29" s="42">
        <v>28</v>
      </c>
      <c r="P29" s="43">
        <v>480</v>
      </c>
      <c r="Q29" s="43">
        <v>3874.5270000000005</v>
      </c>
      <c r="R29" s="49">
        <v>-1.4749758228325056</v>
      </c>
      <c r="S29" s="49">
        <v>7.7300207370828003E-2</v>
      </c>
      <c r="T29" s="49">
        <v>116.63312737396707</v>
      </c>
      <c r="U29" s="49">
        <v>4.2092820213690114</v>
      </c>
      <c r="V29" s="49">
        <v>0.48359079012493811</v>
      </c>
      <c r="W29" s="49">
        <v>5.5558180969210079E-2</v>
      </c>
      <c r="Y29" t="s">
        <v>115</v>
      </c>
      <c r="Z29" s="1"/>
      <c r="AA29" s="1"/>
      <c r="AB29" s="1"/>
      <c r="AC29" s="3"/>
      <c r="AD29" s="3">
        <f>AD28+AD27*AD26</f>
        <v>-1.0154524983602828</v>
      </c>
    </row>
    <row r="30" spans="1:31" x14ac:dyDescent="0.2">
      <c r="A30" s="29" t="s">
        <v>34</v>
      </c>
      <c r="B30" s="29">
        <v>23</v>
      </c>
      <c r="C30" s="29" t="s">
        <v>24</v>
      </c>
      <c r="D30" s="30">
        <v>10.417328635642599</v>
      </c>
      <c r="E30" s="30">
        <v>142.287506222134</v>
      </c>
      <c r="F30" s="30">
        <v>8.2793244687761103</v>
      </c>
      <c r="G30" s="30">
        <v>-3.3282569254366798</v>
      </c>
      <c r="H30" s="37">
        <v>1.6045877567588299E-2</v>
      </c>
      <c r="I30" s="36">
        <v>5.3214190545219902</v>
      </c>
      <c r="K30" s="1"/>
      <c r="L30" s="1"/>
      <c r="M30" s="2"/>
      <c r="N30" s="2"/>
      <c r="O30" s="42">
        <v>29</v>
      </c>
      <c r="P30" s="43">
        <v>490</v>
      </c>
      <c r="Q30" s="43">
        <v>4016.8150000000005</v>
      </c>
      <c r="R30" s="49">
        <v>8.2676539182331172</v>
      </c>
      <c r="S30" s="49">
        <v>0.43328938173533194</v>
      </c>
      <c r="T30" s="49">
        <v>32.584896464876074</v>
      </c>
      <c r="U30" s="49">
        <v>59.151115775652293</v>
      </c>
      <c r="V30" s="49">
        <v>0.92508096610264268</v>
      </c>
      <c r="W30" s="49">
        <v>1.4467601880768776E-2</v>
      </c>
      <c r="Y30" t="s">
        <v>115</v>
      </c>
      <c r="Z30" s="1"/>
      <c r="AA30" s="1"/>
      <c r="AB30" s="1"/>
      <c r="AC30" s="3"/>
      <c r="AD30" s="51">
        <f>AD29*180/PI()</f>
        <v>-58.181142452059348</v>
      </c>
      <c r="AE30" s="52" t="s">
        <v>176</v>
      </c>
    </row>
    <row r="31" spans="1:31" x14ac:dyDescent="0.2">
      <c r="A31" s="29" t="s">
        <v>35</v>
      </c>
      <c r="B31" s="29">
        <v>19</v>
      </c>
      <c r="C31" s="29" t="s">
        <v>24</v>
      </c>
      <c r="D31" s="30">
        <v>16.1271634846523</v>
      </c>
      <c r="E31" s="30">
        <v>144.01457852253199</v>
      </c>
      <c r="F31" s="30">
        <v>6.5496898078086696</v>
      </c>
      <c r="G31" s="30">
        <v>-43.400200536852999</v>
      </c>
      <c r="H31" s="36">
        <v>0.13576038189558701</v>
      </c>
      <c r="I31" s="36">
        <v>2.1993748293176498</v>
      </c>
      <c r="K31" s="1"/>
      <c r="L31" s="1"/>
      <c r="M31" s="2"/>
      <c r="N31" s="2"/>
      <c r="O31" s="42">
        <v>30</v>
      </c>
      <c r="P31" s="43">
        <v>506</v>
      </c>
      <c r="Q31" s="43">
        <v>4160.8300000000008</v>
      </c>
      <c r="R31" s="49">
        <v>4.7903667456055672</v>
      </c>
      <c r="S31" s="49">
        <v>4.4670892584093647</v>
      </c>
      <c r="T31" s="49">
        <v>55.283956464875722</v>
      </c>
      <c r="U31" s="49">
        <v>17.755175694233984</v>
      </c>
      <c r="V31" s="49">
        <v>17.504006695340358</v>
      </c>
      <c r="W31" s="49">
        <v>17.256390793700835</v>
      </c>
    </row>
    <row r="32" spans="1:31" x14ac:dyDescent="0.2">
      <c r="A32" s="29" t="s">
        <v>36</v>
      </c>
      <c r="B32" s="29">
        <v>26</v>
      </c>
      <c r="C32" s="29" t="s">
        <v>24</v>
      </c>
      <c r="D32" s="30">
        <v>18.891659835137599</v>
      </c>
      <c r="E32" s="30">
        <v>116.96733152223401</v>
      </c>
      <c r="F32" s="30">
        <v>8.2110008339131895</v>
      </c>
      <c r="G32" s="30">
        <v>-117.675268894833</v>
      </c>
      <c r="H32" s="36">
        <v>0.58405038831776501</v>
      </c>
      <c r="I32" s="36">
        <v>0.55625456851637001</v>
      </c>
      <c r="K32" s="1"/>
      <c r="L32" s="1"/>
      <c r="M32" s="2"/>
      <c r="N32" s="2"/>
      <c r="O32" s="42">
        <v>31</v>
      </c>
      <c r="P32" s="43">
        <v>525</v>
      </c>
      <c r="Q32" s="43">
        <v>4277.7970000000005</v>
      </c>
      <c r="R32" s="49">
        <v>-3.8548310020349472</v>
      </c>
      <c r="S32" s="49">
        <v>7.2498826849646507</v>
      </c>
      <c r="T32" s="49">
        <v>384.65728810124</v>
      </c>
      <c r="U32" s="49">
        <v>19.638269038431094</v>
      </c>
      <c r="V32" s="49">
        <v>-30.740820102813498</v>
      </c>
      <c r="W32" s="49">
        <v>48.120229880965042</v>
      </c>
    </row>
    <row r="33" spans="1:23" x14ac:dyDescent="0.2">
      <c r="A33" s="29" t="s">
        <v>37</v>
      </c>
      <c r="B33" s="29">
        <v>25</v>
      </c>
      <c r="C33" s="29" t="s">
        <v>24</v>
      </c>
      <c r="D33" s="30">
        <v>13.739819650912599</v>
      </c>
      <c r="E33" s="30">
        <v>112.966056436119</v>
      </c>
      <c r="F33" s="30">
        <v>5.8427219455235297</v>
      </c>
      <c r="G33" s="30">
        <v>-139.78582902922099</v>
      </c>
      <c r="H33" s="37">
        <v>5.3957910938206297E-3</v>
      </c>
      <c r="I33" s="36">
        <v>7.2121627723732598</v>
      </c>
      <c r="K33" s="1"/>
      <c r="L33" s="1"/>
      <c r="M33" s="2"/>
      <c r="N33" s="2"/>
      <c r="O33" s="42">
        <v>32</v>
      </c>
      <c r="P33" s="43">
        <v>539</v>
      </c>
      <c r="Q33" s="43">
        <v>4390.7630000000008</v>
      </c>
      <c r="R33" s="49">
        <v>-4.4759976811441877</v>
      </c>
      <c r="S33" s="49">
        <v>3.75580800339845</v>
      </c>
      <c r="T33" s="49">
        <v>557.60596901033125</v>
      </c>
      <c r="U33" s="49">
        <v>25.529528122093357</v>
      </c>
      <c r="V33" s="49">
        <v>-17.395350500994166</v>
      </c>
      <c r="W33" s="49">
        <v>11.852871608330597</v>
      </c>
    </row>
    <row r="34" spans="1:23" x14ac:dyDescent="0.2">
      <c r="A34" s="29" t="s">
        <v>38</v>
      </c>
      <c r="B34" s="29">
        <v>28</v>
      </c>
      <c r="C34" s="29" t="s">
        <v>24</v>
      </c>
      <c r="D34" s="30">
        <v>7.3559407090634101</v>
      </c>
      <c r="E34" s="30">
        <v>136.34434785958999</v>
      </c>
      <c r="F34" s="30">
        <v>7.4098365069726002</v>
      </c>
      <c r="G34" s="30">
        <v>-114.78725968928001</v>
      </c>
      <c r="H34" s="36">
        <v>0.70628115635331701</v>
      </c>
      <c r="I34" s="36">
        <v>0.35385880082178001</v>
      </c>
      <c r="K34" s="1"/>
      <c r="L34" s="1"/>
      <c r="M34" s="2"/>
      <c r="N34" s="2"/>
      <c r="O34" s="42">
        <v>33</v>
      </c>
      <c r="P34" s="43">
        <v>546</v>
      </c>
      <c r="Q34" s="43">
        <v>4527.1070000000009</v>
      </c>
      <c r="R34" s="49">
        <v>-3.1316013194985821</v>
      </c>
      <c r="S34" s="49">
        <v>6.7157407019415771</v>
      </c>
      <c r="T34" s="49">
        <v>5.5545919421493742E-2</v>
      </c>
      <c r="U34" s="49">
        <v>13.751333003799324</v>
      </c>
      <c r="V34" s="49">
        <v>-23.743118964682218</v>
      </c>
      <c r="W34" s="49">
        <v>40.994985578147158</v>
      </c>
    </row>
    <row r="35" spans="1:23" x14ac:dyDescent="0.2">
      <c r="A35" s="29" t="s">
        <v>39</v>
      </c>
      <c r="B35" s="29">
        <v>26</v>
      </c>
      <c r="C35" s="29" t="s">
        <v>24</v>
      </c>
      <c r="D35" s="30">
        <v>11.0982032811267</v>
      </c>
      <c r="E35" s="30">
        <v>148.92317288398101</v>
      </c>
      <c r="F35" s="30">
        <v>5.3983603720298703</v>
      </c>
      <c r="G35" s="30">
        <v>-196.53602560671001</v>
      </c>
      <c r="H35" s="36">
        <v>0.28768444693998302</v>
      </c>
      <c r="I35" s="36">
        <v>1.3312798134144701</v>
      </c>
      <c r="K35" s="1"/>
      <c r="L35" s="1"/>
      <c r="M35" s="2"/>
      <c r="N35" s="2"/>
      <c r="O35" s="42">
        <v>34</v>
      </c>
      <c r="P35" s="43">
        <v>557</v>
      </c>
      <c r="Q35" s="43">
        <v>4676.0300000000007</v>
      </c>
      <c r="R35" s="49">
        <v>-5.1621330726884658</v>
      </c>
      <c r="S35" s="49">
        <v>-1.5782224620933309</v>
      </c>
      <c r="T35" s="49">
        <v>152.35750373760317</v>
      </c>
      <c r="U35" s="49">
        <v>32.933948647299069</v>
      </c>
      <c r="V35" s="49">
        <v>10.853413890008877</v>
      </c>
      <c r="W35" s="49">
        <v>3.5767528008670215</v>
      </c>
    </row>
    <row r="36" spans="1:23" x14ac:dyDescent="0.2">
      <c r="A36" s="29" t="s">
        <v>40</v>
      </c>
      <c r="B36" s="29">
        <v>24</v>
      </c>
      <c r="C36" s="29" t="s">
        <v>24</v>
      </c>
      <c r="D36" s="30">
        <v>10.377292686123401</v>
      </c>
      <c r="E36" s="30">
        <v>130.50153313279699</v>
      </c>
      <c r="F36" s="30">
        <v>7.1327118140402703</v>
      </c>
      <c r="G36" s="30">
        <v>-40.021442975023199</v>
      </c>
      <c r="H36" s="36">
        <v>6.8541086978303994E-2</v>
      </c>
      <c r="I36" s="36">
        <v>3.1510715247802099</v>
      </c>
      <c r="K36" s="1"/>
      <c r="L36" s="1"/>
      <c r="M36" s="2"/>
      <c r="N36" s="2"/>
      <c r="O36" s="42">
        <v>35</v>
      </c>
      <c r="P36" s="43">
        <v>567</v>
      </c>
      <c r="Q36" s="43">
        <v>4806.5320000000011</v>
      </c>
      <c r="R36" s="49">
        <v>5.4641950127676706</v>
      </c>
      <c r="S36" s="49">
        <v>4.5850040198940842</v>
      </c>
      <c r="T36" s="49">
        <v>36.93821628305782</v>
      </c>
      <c r="U36" s="49">
        <v>23.887825855142172</v>
      </c>
      <c r="V36" s="49">
        <v>20.879454489064969</v>
      </c>
      <c r="W36" s="49">
        <v>18.249949677487745</v>
      </c>
    </row>
    <row r="37" spans="1:23" x14ac:dyDescent="0.2">
      <c r="A37" s="29" t="s">
        <v>41</v>
      </c>
      <c r="B37" s="29">
        <v>26</v>
      </c>
      <c r="C37" s="29" t="s">
        <v>24</v>
      </c>
      <c r="D37" s="30">
        <v>5.9045250997148697</v>
      </c>
      <c r="E37" s="30">
        <v>129.91239805240099</v>
      </c>
      <c r="F37" s="30">
        <v>3.6655574076117201</v>
      </c>
      <c r="G37" s="30">
        <v>-87.892529256708897</v>
      </c>
      <c r="H37" s="37">
        <v>4.9054238229309398E-2</v>
      </c>
      <c r="I37" s="36">
        <v>3.49222473277087</v>
      </c>
      <c r="K37" s="1"/>
      <c r="L37" s="1"/>
      <c r="M37" s="2"/>
      <c r="N37" s="2"/>
      <c r="O37" s="42">
        <v>36</v>
      </c>
      <c r="P37" s="43">
        <v>573</v>
      </c>
      <c r="Q37" s="43">
        <v>4936.4440000000013</v>
      </c>
      <c r="R37" s="49">
        <v>0.12794155491136897</v>
      </c>
      <c r="S37" s="49">
        <v>3.6637667718520048</v>
      </c>
      <c r="T37" s="49">
        <v>44.457980828512412</v>
      </c>
      <c r="U37" s="49">
        <v>0.2013640937052463</v>
      </c>
      <c r="V37" s="49">
        <v>-1.5036064300783394</v>
      </c>
      <c r="W37" s="49">
        <v>11.227584098892526</v>
      </c>
    </row>
    <row r="38" spans="1:23" x14ac:dyDescent="0.2">
      <c r="A38" s="29" t="s">
        <v>42</v>
      </c>
      <c r="B38" s="29">
        <v>26</v>
      </c>
      <c r="C38" s="29" t="s">
        <v>24</v>
      </c>
      <c r="D38" s="30">
        <v>6.4179029609558098</v>
      </c>
      <c r="E38" s="30">
        <v>128.22820754571001</v>
      </c>
      <c r="F38" s="30">
        <v>4.36411590221637</v>
      </c>
      <c r="G38" s="30">
        <v>-43.234543728559203</v>
      </c>
      <c r="H38" s="36">
        <v>0.62641255027197695</v>
      </c>
      <c r="I38" s="36">
        <v>0.47945250973903902</v>
      </c>
      <c r="K38" s="1"/>
      <c r="L38" s="1"/>
      <c r="M38" s="2"/>
      <c r="N38" s="2"/>
      <c r="O38" s="42">
        <v>37</v>
      </c>
      <c r="P38" s="43">
        <v>579</v>
      </c>
      <c r="Q38" s="43">
        <v>5064.6720000000014</v>
      </c>
      <c r="R38" s="49">
        <v>3.1916275538660601</v>
      </c>
      <c r="S38" s="49">
        <v>2.9762408433127434</v>
      </c>
      <c r="T38" s="49">
        <v>69.750589192148738</v>
      </c>
      <c r="U38" s="49">
        <v>6.8379629375519659</v>
      </c>
      <c r="V38" s="49">
        <v>6.9642203390629378</v>
      </c>
      <c r="W38" s="49">
        <v>7.0928089803863923</v>
      </c>
    </row>
    <row r="39" spans="1:23" x14ac:dyDescent="0.2">
      <c r="A39" s="29" t="s">
        <v>43</v>
      </c>
      <c r="B39" s="29">
        <v>27</v>
      </c>
      <c r="C39" s="29" t="s">
        <v>24</v>
      </c>
      <c r="D39" s="30">
        <v>22.532792504775099</v>
      </c>
      <c r="E39" s="30">
        <v>130.56604016619599</v>
      </c>
      <c r="F39" s="30">
        <v>6.22013853689612</v>
      </c>
      <c r="G39" s="30">
        <v>-64.467925443038098</v>
      </c>
      <c r="H39" s="37">
        <v>7.4892971341637901E-3</v>
      </c>
      <c r="I39" s="36">
        <v>6.7497566225348802</v>
      </c>
      <c r="K39" s="1"/>
      <c r="L39" s="1"/>
      <c r="M39" s="2"/>
      <c r="N39" s="2"/>
      <c r="O39" s="42">
        <v>38</v>
      </c>
      <c r="P39" s="43">
        <v>602</v>
      </c>
      <c r="Q39" s="43">
        <v>5195.2380000000012</v>
      </c>
      <c r="R39" s="49">
        <v>2.7266685330280618</v>
      </c>
      <c r="S39" s="49">
        <v>5.5904989679808184</v>
      </c>
      <c r="T39" s="49">
        <v>36.164369010330631</v>
      </c>
      <c r="U39" s="49">
        <v>4.6224607459822291</v>
      </c>
      <c r="V39" s="49">
        <v>11.34655732403461</v>
      </c>
      <c r="W39" s="49">
        <v>27.851910526120967</v>
      </c>
    </row>
    <row r="40" spans="1:23" x14ac:dyDescent="0.2">
      <c r="A40" s="29" t="s">
        <v>44</v>
      </c>
      <c r="B40" s="29">
        <v>26</v>
      </c>
      <c r="C40" s="29" t="s">
        <v>24</v>
      </c>
      <c r="D40" s="30">
        <v>5.5553740961685003</v>
      </c>
      <c r="E40" s="30">
        <v>132.047219202929</v>
      </c>
      <c r="F40" s="30">
        <v>4.3715541572630396</v>
      </c>
      <c r="G40" s="30">
        <v>-65.668752869122997</v>
      </c>
      <c r="H40" s="36">
        <v>6.5976797269774803E-2</v>
      </c>
      <c r="I40" s="36">
        <v>3.10279739539879</v>
      </c>
      <c r="K40" s="1"/>
      <c r="L40" s="1"/>
      <c r="M40" s="2"/>
      <c r="N40" s="2"/>
      <c r="O40" s="42">
        <v>39</v>
      </c>
      <c r="P40" s="43">
        <v>608</v>
      </c>
      <c r="Q40" s="43">
        <v>5327.2850000000008</v>
      </c>
      <c r="R40" s="49">
        <v>1.7782526035273984</v>
      </c>
      <c r="S40" s="49">
        <v>3.9940207408134509</v>
      </c>
      <c r="T40" s="49">
        <v>20.545204464876125</v>
      </c>
      <c r="U40" s="49">
        <v>1.443782340373839</v>
      </c>
      <c r="V40" s="49">
        <v>4.4230126247028441</v>
      </c>
      <c r="W40" s="49">
        <v>13.549854525312506</v>
      </c>
    </row>
    <row r="41" spans="1:23" x14ac:dyDescent="0.2">
      <c r="A41" s="29" t="s">
        <v>45</v>
      </c>
      <c r="B41" s="29">
        <v>29</v>
      </c>
      <c r="C41" s="29" t="s">
        <v>24</v>
      </c>
      <c r="D41" s="30">
        <v>13.6916471559916</v>
      </c>
      <c r="E41" s="30">
        <v>143.49256000984599</v>
      </c>
      <c r="F41" s="30">
        <v>6.4801888756068298</v>
      </c>
      <c r="G41" s="30">
        <v>-208.68578177209</v>
      </c>
      <c r="H41" s="36">
        <v>0.80664695284324806</v>
      </c>
      <c r="I41" s="36">
        <v>0.21708277379862601</v>
      </c>
      <c r="K41" s="1"/>
      <c r="L41" s="1"/>
      <c r="M41" s="2"/>
      <c r="N41" s="2"/>
      <c r="O41" s="42">
        <v>40</v>
      </c>
      <c r="P41" s="43">
        <v>622</v>
      </c>
      <c r="Q41" s="43">
        <v>5470.7780000000012</v>
      </c>
      <c r="R41" s="49">
        <v>-5.6675357022632857</v>
      </c>
      <c r="S41" s="49">
        <v>-3.1415663391962636</v>
      </c>
      <c r="T41" s="49">
        <v>47.793968283057687</v>
      </c>
      <c r="U41" s="49">
        <v>38.990200537055308</v>
      </c>
      <c r="V41" s="49">
        <v>21.571099487576394</v>
      </c>
      <c r="W41" s="49">
        <v>11.93408412097541</v>
      </c>
    </row>
    <row r="42" spans="1:23" x14ac:dyDescent="0.2">
      <c r="A42" s="29" t="s">
        <v>46</v>
      </c>
      <c r="B42" s="29">
        <v>33</v>
      </c>
      <c r="C42" s="29" t="s">
        <v>24</v>
      </c>
      <c r="D42" s="30">
        <v>14.1837868329968</v>
      </c>
      <c r="E42" s="30">
        <v>128.61953227301501</v>
      </c>
      <c r="F42" s="30">
        <v>4.0866093914424502</v>
      </c>
      <c r="G42" s="30">
        <v>-203.99921821529199</v>
      </c>
      <c r="H42" s="36">
        <v>0.33284350759368903</v>
      </c>
      <c r="I42" s="36">
        <v>1.1628731848453699</v>
      </c>
      <c r="K42" s="1"/>
      <c r="L42" s="1"/>
      <c r="M42" s="2"/>
      <c r="N42" s="2"/>
      <c r="O42" s="42">
        <v>41</v>
      </c>
      <c r="P42" s="43">
        <v>636</v>
      </c>
      <c r="Q42" s="43">
        <v>5599.398000000001</v>
      </c>
      <c r="R42" s="49">
        <v>-3.7336602853853105</v>
      </c>
      <c r="S42" s="49">
        <v>-1.6623326602507937</v>
      </c>
      <c r="T42" s="49">
        <v>63.356534646694257</v>
      </c>
      <c r="U42" s="49">
        <v>18.579013219711054</v>
      </c>
      <c r="V42" s="49">
        <v>8.5143859663443724</v>
      </c>
      <c r="W42" s="49">
        <v>3.9019708703888556</v>
      </c>
    </row>
    <row r="43" spans="1:23" x14ac:dyDescent="0.2">
      <c r="A43" s="29" t="s">
        <v>47</v>
      </c>
      <c r="B43" s="29">
        <v>27</v>
      </c>
      <c r="C43" s="29" t="s">
        <v>24</v>
      </c>
      <c r="D43" s="30">
        <v>6.7461738578955499</v>
      </c>
      <c r="E43" s="30">
        <v>129.68985999876699</v>
      </c>
      <c r="F43" s="30">
        <v>1.8912181814721201</v>
      </c>
      <c r="G43" s="30">
        <v>-130.74442832962399</v>
      </c>
      <c r="H43" s="36">
        <v>0.24488977161294401</v>
      </c>
      <c r="I43" s="36">
        <v>1.5382490116881899</v>
      </c>
      <c r="K43" s="1"/>
      <c r="L43" s="1"/>
      <c r="M43" s="2"/>
      <c r="N43" s="2"/>
      <c r="O43" s="42">
        <v>42</v>
      </c>
      <c r="P43" s="43">
        <v>643</v>
      </c>
      <c r="Q43" s="43">
        <v>5729.0880000000006</v>
      </c>
      <c r="R43" s="49">
        <v>-1.2406076238210497</v>
      </c>
      <c r="S43" s="49">
        <v>1.4271558162012616</v>
      </c>
      <c r="T43" s="49">
        <v>47.467715555785254</v>
      </c>
      <c r="U43" s="49">
        <v>3.3025258096574732</v>
      </c>
      <c r="V43" s="49">
        <v>-2.0247243651688853</v>
      </c>
      <c r="W43" s="49">
        <v>1.2413252738011857</v>
      </c>
    </row>
    <row r="44" spans="1:23" x14ac:dyDescent="0.2">
      <c r="A44" s="29" t="s">
        <v>48</v>
      </c>
      <c r="B44" s="29">
        <v>27</v>
      </c>
      <c r="C44" s="29" t="s">
        <v>24</v>
      </c>
      <c r="D44" s="30">
        <v>36.389435592826203</v>
      </c>
      <c r="E44" s="30">
        <v>143.51870511377999</v>
      </c>
      <c r="F44" s="30">
        <v>8.4730289560455798</v>
      </c>
      <c r="G44" s="30">
        <v>-223.208453992709</v>
      </c>
      <c r="H44" s="36">
        <v>9.0002258966510498E-2</v>
      </c>
      <c r="I44" s="36">
        <v>2.6785665649486599</v>
      </c>
      <c r="K44" s="1"/>
      <c r="L44" s="1"/>
      <c r="M44" s="2"/>
      <c r="N44" s="2"/>
      <c r="O44" s="42">
        <v>43</v>
      </c>
      <c r="P44" s="43">
        <v>679</v>
      </c>
      <c r="Q44" s="43">
        <v>5872.6070000000009</v>
      </c>
      <c r="R44" s="49">
        <v>-6.1967599138192329</v>
      </c>
      <c r="S44" s="49">
        <v>-5.7785721048095491</v>
      </c>
      <c r="T44" s="49">
        <v>48.154136828512371</v>
      </c>
      <c r="U44" s="49">
        <v>45.879456592013298</v>
      </c>
      <c r="V44" s="49">
        <v>41.260937828267217</v>
      </c>
      <c r="W44" s="49">
        <v>37.10734862462381</v>
      </c>
    </row>
    <row r="45" spans="1:23" x14ac:dyDescent="0.2">
      <c r="A45" s="29" t="s">
        <v>49</v>
      </c>
      <c r="B45" s="29">
        <v>19</v>
      </c>
      <c r="C45" s="29" t="s">
        <v>24</v>
      </c>
      <c r="D45" s="30">
        <v>12.744852354479301</v>
      </c>
      <c r="E45" s="30">
        <v>138.75489282453299</v>
      </c>
      <c r="F45" s="30">
        <v>4.7745709408874104</v>
      </c>
      <c r="G45" s="30">
        <v>-72.630201154560794</v>
      </c>
      <c r="H45" s="36">
        <v>0.19674965521261101</v>
      </c>
      <c r="I45" s="36">
        <v>1.7521180172403601</v>
      </c>
      <c r="K45" s="1"/>
      <c r="L45" s="1"/>
      <c r="M45" s="2"/>
      <c r="N45" s="2"/>
      <c r="O45" s="42">
        <v>44</v>
      </c>
      <c r="P45" s="43">
        <v>692</v>
      </c>
      <c r="Q45" s="43">
        <v>6011.362000000001</v>
      </c>
      <c r="R45" s="49">
        <v>1.3960748900510682</v>
      </c>
      <c r="S45" s="49">
        <v>4.5663552097234943</v>
      </c>
      <c r="T45" s="49">
        <v>4.73200919214871</v>
      </c>
      <c r="U45" s="49">
        <v>0.67141181752003409</v>
      </c>
      <c r="V45" s="49">
        <v>3.485180883705512</v>
      </c>
      <c r="W45" s="49">
        <v>18.090962171341133</v>
      </c>
    </row>
    <row r="46" spans="1:23" x14ac:dyDescent="0.2">
      <c r="A46" s="29" t="s">
        <v>50</v>
      </c>
      <c r="B46" s="29">
        <v>21</v>
      </c>
      <c r="C46" s="29" t="s">
        <v>24</v>
      </c>
      <c r="D46" s="30">
        <v>8.9826480255700201</v>
      </c>
      <c r="E46" s="30">
        <v>128.555597441277</v>
      </c>
      <c r="F46" s="30">
        <v>4.4976285974280996</v>
      </c>
      <c r="G46" s="30">
        <v>64.239030436962594</v>
      </c>
      <c r="H46" s="36">
        <v>0.384786386013037</v>
      </c>
      <c r="I46" s="36">
        <v>0.99250032400391597</v>
      </c>
      <c r="K46" s="1"/>
      <c r="L46" s="1"/>
      <c r="M46" s="2"/>
      <c r="N46" s="2"/>
      <c r="O46" s="42">
        <v>45</v>
      </c>
      <c r="P46" s="43">
        <v>701</v>
      </c>
      <c r="Q46" s="43">
        <v>6139.9180000000006</v>
      </c>
      <c r="R46" s="49">
        <v>1.9717934182572703</v>
      </c>
      <c r="S46" s="49">
        <v>-4.0427756202536536</v>
      </c>
      <c r="T46" s="49">
        <v>64.37946991942141</v>
      </c>
      <c r="U46" s="49">
        <v>1.9463479736676133</v>
      </c>
      <c r="V46" s="49">
        <v>-6.0768224116282274</v>
      </c>
      <c r="W46" s="49">
        <v>18.972851269180826</v>
      </c>
    </row>
    <row r="47" spans="1:23" x14ac:dyDescent="0.2">
      <c r="A47" s="29" t="s">
        <v>51</v>
      </c>
      <c r="B47" s="29">
        <v>20</v>
      </c>
      <c r="C47" s="29" t="s">
        <v>24</v>
      </c>
      <c r="D47" s="30">
        <v>9.6980662877979498</v>
      </c>
      <c r="E47" s="30">
        <v>138.669196043</v>
      </c>
      <c r="F47" s="30">
        <v>4.22228129465738</v>
      </c>
      <c r="G47" s="30">
        <v>-242.45125571737901</v>
      </c>
      <c r="H47" s="36">
        <v>0.258506334426721</v>
      </c>
      <c r="I47" s="36">
        <v>1.43562157845413</v>
      </c>
      <c r="K47" s="1"/>
      <c r="L47" s="1"/>
      <c r="M47" s="2"/>
      <c r="N47" s="2"/>
      <c r="O47" s="42">
        <v>46</v>
      </c>
      <c r="P47" s="43">
        <v>711</v>
      </c>
      <c r="Q47" s="43">
        <v>6278.5870000000004</v>
      </c>
      <c r="R47" s="49">
        <v>-1.9821089380820309</v>
      </c>
      <c r="S47" s="49">
        <v>-3.7278047370503899</v>
      </c>
      <c r="T47" s="49">
        <v>4.3652504648760502</v>
      </c>
      <c r="U47" s="49">
        <v>6.5473888641902054</v>
      </c>
      <c r="V47" s="49">
        <v>10.339577579343475</v>
      </c>
      <c r="W47" s="49">
        <v>16.328167875283935</v>
      </c>
    </row>
    <row r="48" spans="1:23" x14ac:dyDescent="0.2">
      <c r="A48" s="29" t="s">
        <v>52</v>
      </c>
      <c r="B48" s="29">
        <v>19</v>
      </c>
      <c r="C48" s="29" t="s">
        <v>24</v>
      </c>
      <c r="D48" s="30">
        <v>0.84046277433928196</v>
      </c>
      <c r="E48" s="30">
        <v>142.612208313206</v>
      </c>
      <c r="F48" s="30">
        <v>1.1902294790935299</v>
      </c>
      <c r="G48" s="30">
        <v>73.003854383616897</v>
      </c>
      <c r="H48" s="36">
        <v>0.31651159061124201</v>
      </c>
      <c r="I48" s="36">
        <v>1.2157808715004601</v>
      </c>
      <c r="K48" s="1"/>
      <c r="L48" s="1"/>
      <c r="M48" s="2"/>
      <c r="N48" s="2"/>
      <c r="O48" s="42">
        <v>47</v>
      </c>
      <c r="P48" s="43">
        <v>712</v>
      </c>
      <c r="Q48" s="43">
        <v>6421.1990000000005</v>
      </c>
      <c r="R48" s="49">
        <v>0.34792232862005668</v>
      </c>
      <c r="S48" s="49">
        <v>-1.1380026595960122</v>
      </c>
      <c r="T48" s="49">
        <v>36.388862646694065</v>
      </c>
      <c r="U48" s="49">
        <v>5.2329002498886605E-2</v>
      </c>
      <c r="V48" s="49">
        <v>0.33192643548636142</v>
      </c>
      <c r="W48" s="49">
        <v>2.1054320417635672</v>
      </c>
    </row>
    <row r="49" spans="1:30" x14ac:dyDescent="0.2">
      <c r="A49" s="29" t="s">
        <v>53</v>
      </c>
      <c r="B49" s="29">
        <v>25</v>
      </c>
      <c r="C49" s="29" t="s">
        <v>24</v>
      </c>
      <c r="D49" s="30">
        <v>1.93020205478229</v>
      </c>
      <c r="E49" s="30">
        <v>156.412180568369</v>
      </c>
      <c r="F49" s="30">
        <v>1.70306117804362</v>
      </c>
      <c r="G49" s="30">
        <v>-260.287056552308</v>
      </c>
      <c r="H49" s="36">
        <v>0.49663862468450198</v>
      </c>
      <c r="I49" s="36">
        <v>0.72162916143075095</v>
      </c>
      <c r="K49" s="1"/>
      <c r="L49" s="1"/>
      <c r="M49" s="2"/>
      <c r="N49" s="2"/>
      <c r="O49" s="42">
        <v>48</v>
      </c>
      <c r="P49" s="43">
        <v>714</v>
      </c>
      <c r="Q49" s="43">
        <v>6577.6110000000008</v>
      </c>
      <c r="R49" s="49">
        <v>-0.29572284656678238</v>
      </c>
      <c r="S49" s="49">
        <v>-1.6771276033797904</v>
      </c>
      <c r="T49" s="49">
        <v>393.32084446487602</v>
      </c>
      <c r="U49" s="49">
        <v>0.76108264715353113</v>
      </c>
      <c r="V49" s="49">
        <v>1.7361953446012095</v>
      </c>
      <c r="W49" s="49">
        <v>3.9606398672847827</v>
      </c>
    </row>
    <row r="50" spans="1:30" x14ac:dyDescent="0.2">
      <c r="A50" s="29" t="s">
        <v>54</v>
      </c>
      <c r="B50" s="29">
        <v>24</v>
      </c>
      <c r="C50" s="29" t="s">
        <v>24</v>
      </c>
      <c r="D50" s="30">
        <v>9.0958288774782208</v>
      </c>
      <c r="E50" s="30">
        <v>129.75791372142001</v>
      </c>
      <c r="F50" s="30">
        <v>3.3957558901717801</v>
      </c>
      <c r="G50" s="30">
        <v>-135.23910991465101</v>
      </c>
      <c r="H50" s="36">
        <v>0.47773740374804902</v>
      </c>
      <c r="I50" s="36">
        <v>0.75406102370619099</v>
      </c>
      <c r="K50" s="1"/>
      <c r="L50" s="1"/>
      <c r="M50" s="2"/>
      <c r="N50" s="2"/>
      <c r="O50" s="42">
        <v>49</v>
      </c>
      <c r="P50" s="43">
        <v>723</v>
      </c>
      <c r="Q50" s="43">
        <v>6707.3690000000006</v>
      </c>
      <c r="R50" s="49">
        <v>-2.401334628909515</v>
      </c>
      <c r="S50" s="49">
        <v>2.4013346289095154</v>
      </c>
      <c r="T50" s="49">
        <v>46.535342828512363</v>
      </c>
      <c r="U50" s="49">
        <v>8.8685572041457341</v>
      </c>
      <c r="V50" s="49">
        <v>-6.2190622577766002</v>
      </c>
      <c r="W50" s="49">
        <v>4.361107954292879</v>
      </c>
    </row>
    <row r="51" spans="1:30" x14ac:dyDescent="0.2">
      <c r="A51" s="29" t="s">
        <v>55</v>
      </c>
      <c r="B51" s="29">
        <v>24</v>
      </c>
      <c r="C51" s="29" t="s">
        <v>24</v>
      </c>
      <c r="D51" s="30">
        <v>25.260843741018</v>
      </c>
      <c r="E51" s="30">
        <v>136.182239848021</v>
      </c>
      <c r="F51" s="30">
        <v>4.7904636084312502</v>
      </c>
      <c r="G51" s="30">
        <v>-227.84767901115001</v>
      </c>
      <c r="H51" s="36">
        <v>0.922392889187161</v>
      </c>
      <c r="I51" s="36">
        <v>8.0956001109910899E-2</v>
      </c>
      <c r="K51" s="1"/>
      <c r="L51" s="1"/>
      <c r="M51" s="2"/>
      <c r="N51" s="2"/>
      <c r="O51" s="42">
        <v>50</v>
      </c>
      <c r="P51" s="43">
        <v>748</v>
      </c>
      <c r="Q51" s="43">
        <v>6843.5510000000004</v>
      </c>
      <c r="R51" s="49">
        <v>-3.2051356044589321</v>
      </c>
      <c r="S51" s="49">
        <v>-3.5596637140367173</v>
      </c>
      <c r="T51" s="49">
        <v>0.15815082851241194</v>
      </c>
      <c r="U51" s="49">
        <v>14.302111581523583</v>
      </c>
      <c r="V51" s="49">
        <v>14.645721404446883</v>
      </c>
      <c r="W51" s="49">
        <v>14.997586491618147</v>
      </c>
    </row>
    <row r="52" spans="1:30" x14ac:dyDescent="0.2">
      <c r="A52" s="29" t="s">
        <v>56</v>
      </c>
      <c r="B52" s="29">
        <v>17</v>
      </c>
      <c r="C52" s="29" t="s">
        <v>24</v>
      </c>
      <c r="D52" s="30">
        <v>32.416518118357303</v>
      </c>
      <c r="E52" s="30">
        <v>140.90343140573501</v>
      </c>
      <c r="F52" s="30">
        <v>7.3059935078218903</v>
      </c>
      <c r="G52" s="30">
        <v>-258.446541439405</v>
      </c>
      <c r="H52" s="36">
        <v>0.46635526917359499</v>
      </c>
      <c r="I52" s="36">
        <v>0.78867525291935503</v>
      </c>
      <c r="K52" s="1"/>
      <c r="L52" s="1"/>
      <c r="M52" s="2"/>
      <c r="N52" s="2"/>
      <c r="O52" s="42">
        <v>51</v>
      </c>
      <c r="P52" s="43">
        <v>780</v>
      </c>
      <c r="Q52" s="43">
        <v>6984.4540000000006</v>
      </c>
      <c r="R52" s="49">
        <v>-1.519002813114553</v>
      </c>
      <c r="S52" s="49">
        <v>-7.1463463709611839</v>
      </c>
      <c r="T52" s="49">
        <v>18.691080101239535</v>
      </c>
      <c r="U52" s="49">
        <v>4.3918766533102138</v>
      </c>
      <c r="V52" s="49">
        <v>15.632423388986423</v>
      </c>
      <c r="W52" s="49">
        <v>55.641968184225519</v>
      </c>
    </row>
    <row r="53" spans="1:30" x14ac:dyDescent="0.2">
      <c r="A53" s="29" t="s">
        <v>57</v>
      </c>
      <c r="B53" s="29">
        <v>16</v>
      </c>
      <c r="C53" s="29" t="s">
        <v>24</v>
      </c>
      <c r="D53" s="30">
        <v>33.916726149331502</v>
      </c>
      <c r="E53" s="30">
        <v>134.594407979876</v>
      </c>
      <c r="F53" s="30">
        <v>8.1223373539905204</v>
      </c>
      <c r="G53" s="30">
        <v>32.095826382778398</v>
      </c>
      <c r="H53" s="37">
        <v>4.6710531808693598E-2</v>
      </c>
      <c r="I53" s="36">
        <v>3.4904254174124998</v>
      </c>
      <c r="K53" s="1"/>
      <c r="L53" s="1"/>
      <c r="M53" s="2"/>
      <c r="N53" s="2"/>
      <c r="O53" s="42">
        <v>52</v>
      </c>
      <c r="P53" s="43">
        <v>814</v>
      </c>
      <c r="Q53" s="43">
        <v>7119.0480000000007</v>
      </c>
      <c r="R53" s="49">
        <v>6.8878466369824869</v>
      </c>
      <c r="S53" s="49">
        <v>-4.3040042641020975</v>
      </c>
      <c r="T53" s="49">
        <v>3.9429322830579028</v>
      </c>
      <c r="U53" s="49">
        <v>39.830853832185305</v>
      </c>
      <c r="V53" s="49">
        <v>-29.138744792618876</v>
      </c>
      <c r="W53" s="49">
        <v>21.316802588933857</v>
      </c>
    </row>
    <row r="54" spans="1:30" x14ac:dyDescent="0.2">
      <c r="A54" s="29" t="s">
        <v>58</v>
      </c>
      <c r="B54" s="29">
        <v>18</v>
      </c>
      <c r="C54" s="29" t="s">
        <v>24</v>
      </c>
      <c r="D54" s="30">
        <v>5.2836871004108996</v>
      </c>
      <c r="E54" s="30">
        <v>134.26342687232599</v>
      </c>
      <c r="F54" s="30">
        <v>5.1769853711218401</v>
      </c>
      <c r="G54" s="30">
        <v>62.2224017915009</v>
      </c>
      <c r="H54" s="36">
        <v>0.15814783667844301</v>
      </c>
      <c r="I54" s="36">
        <v>2.0003340204063602</v>
      </c>
      <c r="K54" s="1"/>
      <c r="L54" s="1"/>
      <c r="M54" s="2"/>
      <c r="N54" s="2"/>
      <c r="O54" s="42">
        <v>53</v>
      </c>
      <c r="P54" s="43">
        <v>819</v>
      </c>
      <c r="Q54" s="43">
        <v>7253.3110000000006</v>
      </c>
      <c r="R54" s="49">
        <v>2.4304542805425546</v>
      </c>
      <c r="S54" s="49">
        <v>-4.5710196882306651</v>
      </c>
      <c r="T54" s="49">
        <v>5.3670146466942237</v>
      </c>
      <c r="U54" s="49">
        <v>3.4364877518674062</v>
      </c>
      <c r="V54" s="49">
        <v>-9.0538964019708281</v>
      </c>
      <c r="W54" s="49">
        <v>23.853726821251062</v>
      </c>
    </row>
    <row r="55" spans="1:30" x14ac:dyDescent="0.2">
      <c r="A55" s="29" t="s">
        <v>59</v>
      </c>
      <c r="B55" s="29">
        <v>21</v>
      </c>
      <c r="C55" s="29" t="s">
        <v>24</v>
      </c>
      <c r="D55" s="30">
        <v>15.8875222724963</v>
      </c>
      <c r="E55" s="30">
        <v>131.45254003771601</v>
      </c>
      <c r="F55" s="30">
        <v>6.5817491657292004</v>
      </c>
      <c r="G55" s="30">
        <v>-265.99986569820999</v>
      </c>
      <c r="H55" s="36">
        <v>7.5794160765965304E-2</v>
      </c>
      <c r="I55" s="36">
        <v>3.0789645929687901</v>
      </c>
      <c r="K55" s="1"/>
      <c r="L55" s="1"/>
      <c r="M55" s="2"/>
      <c r="N55" s="2"/>
      <c r="O55" s="42">
        <v>54</v>
      </c>
      <c r="P55" s="43">
        <v>835</v>
      </c>
      <c r="Q55" s="43">
        <v>7384.764000000001</v>
      </c>
      <c r="R55" s="49">
        <v>-0.45913711018383457</v>
      </c>
      <c r="S55" s="49">
        <v>-6.5659665788101629</v>
      </c>
      <c r="T55" s="49">
        <v>26.282866464876076</v>
      </c>
      <c r="U55" s="49">
        <v>1.072912242043851</v>
      </c>
      <c r="V55" s="49">
        <v>7.1253435238142506</v>
      </c>
      <c r="W55" s="49">
        <v>47.320291765565145</v>
      </c>
    </row>
    <row r="56" spans="1:30" x14ac:dyDescent="0.2">
      <c r="A56" s="31" t="s">
        <v>60</v>
      </c>
      <c r="B56" s="31">
        <v>19</v>
      </c>
      <c r="C56" s="31" t="s">
        <v>61</v>
      </c>
      <c r="D56" s="32">
        <v>11.901762411067599</v>
      </c>
      <c r="E56" s="32">
        <v>139.67092331588699</v>
      </c>
      <c r="F56" s="32">
        <v>9.0103298017146791</v>
      </c>
      <c r="G56" s="32">
        <v>-61.128281475800598</v>
      </c>
      <c r="H56" s="37">
        <v>1.77842217142735E-3</v>
      </c>
      <c r="I56" s="34">
        <v>8.3397217478872392</v>
      </c>
      <c r="K56" s="34" t="s">
        <v>96</v>
      </c>
      <c r="L56" s="45">
        <f>MAX(B56:B89)</f>
        <v>30</v>
      </c>
      <c r="M56" s="46"/>
      <c r="N56" s="2"/>
      <c r="O56" s="45">
        <v>55</v>
      </c>
      <c r="P56" s="46">
        <v>847</v>
      </c>
      <c r="Q56" s="46">
        <v>7524.4350000000013</v>
      </c>
      <c r="R56" s="50">
        <v>4.368134678419497</v>
      </c>
      <c r="S56" s="50">
        <v>7.8803235613259552</v>
      </c>
      <c r="T56" s="50">
        <v>9.5562481012395768</v>
      </c>
      <c r="U56" s="50">
        <v>14.375146308199973</v>
      </c>
      <c r="V56" s="50">
        <v>28.691151540840824</v>
      </c>
      <c r="W56" s="50">
        <v>57.264264244039545</v>
      </c>
      <c r="Y56" t="s">
        <v>96</v>
      </c>
      <c r="Z56" s="1">
        <f>COUNT(O56:O89)</f>
        <v>34</v>
      </c>
      <c r="AA56" s="1"/>
      <c r="AB56" s="1"/>
      <c r="AC56" s="3"/>
      <c r="AD56" s="3"/>
    </row>
    <row r="57" spans="1:30" x14ac:dyDescent="0.2">
      <c r="A57" s="31" t="s">
        <v>62</v>
      </c>
      <c r="B57" s="31">
        <v>22</v>
      </c>
      <c r="C57" s="31" t="s">
        <v>61</v>
      </c>
      <c r="D57" s="32">
        <v>20.4227857378546</v>
      </c>
      <c r="E57" s="32">
        <v>137.57255594946801</v>
      </c>
      <c r="F57" s="32">
        <v>6.7316874112615404</v>
      </c>
      <c r="G57" s="32">
        <v>-5.5617252329043003</v>
      </c>
      <c r="H57" s="34">
        <v>0.13744687660629501</v>
      </c>
      <c r="I57" s="34">
        <v>2.1580466763069102</v>
      </c>
      <c r="K57" s="34" t="s">
        <v>99</v>
      </c>
      <c r="L57" s="34">
        <f>AVERAGE(E56:E89)</f>
        <v>136.30143774357387</v>
      </c>
      <c r="M57" s="46"/>
      <c r="N57" s="2"/>
      <c r="O57" s="45">
        <v>56</v>
      </c>
      <c r="P57" s="46">
        <v>867</v>
      </c>
      <c r="Q57" s="46">
        <v>7662.0080000000016</v>
      </c>
      <c r="R57" s="50">
        <v>6.6951213996192163</v>
      </c>
      <c r="S57" s="50">
        <v>0.70368561471784308</v>
      </c>
      <c r="T57" s="50">
        <v>0.98668101033057931</v>
      </c>
      <c r="U57" s="50">
        <v>37.435353771772746</v>
      </c>
      <c r="V57" s="50">
        <v>2.3903387785905701</v>
      </c>
      <c r="W57" s="50">
        <v>0.15262896969714643</v>
      </c>
      <c r="Y57" t="s">
        <v>98</v>
      </c>
      <c r="Z57" s="1"/>
      <c r="AA57" s="2">
        <f>AVERAGE(D56:D89)</f>
        <v>18.499417163465729</v>
      </c>
      <c r="AB57" s="1"/>
      <c r="AC57" s="3"/>
      <c r="AD57" s="3"/>
    </row>
    <row r="58" spans="1:30" x14ac:dyDescent="0.2">
      <c r="A58" s="31" t="s">
        <v>63</v>
      </c>
      <c r="B58" s="31">
        <v>16</v>
      </c>
      <c r="C58" s="31" t="s">
        <v>61</v>
      </c>
      <c r="D58" s="32">
        <v>22.175086841619699</v>
      </c>
      <c r="E58" s="32">
        <v>148.35441016569999</v>
      </c>
      <c r="F58" s="32">
        <v>5.0057264476386099</v>
      </c>
      <c r="G58" s="32">
        <v>3.1509071071975598</v>
      </c>
      <c r="H58" s="34">
        <v>0.47251086065565601</v>
      </c>
      <c r="I58" s="34">
        <v>0.78844431444574103</v>
      </c>
      <c r="K58" s="34" t="s">
        <v>110</v>
      </c>
      <c r="L58" s="34">
        <f>AVERAGE(F56:F89)</f>
        <v>6.091535936757583</v>
      </c>
      <c r="M58" s="46"/>
      <c r="N58" s="2"/>
      <c r="O58" s="45">
        <v>57</v>
      </c>
      <c r="P58" s="46">
        <v>889</v>
      </c>
      <c r="Q58" s="46">
        <v>7810.3620000000019</v>
      </c>
      <c r="R58" s="50">
        <v>4.9991394509813967</v>
      </c>
      <c r="S58" s="50">
        <v>-0.2619937969521795</v>
      </c>
      <c r="T58" s="50">
        <v>138.63456864669436</v>
      </c>
      <c r="U58" s="50">
        <v>19.558168275984233</v>
      </c>
      <c r="V58" s="50">
        <v>-2.5429236395060242</v>
      </c>
      <c r="W58" s="50">
        <v>0.33062710909890414</v>
      </c>
      <c r="Y58" t="s">
        <v>99</v>
      </c>
      <c r="Z58" s="1"/>
      <c r="AA58" s="1"/>
      <c r="AB58" s="53">
        <f>AVERAGE(E56:E89)</f>
        <v>136.30143774357387</v>
      </c>
      <c r="AC58" s="3"/>
      <c r="AD58" s="3"/>
    </row>
    <row r="59" spans="1:30" x14ac:dyDescent="0.2">
      <c r="A59" s="31" t="s">
        <v>64</v>
      </c>
      <c r="B59" s="31">
        <v>27</v>
      </c>
      <c r="C59" s="31" t="s">
        <v>61</v>
      </c>
      <c r="D59" s="32">
        <v>7.97096838560031</v>
      </c>
      <c r="E59" s="32">
        <v>135.28571833878999</v>
      </c>
      <c r="F59" s="32">
        <v>4.5114786405024301</v>
      </c>
      <c r="G59" s="32">
        <v>-10.3934480876728</v>
      </c>
      <c r="H59" s="37">
        <v>1.47736010805382E-2</v>
      </c>
      <c r="I59" s="34">
        <v>5.65617820941626</v>
      </c>
      <c r="K59" s="34" t="s">
        <v>115</v>
      </c>
      <c r="L59" s="34">
        <f>AVERAGE(G56:G89)</f>
        <v>-86.531324262059655</v>
      </c>
      <c r="M59" s="46" t="s">
        <v>172</v>
      </c>
      <c r="N59" s="2"/>
      <c r="O59" s="45">
        <v>58</v>
      </c>
      <c r="P59" s="46">
        <v>897</v>
      </c>
      <c r="Q59" s="46">
        <v>7945.648000000002</v>
      </c>
      <c r="R59" s="50">
        <v>4.4424677738380707</v>
      </c>
      <c r="S59" s="50">
        <v>0.78332692945552274</v>
      </c>
      <c r="T59" s="50">
        <v>1.6736126466942298</v>
      </c>
      <c r="U59" s="50">
        <v>14.944333189644876</v>
      </c>
      <c r="V59" s="50">
        <v>1.8181541237476262</v>
      </c>
      <c r="W59" s="50">
        <v>0.22119986055925533</v>
      </c>
      <c r="Y59" t="s">
        <v>100</v>
      </c>
      <c r="Z59" s="1"/>
      <c r="AA59" s="1"/>
      <c r="AB59" s="1"/>
      <c r="AC59" s="3">
        <f>SUM(R56:R91)/Z56</f>
        <v>0.32000360908173231</v>
      </c>
      <c r="AD59" s="3"/>
    </row>
    <row r="60" spans="1:30" x14ac:dyDescent="0.2">
      <c r="A60" s="31" t="s">
        <v>65</v>
      </c>
      <c r="B60" s="31">
        <v>22</v>
      </c>
      <c r="C60" s="31" t="s">
        <v>61</v>
      </c>
      <c r="D60" s="32">
        <v>29.321300007946</v>
      </c>
      <c r="E60" s="32">
        <v>131.56807722470299</v>
      </c>
      <c r="F60" s="32">
        <v>12.4101624894606</v>
      </c>
      <c r="G60" s="32">
        <v>-59.627383283885898</v>
      </c>
      <c r="H60" s="34">
        <v>0.51824889293341603</v>
      </c>
      <c r="I60" s="34">
        <v>0.67644719320494295</v>
      </c>
      <c r="K60" s="1"/>
      <c r="L60" s="1"/>
      <c r="M60" s="2"/>
      <c r="N60" s="2"/>
      <c r="O60" s="45">
        <v>59</v>
      </c>
      <c r="P60" s="46">
        <v>926</v>
      </c>
      <c r="Q60" s="46">
        <v>8077.2160000000022</v>
      </c>
      <c r="R60" s="50">
        <v>6.2050000000000018</v>
      </c>
      <c r="S60" s="50">
        <v>10.747375260964883</v>
      </c>
      <c r="T60" s="50">
        <v>25.116954646694165</v>
      </c>
      <c r="U60" s="50">
        <v>31.678012341681729</v>
      </c>
      <c r="V60" s="50">
        <v>58.727982130449767</v>
      </c>
      <c r="W60" s="50">
        <v>108.87601936363559</v>
      </c>
      <c r="Y60" t="s">
        <v>101</v>
      </c>
      <c r="Z60" s="1"/>
      <c r="AA60" s="1"/>
      <c r="AB60" s="1"/>
      <c r="AC60" s="3"/>
      <c r="AD60" s="3">
        <f>SUM(S56:S91)/Z56</f>
        <v>-0.46886738344007656</v>
      </c>
    </row>
    <row r="61" spans="1:30" x14ac:dyDescent="0.2">
      <c r="A61" s="31" t="s">
        <v>66</v>
      </c>
      <c r="B61" s="31">
        <v>23</v>
      </c>
      <c r="C61" s="31" t="s">
        <v>61</v>
      </c>
      <c r="D61" s="32">
        <v>9.2222701565013896</v>
      </c>
      <c r="E61" s="32">
        <v>130.0334570064</v>
      </c>
      <c r="F61" s="32">
        <v>5.9049235082479603</v>
      </c>
      <c r="G61" s="32">
        <v>-174.26050294759199</v>
      </c>
      <c r="H61" s="34">
        <v>0.14746425764688501</v>
      </c>
      <c r="I61" s="34">
        <v>2.0622733161132998</v>
      </c>
      <c r="K61" s="1"/>
      <c r="L61" s="1"/>
      <c r="M61" s="2"/>
      <c r="N61" s="2"/>
      <c r="O61" s="45">
        <v>60</v>
      </c>
      <c r="P61" s="46">
        <v>935</v>
      </c>
      <c r="Q61" s="46">
        <v>8207.2490000000016</v>
      </c>
      <c r="R61" s="50">
        <v>-5.8726517921496537</v>
      </c>
      <c r="S61" s="50">
        <v>0.61724057559549528</v>
      </c>
      <c r="T61" s="50">
        <v>42.859042828512656</v>
      </c>
      <c r="U61" s="50">
        <v>41.593850406727732</v>
      </c>
      <c r="V61" s="50">
        <v>-1.9620958717574122</v>
      </c>
      <c r="W61" s="50">
        <v>9.2557437513521898E-2</v>
      </c>
      <c r="Y61" t="s">
        <v>110</v>
      </c>
      <c r="Z61" s="1"/>
      <c r="AA61" s="1"/>
      <c r="AB61" s="1"/>
      <c r="AC61" s="3">
        <f>SQRT(AC59^2+AD60^2)</f>
        <v>0.56766093143643237</v>
      </c>
      <c r="AD61" s="3"/>
    </row>
    <row r="62" spans="1:30" x14ac:dyDescent="0.2">
      <c r="A62" s="31" t="s">
        <v>67</v>
      </c>
      <c r="B62" s="31">
        <v>18</v>
      </c>
      <c r="C62" s="31" t="s">
        <v>61</v>
      </c>
      <c r="D62" s="32">
        <v>7.3251304649920703</v>
      </c>
      <c r="E62" s="32">
        <v>128.96872453517099</v>
      </c>
      <c r="F62" s="32">
        <v>3.4356421310308698</v>
      </c>
      <c r="G62" s="32">
        <v>-210.22741439161001</v>
      </c>
      <c r="H62" s="34">
        <v>0.10081849173372499</v>
      </c>
      <c r="I62" s="34">
        <v>2.479214528855</v>
      </c>
      <c r="K62" s="1"/>
      <c r="L62" s="1"/>
      <c r="M62" s="2"/>
      <c r="N62" s="2"/>
      <c r="O62" s="45">
        <v>61</v>
      </c>
      <c r="P62" s="46">
        <v>942</v>
      </c>
      <c r="Q62" s="46">
        <v>8336.2180000000008</v>
      </c>
      <c r="R62" s="50">
        <v>-2.9756632874033309</v>
      </c>
      <c r="S62" s="50">
        <v>-1.7180000000000004</v>
      </c>
      <c r="T62" s="50">
        <v>57.922477737603501</v>
      </c>
      <c r="U62" s="50">
        <v>12.619126220017606</v>
      </c>
      <c r="V62" s="50">
        <v>7.2148330183325955</v>
      </c>
      <c r="W62" s="50">
        <v>4.1249936465370904</v>
      </c>
      <c r="Y62" t="s">
        <v>111</v>
      </c>
      <c r="Z62" s="1"/>
      <c r="AA62" s="1"/>
      <c r="AB62" s="1"/>
      <c r="AC62" s="3"/>
      <c r="AD62" s="3">
        <f>ATAN(ABS(AD60/AC59))</f>
        <v>0.97190977973956039</v>
      </c>
    </row>
    <row r="63" spans="1:30" x14ac:dyDescent="0.2">
      <c r="A63" s="31" t="s">
        <v>68</v>
      </c>
      <c r="B63" s="31">
        <v>27</v>
      </c>
      <c r="C63" s="31" t="s">
        <v>61</v>
      </c>
      <c r="D63" s="32">
        <v>3.4831364789071699</v>
      </c>
      <c r="E63" s="32">
        <v>127.90497197785599</v>
      </c>
      <c r="F63" s="32">
        <v>2.8582170814018202</v>
      </c>
      <c r="G63" s="32">
        <v>-145.583616465864</v>
      </c>
      <c r="H63" s="34">
        <v>0.43251374728007402</v>
      </c>
      <c r="I63" s="34">
        <v>0.86810471638327202</v>
      </c>
      <c r="K63" s="1"/>
      <c r="L63" s="1"/>
      <c r="M63" s="2"/>
      <c r="N63" s="2"/>
      <c r="O63" s="45">
        <v>62</v>
      </c>
      <c r="P63" s="46">
        <v>945</v>
      </c>
      <c r="Q63" s="46">
        <v>8464.1230000000014</v>
      </c>
      <c r="R63" s="50">
        <v>-2.3693893823623089</v>
      </c>
      <c r="S63" s="50">
        <v>1.5981733181193947</v>
      </c>
      <c r="T63" s="50">
        <v>75.250104646694325</v>
      </c>
      <c r="U63" s="50">
        <v>8.6793110292223723</v>
      </c>
      <c r="V63" s="50">
        <v>-3.7861830809920822</v>
      </c>
      <c r="W63" s="50">
        <v>1.6516497996817454</v>
      </c>
      <c r="Y63" t="s">
        <v>113</v>
      </c>
      <c r="Z63" s="1"/>
      <c r="AA63" s="1"/>
      <c r="AB63" s="1"/>
      <c r="AC63" s="3"/>
      <c r="AD63" s="5">
        <f>IF(AC59*AD60&gt;0,-1,1)</f>
        <v>1</v>
      </c>
    </row>
    <row r="64" spans="1:30" x14ac:dyDescent="0.2">
      <c r="A64" s="31" t="s">
        <v>69</v>
      </c>
      <c r="B64" s="31">
        <v>21</v>
      </c>
      <c r="C64" s="31" t="s">
        <v>61</v>
      </c>
      <c r="D64" s="32">
        <v>21.740731492744601</v>
      </c>
      <c r="E64" s="32">
        <v>137.34598912992701</v>
      </c>
      <c r="F64" s="32">
        <v>7.7585381737676498</v>
      </c>
      <c r="G64" s="32">
        <v>22.087356544330898</v>
      </c>
      <c r="H64" s="37">
        <v>4.3888525295026799E-3</v>
      </c>
      <c r="I64" s="34">
        <v>6.8647909538854499</v>
      </c>
      <c r="K64" s="1"/>
      <c r="L64" s="1"/>
      <c r="M64" s="2"/>
      <c r="N64" s="2"/>
      <c r="O64" s="45">
        <v>63</v>
      </c>
      <c r="P64" s="46">
        <v>967</v>
      </c>
      <c r="Q64" s="46">
        <v>8601.469000000001</v>
      </c>
      <c r="R64" s="50">
        <v>7.1940195275837029</v>
      </c>
      <c r="S64" s="50">
        <v>-2.906572558314064</v>
      </c>
      <c r="T64" s="50">
        <v>0.58724355578511866</v>
      </c>
      <c r="U64" s="50">
        <v>43.789213367478709</v>
      </c>
      <c r="V64" s="50">
        <v>-21.305065463641512</v>
      </c>
      <c r="W64" s="50">
        <v>10.365699210005818</v>
      </c>
      <c r="Y64" t="s">
        <v>114</v>
      </c>
      <c r="Z64" s="1"/>
      <c r="AA64" s="1"/>
      <c r="AB64" s="1"/>
      <c r="AC64" s="3"/>
      <c r="AD64" s="3">
        <f>IF(AC59&lt;0,-PI(),0)</f>
        <v>0</v>
      </c>
    </row>
    <row r="65" spans="1:31" x14ac:dyDescent="0.2">
      <c r="A65" s="31" t="s">
        <v>70</v>
      </c>
      <c r="B65" s="31">
        <v>30</v>
      </c>
      <c r="C65" s="31" t="s">
        <v>61</v>
      </c>
      <c r="D65" s="32">
        <v>5.1077026001005299</v>
      </c>
      <c r="E65" s="32">
        <v>154.74915374062101</v>
      </c>
      <c r="F65" s="32">
        <v>1.91250230948449</v>
      </c>
      <c r="G65" s="32">
        <v>21.869291885247801</v>
      </c>
      <c r="H65" s="34">
        <v>0.33599163245153202</v>
      </c>
      <c r="I65" s="34">
        <v>1.16851350994268</v>
      </c>
      <c r="K65" s="1"/>
      <c r="L65" s="1"/>
      <c r="M65" s="2"/>
      <c r="N65" s="2"/>
      <c r="O65" s="45">
        <v>64</v>
      </c>
      <c r="P65" s="46">
        <v>972</v>
      </c>
      <c r="Q65" s="46">
        <v>8756.2180000000008</v>
      </c>
      <c r="R65" s="50">
        <v>1.7737027137862642</v>
      </c>
      <c r="S65" s="50">
        <v>-0.71662241320464037</v>
      </c>
      <c r="T65" s="50">
        <v>330.12412319214832</v>
      </c>
      <c r="U65" s="50">
        <v>1.4328689748701648</v>
      </c>
      <c r="V65" s="50">
        <v>-1.232493443144036</v>
      </c>
      <c r="W65" s="50">
        <v>1.0601388640791001</v>
      </c>
      <c r="Y65" t="s">
        <v>115</v>
      </c>
      <c r="Z65" s="1"/>
      <c r="AA65" s="1"/>
      <c r="AB65" s="1"/>
      <c r="AC65" s="3"/>
      <c r="AD65" s="3">
        <f>AD64+AD63*AD62</f>
        <v>0.97190977973956039</v>
      </c>
    </row>
    <row r="66" spans="1:31" x14ac:dyDescent="0.2">
      <c r="A66" s="31" t="s">
        <v>71</v>
      </c>
      <c r="B66" s="31">
        <v>27</v>
      </c>
      <c r="C66" s="31" t="s">
        <v>61</v>
      </c>
      <c r="D66" s="32">
        <v>19.0079855725754</v>
      </c>
      <c r="E66" s="32">
        <v>150.071748566998</v>
      </c>
      <c r="F66" s="32">
        <v>6.8022296461896703</v>
      </c>
      <c r="G66" s="32">
        <v>-197.199866269886</v>
      </c>
      <c r="H66" s="37">
        <v>2.2357653293872001E-2</v>
      </c>
      <c r="I66" s="34">
        <v>4.1404375115918404</v>
      </c>
      <c r="K66" s="1"/>
      <c r="L66" s="1"/>
      <c r="M66" s="2"/>
      <c r="N66" s="2"/>
      <c r="O66" s="45">
        <v>65</v>
      </c>
      <c r="P66" s="46">
        <v>991</v>
      </c>
      <c r="Q66" s="46">
        <v>8906.2900000000009</v>
      </c>
      <c r="R66" s="50">
        <v>-6.504784950060567</v>
      </c>
      <c r="S66" s="50">
        <v>-1.9887123355240528</v>
      </c>
      <c r="T66" s="50">
        <v>182.04264991942136</v>
      </c>
      <c r="U66" s="50">
        <v>50.147112724436525</v>
      </c>
      <c r="V66" s="50">
        <v>16.299546761502391</v>
      </c>
      <c r="W66" s="50">
        <v>5.2979166734945524</v>
      </c>
      <c r="Y66" t="s">
        <v>115</v>
      </c>
      <c r="Z66" s="1"/>
      <c r="AA66" s="1"/>
      <c r="AB66" s="1"/>
      <c r="AC66" s="3"/>
      <c r="AD66" s="51">
        <f>AD65*180/PI()</f>
        <v>55.686328446566257</v>
      </c>
      <c r="AE66" s="52" t="s">
        <v>177</v>
      </c>
    </row>
    <row r="67" spans="1:31" x14ac:dyDescent="0.2">
      <c r="A67" s="31" t="s">
        <v>72</v>
      </c>
      <c r="B67" s="31">
        <v>26</v>
      </c>
      <c r="C67" s="31" t="s">
        <v>61</v>
      </c>
      <c r="D67" s="32">
        <v>14.245131802365901</v>
      </c>
      <c r="E67" s="32">
        <v>142.80293161835201</v>
      </c>
      <c r="F67" s="32">
        <v>5.6739415520771903</v>
      </c>
      <c r="G67" s="32">
        <v>-253.90386105591901</v>
      </c>
      <c r="H67" s="34">
        <v>0.91188756276824201</v>
      </c>
      <c r="I67" s="34">
        <v>9.2427907262314896E-2</v>
      </c>
      <c r="K67" s="1"/>
      <c r="L67" s="1"/>
      <c r="M67" s="2"/>
      <c r="N67" s="2"/>
      <c r="O67" s="45">
        <v>66</v>
      </c>
      <c r="P67" s="46">
        <v>1005</v>
      </c>
      <c r="Q67" s="46">
        <v>9049.0930000000008</v>
      </c>
      <c r="R67" s="50">
        <v>-1.5639663569056519</v>
      </c>
      <c r="S67" s="50">
        <v>-5.4541988627540228</v>
      </c>
      <c r="T67" s="50">
        <v>38.729689192148641</v>
      </c>
      <c r="U67" s="50">
        <v>4.5823568152003942</v>
      </c>
      <c r="V67" s="50">
        <v>12.345536955202519</v>
      </c>
      <c r="W67" s="50">
        <v>33.260675425077267</v>
      </c>
    </row>
    <row r="68" spans="1:31" x14ac:dyDescent="0.2">
      <c r="A68" s="31" t="s">
        <v>73</v>
      </c>
      <c r="B68" s="31">
        <v>27</v>
      </c>
      <c r="C68" s="31" t="s">
        <v>61</v>
      </c>
      <c r="D68" s="32">
        <v>26.485085237147</v>
      </c>
      <c r="E68" s="32">
        <v>137.02438343524599</v>
      </c>
      <c r="F68" s="32">
        <v>10.6737825129472</v>
      </c>
      <c r="G68" s="32">
        <v>-251.758835561034</v>
      </c>
      <c r="H68" s="34">
        <v>5.8503701334853601E-2</v>
      </c>
      <c r="I68" s="34">
        <v>3.0445968743062299</v>
      </c>
      <c r="K68" s="1"/>
      <c r="L68" s="1"/>
      <c r="M68" s="2"/>
      <c r="N68" s="2"/>
      <c r="O68" s="45">
        <v>67</v>
      </c>
      <c r="P68" s="46">
        <v>1031</v>
      </c>
      <c r="Q68" s="46">
        <v>9186.1170000000002</v>
      </c>
      <c r="R68" s="50">
        <v>-3.2984473979581903</v>
      </c>
      <c r="S68" s="50">
        <v>-10.151577254934468</v>
      </c>
      <c r="T68" s="50">
        <v>0.19741864669420936</v>
      </c>
      <c r="U68" s="50">
        <v>15.016594229454018</v>
      </c>
      <c r="V68" s="50">
        <v>40.551576705851609</v>
      </c>
      <c r="W68" s="50">
        <v>109.50754533309087</v>
      </c>
    </row>
    <row r="69" spans="1:31" x14ac:dyDescent="0.2">
      <c r="A69" s="31" t="s">
        <v>74</v>
      </c>
      <c r="B69" s="31">
        <v>16</v>
      </c>
      <c r="C69" s="31" t="s">
        <v>61</v>
      </c>
      <c r="D69" s="32">
        <v>51.862713520489898</v>
      </c>
      <c r="E69" s="32">
        <v>130.63235896992299</v>
      </c>
      <c r="F69" s="32">
        <v>8.5698433451578708</v>
      </c>
      <c r="G69" s="32">
        <v>-12.687725484346901</v>
      </c>
      <c r="H69" s="34">
        <v>0.62287956221733498</v>
      </c>
      <c r="I69" s="34">
        <v>0.47951110986676598</v>
      </c>
      <c r="K69" s="1"/>
      <c r="L69" s="1"/>
      <c r="M69" s="2"/>
      <c r="N69" s="2"/>
      <c r="O69" s="45">
        <v>68</v>
      </c>
      <c r="P69" s="46">
        <v>1083</v>
      </c>
      <c r="Q69" s="46">
        <v>9316.7489999999998</v>
      </c>
      <c r="R69" s="50">
        <v>8.3503514552094664</v>
      </c>
      <c r="S69" s="50">
        <v>1.9278305357269232</v>
      </c>
      <c r="T69" s="50">
        <v>35.374919010330601</v>
      </c>
      <c r="U69" s="50">
        <v>60.43000424496077</v>
      </c>
      <c r="V69" s="50">
        <v>12.553103338876507</v>
      </c>
      <c r="W69" s="50">
        <v>2.6076517022527446</v>
      </c>
    </row>
    <row r="70" spans="1:31" x14ac:dyDescent="0.2">
      <c r="A70" s="31" t="s">
        <v>75</v>
      </c>
      <c r="B70" s="31">
        <v>16</v>
      </c>
      <c r="C70" s="31" t="s">
        <v>61</v>
      </c>
      <c r="D70" s="32">
        <v>5.9116313885647802</v>
      </c>
      <c r="E70" s="32">
        <v>137.91247787411001</v>
      </c>
      <c r="F70" s="32">
        <v>3.5643056481963602</v>
      </c>
      <c r="G70" s="32">
        <v>-117.32880322563101</v>
      </c>
      <c r="H70" s="34">
        <v>0.42866474339576999</v>
      </c>
      <c r="I70" s="34">
        <v>0.88822439322165903</v>
      </c>
      <c r="K70" s="1"/>
      <c r="L70" s="1"/>
      <c r="M70" s="2"/>
      <c r="N70" s="2"/>
      <c r="O70" s="45">
        <v>69</v>
      </c>
      <c r="P70" s="46">
        <v>1089</v>
      </c>
      <c r="Q70" s="46">
        <v>9454.6610000000001</v>
      </c>
      <c r="R70" s="50">
        <v>-1.6180221410717446</v>
      </c>
      <c r="S70" s="50">
        <v>3.1755472522073434</v>
      </c>
      <c r="T70" s="50">
        <v>1.7750717376033032</v>
      </c>
      <c r="U70" s="50">
        <v>4.8167072251149836</v>
      </c>
      <c r="V70" s="50">
        <v>-6.2824142514859025</v>
      </c>
      <c r="W70" s="50">
        <v>8.1941307583482992</v>
      </c>
    </row>
    <row r="71" spans="1:31" x14ac:dyDescent="0.2">
      <c r="A71" s="31" t="s">
        <v>76</v>
      </c>
      <c r="B71" s="31">
        <v>20</v>
      </c>
      <c r="C71" s="31" t="s">
        <v>61</v>
      </c>
      <c r="D71" s="32">
        <v>38.501249643979001</v>
      </c>
      <c r="E71" s="32">
        <v>136.847671613252</v>
      </c>
      <c r="F71" s="32">
        <v>13.0207940407187</v>
      </c>
      <c r="G71" s="32">
        <v>-179.38322727917799</v>
      </c>
      <c r="H71" s="34">
        <v>0.42016989078821798</v>
      </c>
      <c r="I71" s="34">
        <v>0.91286598257135398</v>
      </c>
      <c r="K71" s="1"/>
      <c r="L71" s="1"/>
      <c r="M71" s="2"/>
      <c r="N71" s="2"/>
      <c r="O71" s="45">
        <v>70</v>
      </c>
      <c r="P71" s="46">
        <v>1128</v>
      </c>
      <c r="Q71" s="46">
        <v>9591.509</v>
      </c>
      <c r="R71" s="50">
        <v>-13.019016838631371</v>
      </c>
      <c r="S71" s="50">
        <v>0.22724778421986766</v>
      </c>
      <c r="T71" s="50">
        <v>7.1994646694218137E-2</v>
      </c>
      <c r="U71" s="50">
        <v>184.84290895147399</v>
      </c>
      <c r="V71" s="50">
        <v>1.165970197683496</v>
      </c>
      <c r="W71" s="50">
        <v>7.3548209644492806E-3</v>
      </c>
    </row>
    <row r="72" spans="1:31" x14ac:dyDescent="0.2">
      <c r="A72" s="31" t="s">
        <v>77</v>
      </c>
      <c r="B72" s="31">
        <v>24</v>
      </c>
      <c r="C72" s="31" t="s">
        <v>61</v>
      </c>
      <c r="D72" s="32">
        <v>17.318764576033999</v>
      </c>
      <c r="E72" s="32">
        <v>139.96398257964299</v>
      </c>
      <c r="F72" s="32">
        <v>5.3905433659188402</v>
      </c>
      <c r="G72" s="32">
        <v>-233.37970435234899</v>
      </c>
      <c r="H72" s="34">
        <v>0.93470793617112302</v>
      </c>
      <c r="I72" s="34">
        <v>6.7806913816195996E-2</v>
      </c>
      <c r="K72" s="1"/>
      <c r="L72" s="1"/>
      <c r="M72" s="2"/>
      <c r="N72" s="2"/>
      <c r="O72" s="45">
        <v>71</v>
      </c>
      <c r="P72" s="46">
        <v>1145</v>
      </c>
      <c r="Q72" s="46">
        <v>9731.473</v>
      </c>
      <c r="R72" s="50">
        <v>-3.2443847898126923</v>
      </c>
      <c r="S72" s="50">
        <v>-4.3054440346649558</v>
      </c>
      <c r="T72" s="50">
        <v>11.453609555785066</v>
      </c>
      <c r="U72" s="50">
        <v>14.6005182598029</v>
      </c>
      <c r="V72" s="50">
        <v>17.647393796189768</v>
      </c>
      <c r="W72" s="50">
        <v>21.330099538672219</v>
      </c>
    </row>
    <row r="73" spans="1:31" x14ac:dyDescent="0.2">
      <c r="A73" s="31" t="s">
        <v>78</v>
      </c>
      <c r="B73" s="31">
        <v>19</v>
      </c>
      <c r="C73" s="31" t="s">
        <v>61</v>
      </c>
      <c r="D73" s="32">
        <v>6.5011456129784397</v>
      </c>
      <c r="E73" s="32">
        <v>131.503693073519</v>
      </c>
      <c r="F73" s="32">
        <v>4.6473953867263402</v>
      </c>
      <c r="G73" s="32">
        <v>29.027122358543899</v>
      </c>
      <c r="H73" s="34">
        <v>0.80702703885569604</v>
      </c>
      <c r="I73" s="34">
        <v>0.21650113538997601</v>
      </c>
      <c r="K73" s="1"/>
      <c r="L73" s="1"/>
      <c r="M73" s="2"/>
      <c r="N73" s="2"/>
      <c r="O73" s="45">
        <v>72</v>
      </c>
      <c r="P73" s="46">
        <v>1152</v>
      </c>
      <c r="Q73" s="46">
        <v>9862.9770000000008</v>
      </c>
      <c r="R73" s="50">
        <v>4.0643577790767731</v>
      </c>
      <c r="S73" s="50">
        <v>-2.2529103052847277</v>
      </c>
      <c r="T73" s="50">
        <v>25.762545919421655</v>
      </c>
      <c r="U73" s="50">
        <v>12.163912599828423</v>
      </c>
      <c r="V73" s="50">
        <v>-8.9491023848676665</v>
      </c>
      <c r="W73" s="50">
        <v>6.5839369394987113</v>
      </c>
    </row>
    <row r="74" spans="1:31" x14ac:dyDescent="0.2">
      <c r="A74" s="31" t="s">
        <v>79</v>
      </c>
      <c r="B74" s="31">
        <v>20</v>
      </c>
      <c r="C74" s="31" t="s">
        <v>61</v>
      </c>
      <c r="D74" s="32">
        <v>45.901782439871504</v>
      </c>
      <c r="E74" s="32">
        <v>125.87703065740401</v>
      </c>
      <c r="F74" s="32">
        <v>7.6711086370396302</v>
      </c>
      <c r="G74" s="32">
        <v>60.316070548477903</v>
      </c>
      <c r="H74" s="34">
        <v>0.98913575301877799</v>
      </c>
      <c r="I74" s="34">
        <v>1.0927809628965101E-2</v>
      </c>
      <c r="K74" s="1"/>
      <c r="L74" s="1"/>
      <c r="M74" s="2"/>
      <c r="N74" s="2"/>
      <c r="O74" s="45">
        <v>73</v>
      </c>
      <c r="P74" s="46">
        <v>1198</v>
      </c>
      <c r="Q74" s="46">
        <v>9988.8540000000012</v>
      </c>
      <c r="R74" s="50">
        <v>3.835500000000001</v>
      </c>
      <c r="S74" s="50">
        <v>-6.6432808724304291</v>
      </c>
      <c r="T74" s="50">
        <v>114.54739810123992</v>
      </c>
      <c r="U74" s="50">
        <v>10.619923031372657</v>
      </c>
      <c r="V74" s="50">
        <v>-22.669309688550399</v>
      </c>
      <c r="W74" s="50">
        <v>48.389955392076146</v>
      </c>
    </row>
    <row r="75" spans="1:31" x14ac:dyDescent="0.2">
      <c r="A75" s="31" t="s">
        <v>80</v>
      </c>
      <c r="B75" s="31">
        <v>23</v>
      </c>
      <c r="C75" s="31" t="s">
        <v>61</v>
      </c>
      <c r="D75" s="32">
        <v>3.41765140542282</v>
      </c>
      <c r="E75" s="32">
        <v>151.06382076307199</v>
      </c>
      <c r="F75" s="32">
        <v>2.5615688854065901</v>
      </c>
      <c r="G75" s="32">
        <v>-95.305940034952101</v>
      </c>
      <c r="H75" s="34">
        <v>0.95375044168281198</v>
      </c>
      <c r="I75" s="34">
        <v>4.7406662212659503E-2</v>
      </c>
      <c r="K75" s="1"/>
      <c r="L75" s="1"/>
      <c r="M75" s="2"/>
      <c r="N75" s="2"/>
      <c r="O75" s="45">
        <v>74</v>
      </c>
      <c r="P75" s="46">
        <v>1201</v>
      </c>
      <c r="Q75" s="46">
        <v>10139.918000000001</v>
      </c>
      <c r="R75" s="50">
        <v>-0.22329301291950038</v>
      </c>
      <c r="S75" s="50">
        <v>2.552250816511052</v>
      </c>
      <c r="T75" s="50">
        <v>209.79547319214836</v>
      </c>
      <c r="U75" s="50">
        <v>0.63995308055322231</v>
      </c>
      <c r="V75" s="50">
        <v>-1.7913285573498825</v>
      </c>
      <c r="W75" s="50">
        <v>5.0142082253955857</v>
      </c>
    </row>
    <row r="76" spans="1:31" x14ac:dyDescent="0.2">
      <c r="A76" s="31" t="s">
        <v>81</v>
      </c>
      <c r="B76" s="31">
        <v>22</v>
      </c>
      <c r="C76" s="31" t="s">
        <v>61</v>
      </c>
      <c r="D76" s="32">
        <v>12.2910665807534</v>
      </c>
      <c r="E76" s="32">
        <v>125.29821233154</v>
      </c>
      <c r="F76" s="32">
        <v>5.01474084243333</v>
      </c>
      <c r="G76" s="32">
        <v>-66.021572463922197</v>
      </c>
      <c r="H76" s="37">
        <v>1.1107250135008901E-2</v>
      </c>
      <c r="I76" s="34">
        <v>6.0407131855725096</v>
      </c>
      <c r="K76" s="1"/>
      <c r="L76" s="1"/>
      <c r="M76" s="2"/>
      <c r="N76" s="2"/>
      <c r="O76" s="45">
        <v>75</v>
      </c>
      <c r="P76" s="46">
        <v>1213</v>
      </c>
      <c r="Q76" s="46">
        <v>10265.216000000002</v>
      </c>
      <c r="R76" s="50">
        <v>2.0397842650251379</v>
      </c>
      <c r="S76" s="50">
        <v>4.5814304700776427</v>
      </c>
      <c r="T76" s="50">
        <v>127.27634464669434</v>
      </c>
      <c r="U76" s="50">
        <v>2.140680932141199</v>
      </c>
      <c r="V76" s="50">
        <v>6.2451570467469457</v>
      </c>
      <c r="W76" s="50">
        <v>18.219430066825328</v>
      </c>
    </row>
    <row r="77" spans="1:31" x14ac:dyDescent="0.2">
      <c r="A77" s="31" t="s">
        <v>82</v>
      </c>
      <c r="B77" s="31">
        <v>22</v>
      </c>
      <c r="C77" s="31" t="s">
        <v>61</v>
      </c>
      <c r="D77" s="32">
        <v>4.8043969272977396</v>
      </c>
      <c r="E77" s="32">
        <v>140.27259288055899</v>
      </c>
      <c r="F77" s="32">
        <v>2.7238177915307098</v>
      </c>
      <c r="G77" s="32">
        <v>43.312105646037701</v>
      </c>
      <c r="H77" s="37">
        <v>2.8414247680326701E-2</v>
      </c>
      <c r="I77" s="34">
        <v>4.3681658460961001</v>
      </c>
      <c r="K77" s="1"/>
      <c r="L77" s="1"/>
      <c r="M77" s="2"/>
      <c r="N77" s="2"/>
      <c r="O77" s="45">
        <v>76</v>
      </c>
      <c r="P77" s="46">
        <v>1218</v>
      </c>
      <c r="Q77" s="46">
        <v>10405.489000000001</v>
      </c>
      <c r="R77" s="50">
        <v>1.9922074832106211</v>
      </c>
      <c r="S77" s="50">
        <v>-1.8577635328102458</v>
      </c>
      <c r="T77" s="50">
        <v>13.640599192148679</v>
      </c>
      <c r="U77" s="50">
        <v>2.0037246750514317</v>
      </c>
      <c r="V77" s="50">
        <v>-3.0727918924062232</v>
      </c>
      <c r="W77" s="50">
        <v>4.7122492084872176</v>
      </c>
    </row>
    <row r="78" spans="1:31" x14ac:dyDescent="0.2">
      <c r="A78" s="31" t="s">
        <v>83</v>
      </c>
      <c r="B78" s="31">
        <v>19</v>
      </c>
      <c r="C78" s="31" t="s">
        <v>61</v>
      </c>
      <c r="D78" s="32">
        <v>45.761816925321398</v>
      </c>
      <c r="E78" s="32">
        <v>129.43747502117699</v>
      </c>
      <c r="F78" s="32">
        <v>8.5769338735354399</v>
      </c>
      <c r="G78" s="32">
        <v>33.354861496281302</v>
      </c>
      <c r="H78" s="34">
        <v>0.36739227275201503</v>
      </c>
      <c r="I78" s="34">
        <v>1.0506250927121601</v>
      </c>
      <c r="K78" s="1"/>
      <c r="L78" s="1"/>
      <c r="M78" s="2"/>
      <c r="N78" s="2"/>
      <c r="O78" s="45">
        <v>77</v>
      </c>
      <c r="P78" s="46">
        <v>1264</v>
      </c>
      <c r="Q78" s="46">
        <v>10534.926000000001</v>
      </c>
      <c r="R78" s="50">
        <v>7.1932774612679022</v>
      </c>
      <c r="S78" s="50">
        <v>-4.6713690033238864</v>
      </c>
      <c r="T78" s="50">
        <v>51.017903555785054</v>
      </c>
      <c r="U78" s="50">
        <v>43.779392905143787</v>
      </c>
      <c r="V78" s="50">
        <v>-32.979628125327665</v>
      </c>
      <c r="W78" s="50">
        <v>24.844014480545962</v>
      </c>
    </row>
    <row r="79" spans="1:31" x14ac:dyDescent="0.2">
      <c r="A79" s="31" t="s">
        <v>84</v>
      </c>
      <c r="B79" s="31">
        <v>26</v>
      </c>
      <c r="C79" s="31" t="s">
        <v>61</v>
      </c>
      <c r="D79" s="32">
        <v>14.8169224360136</v>
      </c>
      <c r="E79" s="32">
        <v>137.64876110864699</v>
      </c>
      <c r="F79" s="32">
        <v>5.6120089558827697</v>
      </c>
      <c r="G79" s="32">
        <v>-190.73628556524599</v>
      </c>
      <c r="H79" s="37">
        <v>4.70171177748267E-2</v>
      </c>
      <c r="I79" s="34">
        <v>3.5488607653208901</v>
      </c>
      <c r="K79" s="1"/>
      <c r="L79" s="1"/>
      <c r="M79" s="2"/>
      <c r="N79" s="2"/>
      <c r="O79" s="45">
        <v>78</v>
      </c>
      <c r="P79" s="46">
        <v>1279</v>
      </c>
      <c r="Q79" s="46">
        <v>10672.575000000001</v>
      </c>
      <c r="R79" s="50">
        <v>-5.5088917535082906</v>
      </c>
      <c r="S79" s="50">
        <v>-1.070820082053169</v>
      </c>
      <c r="T79" s="50">
        <v>1.1434413739669289</v>
      </c>
      <c r="U79" s="50">
        <v>37.034155109616293</v>
      </c>
      <c r="V79" s="50">
        <v>8.4213820777438446</v>
      </c>
      <c r="W79" s="50">
        <v>1.9149802632038502</v>
      </c>
    </row>
    <row r="80" spans="1:31" x14ac:dyDescent="0.2">
      <c r="A80" s="31" t="s">
        <v>85</v>
      </c>
      <c r="B80" s="31">
        <v>18</v>
      </c>
      <c r="C80" s="31" t="s">
        <v>61</v>
      </c>
      <c r="D80" s="32">
        <v>29.104593043209501</v>
      </c>
      <c r="E80" s="32">
        <v>123.684694125287</v>
      </c>
      <c r="F80" s="32">
        <v>8.4485604365220706</v>
      </c>
      <c r="G80" s="32">
        <v>-133.86831673055801</v>
      </c>
      <c r="H80" s="34">
        <v>6.4399714080409204E-2</v>
      </c>
      <c r="I80" s="34">
        <v>3.3575604646397599</v>
      </c>
      <c r="K80" s="1"/>
      <c r="L80" s="1"/>
      <c r="M80" s="2"/>
      <c r="N80" s="2"/>
      <c r="O80" s="45">
        <v>79</v>
      </c>
      <c r="P80" s="46">
        <v>1308</v>
      </c>
      <c r="Q80" s="46">
        <v>10796.26</v>
      </c>
      <c r="R80" s="50">
        <v>-5.869168572008066</v>
      </c>
      <c r="S80" s="50">
        <v>6.0777019730612656</v>
      </c>
      <c r="T80" s="50">
        <v>166.27281919214889</v>
      </c>
      <c r="U80" s="50">
        <v>41.548933671042199</v>
      </c>
      <c r="V80" s="50">
        <v>-37.158330697045265</v>
      </c>
      <c r="W80" s="50">
        <v>33.231696175954895</v>
      </c>
    </row>
    <row r="81" spans="1:23" x14ac:dyDescent="0.2">
      <c r="A81" s="31" t="s">
        <v>86</v>
      </c>
      <c r="B81" s="31">
        <v>18</v>
      </c>
      <c r="C81" s="31" t="s">
        <v>61</v>
      </c>
      <c r="D81" s="32">
        <v>9.5125729815374402</v>
      </c>
      <c r="E81" s="32">
        <v>127.351482866247</v>
      </c>
      <c r="F81" s="32">
        <v>3.0006642238189198</v>
      </c>
      <c r="G81" s="32">
        <v>52.944443713953603</v>
      </c>
      <c r="H81" s="34">
        <v>6.7700999014924795E-2</v>
      </c>
      <c r="I81" s="34">
        <v>3.33607442737833</v>
      </c>
      <c r="K81" s="1"/>
      <c r="L81" s="1"/>
      <c r="M81" s="2"/>
      <c r="N81" s="2"/>
      <c r="O81" s="45">
        <v>80</v>
      </c>
      <c r="P81" s="46">
        <v>1318</v>
      </c>
      <c r="Q81" s="46">
        <v>10923.611000000001</v>
      </c>
      <c r="R81" s="50">
        <v>1.8060468844792958</v>
      </c>
      <c r="S81" s="50">
        <v>-2.3967051656519267</v>
      </c>
      <c r="T81" s="50">
        <v>85.168568101239813</v>
      </c>
      <c r="U81" s="50">
        <v>1.5113486854527987</v>
      </c>
      <c r="V81" s="50">
        <v>-3.3312380134414665</v>
      </c>
      <c r="W81" s="50">
        <v>7.3425456408643077</v>
      </c>
    </row>
    <row r="82" spans="1:23" x14ac:dyDescent="0.2">
      <c r="A82" s="31" t="s">
        <v>87</v>
      </c>
      <c r="B82" s="31">
        <v>18</v>
      </c>
      <c r="C82" s="31" t="s">
        <v>61</v>
      </c>
      <c r="D82" s="32">
        <v>42.992563032993601</v>
      </c>
      <c r="E82" s="32">
        <v>128.07836217123199</v>
      </c>
      <c r="F82" s="32">
        <v>13.3538773654195</v>
      </c>
      <c r="G82" s="32">
        <v>53.3732400634713</v>
      </c>
      <c r="H82" s="34">
        <v>0.642994764933837</v>
      </c>
      <c r="I82" s="34">
        <v>0.45329216441459802</v>
      </c>
      <c r="K82" s="1"/>
      <c r="L82" s="1"/>
      <c r="M82" s="2"/>
      <c r="N82" s="2"/>
      <c r="O82" s="45">
        <v>81</v>
      </c>
      <c r="P82" s="46">
        <v>1361</v>
      </c>
      <c r="Q82" s="46">
        <v>11051.689</v>
      </c>
      <c r="R82" s="50">
        <v>8.0366378191724479</v>
      </c>
      <c r="S82" s="50">
        <v>-10.664978601171553</v>
      </c>
      <c r="T82" s="50">
        <v>72.278593737603373</v>
      </c>
      <c r="U82" s="50">
        <v>55.651005548259711</v>
      </c>
      <c r="V82" s="50">
        <v>-81.89534292828003</v>
      </c>
      <c r="W82" s="50">
        <v>120.51619062883796</v>
      </c>
    </row>
    <row r="83" spans="1:23" x14ac:dyDescent="0.2">
      <c r="A83" s="31" t="s">
        <v>88</v>
      </c>
      <c r="B83" s="31">
        <v>19</v>
      </c>
      <c r="C83" s="31" t="s">
        <v>61</v>
      </c>
      <c r="D83" s="32">
        <v>43.022837271397499</v>
      </c>
      <c r="E83" s="32">
        <v>140.64866383555199</v>
      </c>
      <c r="F83" s="32">
        <v>9.1460386520037993</v>
      </c>
      <c r="G83" s="32">
        <v>-232.011515701381</v>
      </c>
      <c r="H83" s="34">
        <v>0.84468520449837203</v>
      </c>
      <c r="I83" s="34">
        <v>0.17047831982783501</v>
      </c>
      <c r="K83" s="1"/>
      <c r="L83" s="1"/>
      <c r="M83" s="2"/>
      <c r="N83" s="2"/>
      <c r="O83" s="45">
        <v>82</v>
      </c>
      <c r="P83" s="46">
        <v>1404</v>
      </c>
      <c r="Q83" s="46">
        <v>11192.338</v>
      </c>
      <c r="R83" s="50">
        <v>-5.6308398533284691</v>
      </c>
      <c r="S83" s="50">
        <v>-7.2071463524870811</v>
      </c>
      <c r="T83" s="50">
        <v>16.559350464875983</v>
      </c>
      <c r="U83" s="50">
        <v>38.53327370172898</v>
      </c>
      <c r="V83" s="50">
        <v>46.68149009015174</v>
      </c>
      <c r="W83" s="50">
        <v>56.552722042382733</v>
      </c>
    </row>
    <row r="84" spans="1:23" x14ac:dyDescent="0.2">
      <c r="A84" s="31" t="s">
        <v>89</v>
      </c>
      <c r="B84" s="31">
        <v>21</v>
      </c>
      <c r="C84" s="31" t="s">
        <v>61</v>
      </c>
      <c r="D84" s="32">
        <v>32.675880119872502</v>
      </c>
      <c r="E84" s="32">
        <v>144.964833172619</v>
      </c>
      <c r="F84" s="32">
        <v>6.5177353618429397</v>
      </c>
      <c r="G84" s="32">
        <v>-236.448328026734</v>
      </c>
      <c r="H84" s="34">
        <v>0.66555795208072099</v>
      </c>
      <c r="I84" s="34">
        <v>0.41838255776586197</v>
      </c>
      <c r="K84" s="1"/>
      <c r="L84" s="1"/>
      <c r="M84" s="2"/>
      <c r="N84" s="2"/>
      <c r="O84" s="45">
        <v>83</v>
      </c>
      <c r="P84" s="46">
        <v>1437</v>
      </c>
      <c r="Q84" s="46">
        <v>11337.303</v>
      </c>
      <c r="R84" s="50">
        <v>-3.6448193448223303</v>
      </c>
      <c r="S84" s="50">
        <v>-5.4036668979137596</v>
      </c>
      <c r="T84" s="50">
        <v>70.313561010330517</v>
      </c>
      <c r="U84" s="50">
        <v>17.8210369776709</v>
      </c>
      <c r="V84" s="50">
        <v>24.132926126264397</v>
      </c>
      <c r="W84" s="50">
        <v>32.680372311973656</v>
      </c>
    </row>
    <row r="85" spans="1:23" x14ac:dyDescent="0.2">
      <c r="A85" s="31" t="s">
        <v>90</v>
      </c>
      <c r="B85" s="31">
        <v>20</v>
      </c>
      <c r="C85" s="31" t="s">
        <v>61</v>
      </c>
      <c r="D85" s="32">
        <v>5.0628546024247401</v>
      </c>
      <c r="E85" s="32">
        <v>132.76496467833999</v>
      </c>
      <c r="F85" s="32">
        <v>3.2047437589464498</v>
      </c>
      <c r="G85" s="32">
        <v>-108.51538142474899</v>
      </c>
      <c r="H85" s="34">
        <v>0.21073847686115799</v>
      </c>
      <c r="I85" s="34">
        <v>1.6999582501385699</v>
      </c>
      <c r="K85" s="1"/>
      <c r="L85" s="1"/>
      <c r="M85" s="2"/>
      <c r="N85" s="2"/>
      <c r="O85" s="45">
        <v>84</v>
      </c>
      <c r="P85" s="46">
        <v>1442</v>
      </c>
      <c r="Q85" s="46">
        <v>11470.067999999999</v>
      </c>
      <c r="R85" s="50">
        <v>-1.0434459350351863</v>
      </c>
      <c r="S85" s="50">
        <v>3.0303870347958104</v>
      </c>
      <c r="T85" s="50">
        <v>14.5517973739671</v>
      </c>
      <c r="U85" s="50">
        <v>2.6248004693098648</v>
      </c>
      <c r="V85" s="50">
        <v>-4.4024898360434106</v>
      </c>
      <c r="W85" s="50">
        <v>7.3841486174229463</v>
      </c>
    </row>
    <row r="86" spans="1:23" x14ac:dyDescent="0.2">
      <c r="A86" s="31" t="s">
        <v>91</v>
      </c>
      <c r="B86" s="31">
        <v>20</v>
      </c>
      <c r="C86" s="31" t="s">
        <v>61</v>
      </c>
      <c r="D86" s="32">
        <v>1.96619279282415</v>
      </c>
      <c r="E86" s="32">
        <v>129.279272164872</v>
      </c>
      <c r="F86" s="32">
        <v>1.6577638580673699</v>
      </c>
      <c r="G86" s="32">
        <v>-38.098198191795397</v>
      </c>
      <c r="H86" s="37">
        <v>1.7077881379634501E-2</v>
      </c>
      <c r="I86" s="34">
        <v>4.7791080068952603</v>
      </c>
      <c r="K86" s="1"/>
      <c r="L86" s="1"/>
      <c r="M86" s="2"/>
      <c r="N86" s="2"/>
      <c r="O86" s="45">
        <v>85</v>
      </c>
      <c r="P86" s="46">
        <v>1444</v>
      </c>
      <c r="Q86" s="46">
        <v>11599.347</v>
      </c>
      <c r="R86" s="50">
        <v>1.306521829479945</v>
      </c>
      <c r="S86" s="50">
        <v>1.0207667260899411</v>
      </c>
      <c r="T86" s="50">
        <v>53.299955010330734</v>
      </c>
      <c r="U86" s="50">
        <v>0.53267250896683438</v>
      </c>
      <c r="V86" s="50">
        <v>0.51655355126218783</v>
      </c>
      <c r="W86" s="50">
        <v>0.50092236192011019</v>
      </c>
    </row>
    <row r="87" spans="1:23" x14ac:dyDescent="0.2">
      <c r="A87" s="31" t="s">
        <v>92</v>
      </c>
      <c r="B87" s="31">
        <v>19</v>
      </c>
      <c r="C87" s="31" t="s">
        <v>61</v>
      </c>
      <c r="D87" s="32">
        <v>6.2493624484071999</v>
      </c>
      <c r="E87" s="32">
        <v>144.280087877684</v>
      </c>
      <c r="F87" s="32">
        <v>3.0458028672397299</v>
      </c>
      <c r="G87" s="32">
        <v>-64.216635882071202</v>
      </c>
      <c r="H87" s="37">
        <v>6.5084024734676296E-3</v>
      </c>
      <c r="I87" s="34">
        <v>6.1486265412993397</v>
      </c>
      <c r="K87" s="1"/>
      <c r="L87" s="1"/>
      <c r="M87" s="2"/>
      <c r="N87" s="2"/>
      <c r="O87" s="45">
        <v>86</v>
      </c>
      <c r="P87" s="46">
        <v>1450</v>
      </c>
      <c r="Q87" s="46">
        <v>11743.627</v>
      </c>
      <c r="R87" s="50">
        <v>1.3352785131195299</v>
      </c>
      <c r="S87" s="50">
        <v>2.7377266650272625</v>
      </c>
      <c r="T87" s="50">
        <v>59.294900101239577</v>
      </c>
      <c r="U87" s="50">
        <v>0.57547525148801204</v>
      </c>
      <c r="V87" s="50">
        <v>1.8393936151831924</v>
      </c>
      <c r="W87" s="50">
        <v>5.8792604248893134</v>
      </c>
    </row>
    <row r="88" spans="1:23" x14ac:dyDescent="0.2">
      <c r="A88" s="31" t="s">
        <v>93</v>
      </c>
      <c r="B88" s="31">
        <v>15</v>
      </c>
      <c r="C88" s="31" t="s">
        <v>61</v>
      </c>
      <c r="D88" s="32">
        <v>10.0630341793719</v>
      </c>
      <c r="E88" s="32">
        <v>137.829897146555</v>
      </c>
      <c r="F88" s="32">
        <v>5.8728193323736004</v>
      </c>
      <c r="G88" s="32">
        <v>-137.00511464455201</v>
      </c>
      <c r="H88" s="34">
        <v>0.59675193877242305</v>
      </c>
      <c r="I88" s="34">
        <v>0.53327530236521803</v>
      </c>
      <c r="K88" s="1"/>
      <c r="L88" s="1"/>
      <c r="M88" s="2"/>
      <c r="N88" s="2"/>
      <c r="O88" s="45">
        <v>87</v>
      </c>
      <c r="P88" s="46">
        <v>1460</v>
      </c>
      <c r="Q88" s="46">
        <v>11881.457</v>
      </c>
      <c r="R88" s="50">
        <v>-4.2952402896093886</v>
      </c>
      <c r="S88" s="50">
        <v>4.0053763686470543</v>
      </c>
      <c r="T88" s="50">
        <v>1.5632955557851373</v>
      </c>
      <c r="U88" s="50">
        <v>23.73558452613015</v>
      </c>
      <c r="V88" s="50">
        <v>-17.988915558280556</v>
      </c>
      <c r="W88" s="50">
        <v>13.633583896225543</v>
      </c>
    </row>
    <row r="89" spans="1:23" x14ac:dyDescent="0.2">
      <c r="A89" s="31" t="s">
        <v>94</v>
      </c>
      <c r="B89" s="31">
        <v>18</v>
      </c>
      <c r="C89" s="31" t="s">
        <v>95</v>
      </c>
      <c r="D89" s="32">
        <v>2.8320744396474198</v>
      </c>
      <c r="E89" s="32">
        <v>137.55550336516001</v>
      </c>
      <c r="F89" s="32">
        <v>2.8219935152521698</v>
      </c>
      <c r="G89" s="32">
        <v>-46.848740493934997</v>
      </c>
      <c r="H89" s="34">
        <v>0.52921164352649896</v>
      </c>
      <c r="I89" s="34">
        <v>0.67133913764280795</v>
      </c>
      <c r="K89" s="1"/>
      <c r="L89" s="1"/>
      <c r="M89" s="2"/>
      <c r="N89" s="2"/>
      <c r="O89" s="45">
        <v>88</v>
      </c>
      <c r="P89" s="46">
        <v>1463</v>
      </c>
      <c r="Q89" s="46">
        <v>12019.012000000001</v>
      </c>
      <c r="R89" s="50">
        <v>1.9245993720963708</v>
      </c>
      <c r="S89" s="50">
        <v>2.063880145969299</v>
      </c>
      <c r="T89" s="50">
        <v>0.95124555578512338</v>
      </c>
      <c r="U89" s="50">
        <v>1.8168929368489446</v>
      </c>
      <c r="V89" s="50">
        <v>2.3600385274174296</v>
      </c>
      <c r="W89" s="50">
        <v>3.0655531418127246</v>
      </c>
    </row>
    <row r="92" spans="1:23" x14ac:dyDescent="0.2">
      <c r="A92" s="41" t="s">
        <v>171</v>
      </c>
      <c r="B92" s="26"/>
      <c r="C92" s="33"/>
      <c r="D92" s="33"/>
      <c r="E92" s="33"/>
      <c r="F92"/>
      <c r="G92"/>
      <c r="H92"/>
      <c r="I92"/>
      <c r="J92"/>
    </row>
    <row r="93" spans="1:23" x14ac:dyDescent="0.2">
      <c r="A93" s="26"/>
      <c r="B93" s="26"/>
      <c r="C93" s="33"/>
      <c r="D93" s="33"/>
      <c r="E93" s="33"/>
      <c r="F93"/>
      <c r="G93"/>
      <c r="H93"/>
      <c r="I93"/>
      <c r="J93"/>
    </row>
    <row r="94" spans="1:23" x14ac:dyDescent="0.2">
      <c r="A94" s="26"/>
      <c r="B94" t="s">
        <v>96</v>
      </c>
      <c r="C94" s="1">
        <v>88</v>
      </c>
      <c r="D94" s="1"/>
      <c r="E94" s="1"/>
      <c r="F94" s="1"/>
      <c r="G94" s="3"/>
      <c r="H94" s="3"/>
      <c r="I94" s="3"/>
      <c r="J94" s="3">
        <v>19.732700414045297</v>
      </c>
      <c r="K94" s="3"/>
      <c r="L94" s="3"/>
      <c r="M94" t="s">
        <v>165</v>
      </c>
    </row>
    <row r="95" spans="1:23" x14ac:dyDescent="0.2">
      <c r="A95" s="26"/>
      <c r="B95" s="38" t="s">
        <v>98</v>
      </c>
      <c r="C95" s="1"/>
      <c r="D95" s="1">
        <v>16.625</v>
      </c>
      <c r="E95" s="1"/>
      <c r="F95" s="1"/>
      <c r="G95" s="3"/>
      <c r="H95" s="3"/>
      <c r="I95" s="3"/>
      <c r="J95" s="3"/>
      <c r="K95" s="3">
        <v>0.51387351903750811</v>
      </c>
      <c r="L95" s="3"/>
      <c r="M95" t="s">
        <v>107</v>
      </c>
    </row>
    <row r="96" spans="1:23" x14ac:dyDescent="0.2">
      <c r="A96" s="26"/>
      <c r="B96" s="38" t="s">
        <v>99</v>
      </c>
      <c r="C96" s="1"/>
      <c r="D96" s="1"/>
      <c r="E96" s="1"/>
      <c r="F96" s="1">
        <v>136.579681818182</v>
      </c>
      <c r="G96" s="3"/>
      <c r="H96" s="3"/>
      <c r="I96" s="3"/>
      <c r="J96" s="3"/>
      <c r="K96" s="3"/>
      <c r="L96" s="3">
        <v>21.264413886944883</v>
      </c>
      <c r="M96" t="s">
        <v>166</v>
      </c>
    </row>
    <row r="97" spans="1:17" x14ac:dyDescent="0.2">
      <c r="A97" s="26"/>
      <c r="B97" t="s">
        <v>100</v>
      </c>
      <c r="C97" s="1"/>
      <c r="D97" s="1"/>
      <c r="E97" s="1"/>
      <c r="F97" s="1"/>
      <c r="G97" s="3">
        <v>0.576677661888784</v>
      </c>
      <c r="H97" s="3"/>
      <c r="I97" s="3"/>
      <c r="J97" s="3" t="s">
        <v>109</v>
      </c>
      <c r="K97" s="3"/>
      <c r="L97" s="3"/>
    </row>
    <row r="98" spans="1:17" x14ac:dyDescent="0.2">
      <c r="A98" s="26"/>
      <c r="B98" t="s">
        <v>101</v>
      </c>
      <c r="C98" s="1"/>
      <c r="D98" s="1"/>
      <c r="E98" s="1"/>
      <c r="F98" s="1"/>
      <c r="G98" s="3"/>
      <c r="H98" s="3">
        <v>0.31300803704394264</v>
      </c>
      <c r="I98" s="3"/>
      <c r="J98" s="3">
        <v>19.732700414045297</v>
      </c>
      <c r="K98" s="3">
        <v>0.51387351903750811</v>
      </c>
      <c r="L98" s="3"/>
    </row>
    <row r="99" spans="1:17" x14ac:dyDescent="0.2">
      <c r="A99" s="26"/>
      <c r="B99" t="s">
        <v>110</v>
      </c>
      <c r="C99" s="1"/>
      <c r="D99" s="1"/>
      <c r="E99" s="1"/>
      <c r="F99" s="1"/>
      <c r="G99" s="3">
        <v>0.65614873083441749</v>
      </c>
      <c r="H99" s="3"/>
      <c r="I99" s="3"/>
      <c r="J99" s="3">
        <v>0.51387351903750811</v>
      </c>
      <c r="K99" s="3">
        <v>21.264413886944883</v>
      </c>
      <c r="L99" s="3"/>
    </row>
    <row r="100" spans="1:17" x14ac:dyDescent="0.2">
      <c r="A100" s="26"/>
      <c r="B100" t="s">
        <v>111</v>
      </c>
      <c r="C100" s="1"/>
      <c r="D100" s="1"/>
      <c r="E100" s="1"/>
      <c r="F100" s="1"/>
      <c r="G100" s="3"/>
      <c r="H100" s="3">
        <v>0.4972817050106576</v>
      </c>
      <c r="I100" s="3"/>
      <c r="J100" s="4" t="s">
        <v>112</v>
      </c>
      <c r="K100" s="3"/>
      <c r="L100" s="3"/>
    </row>
    <row r="101" spans="1:17" x14ac:dyDescent="0.2">
      <c r="A101" s="26"/>
      <c r="B101" t="s">
        <v>113</v>
      </c>
      <c r="C101" s="1"/>
      <c r="D101" s="1"/>
      <c r="E101" s="1"/>
      <c r="F101" s="1"/>
      <c r="G101" s="3"/>
      <c r="H101" s="5">
        <v>-1</v>
      </c>
      <c r="I101" s="5"/>
      <c r="J101" s="3">
        <v>5.0709213475740852E-2</v>
      </c>
      <c r="K101" s="3">
        <v>-1.2254333514643146E-3</v>
      </c>
      <c r="L101" s="3"/>
    </row>
    <row r="102" spans="1:17" x14ac:dyDescent="0.2">
      <c r="A102" s="26"/>
      <c r="B102" t="s">
        <v>114</v>
      </c>
      <c r="C102" s="1"/>
      <c r="D102" s="1"/>
      <c r="E102" s="1"/>
      <c r="F102" s="1"/>
      <c r="G102" s="3"/>
      <c r="H102" s="3">
        <v>0</v>
      </c>
      <c r="I102" s="3"/>
      <c r="J102" s="3">
        <v>-1.2254333514643146E-3</v>
      </c>
      <c r="K102" s="3">
        <v>4.7056538829080612E-2</v>
      </c>
      <c r="L102" s="3"/>
    </row>
    <row r="103" spans="1:17" x14ac:dyDescent="0.2">
      <c r="A103" s="26"/>
      <c r="B103" s="38" t="s">
        <v>115</v>
      </c>
      <c r="C103" s="1"/>
      <c r="D103" s="1"/>
      <c r="E103" s="1"/>
      <c r="F103" s="1"/>
      <c r="G103" s="3"/>
      <c r="H103" s="3">
        <v>-0.4972817050106576</v>
      </c>
      <c r="I103" s="3"/>
      <c r="J103" s="3"/>
      <c r="K103" s="3"/>
      <c r="L103" s="3"/>
    </row>
    <row r="104" spans="1:17" x14ac:dyDescent="0.2">
      <c r="A104" s="26"/>
      <c r="B104" s="38" t="s">
        <v>115</v>
      </c>
      <c r="C104" s="1"/>
      <c r="D104" s="1"/>
      <c r="E104" s="1"/>
      <c r="F104" s="1"/>
      <c r="G104" s="3"/>
      <c r="H104" s="51">
        <v>-28.492142926180282</v>
      </c>
      <c r="I104" s="3"/>
      <c r="J104" s="3"/>
      <c r="K104" s="3"/>
      <c r="L104" s="3">
        <v>2.5086280190052868E-2</v>
      </c>
      <c r="M104" t="s">
        <v>116</v>
      </c>
      <c r="O104" s="3"/>
      <c r="P104" s="3"/>
      <c r="Q104" s="3"/>
    </row>
    <row r="105" spans="1:17" x14ac:dyDescent="0.2">
      <c r="A105" s="26"/>
      <c r="B105"/>
      <c r="C105" s="1"/>
      <c r="D105" s="1"/>
      <c r="E105" s="1"/>
      <c r="F105" s="1"/>
      <c r="G105" s="3"/>
      <c r="H105" s="3"/>
      <c r="I105" s="3"/>
      <c r="J105" s="3"/>
      <c r="K105" s="3"/>
      <c r="L105" s="3">
        <v>2.1018400363055325E-2</v>
      </c>
      <c r="M105" t="s">
        <v>117</v>
      </c>
      <c r="O105" s="3"/>
      <c r="P105" s="3"/>
      <c r="Q105" s="3"/>
    </row>
    <row r="106" spans="1:17" x14ac:dyDescent="0.2">
      <c r="A106" s="26"/>
      <c r="B106" t="s">
        <v>167</v>
      </c>
      <c r="C106" s="1"/>
      <c r="D106" s="1"/>
      <c r="E106" s="1"/>
      <c r="F106" s="1"/>
      <c r="G106" s="3"/>
      <c r="H106" s="3"/>
      <c r="I106" s="3">
        <v>90.615992748171365</v>
      </c>
      <c r="J106" s="3"/>
      <c r="K106" s="3"/>
      <c r="L106" s="3">
        <v>43.521641976562535</v>
      </c>
      <c r="M106" t="s">
        <v>119</v>
      </c>
      <c r="O106" s="3"/>
      <c r="P106" s="3"/>
      <c r="Q106" s="3"/>
    </row>
    <row r="107" spans="1:17" x14ac:dyDescent="0.2">
      <c r="A107" s="26"/>
      <c r="B107" t="s">
        <v>120</v>
      </c>
      <c r="C107" s="1"/>
      <c r="D107" s="1"/>
      <c r="E107" s="1"/>
      <c r="F107" s="1"/>
      <c r="G107" s="3"/>
      <c r="H107" s="3"/>
      <c r="I107" s="3">
        <v>9.5192432865313066</v>
      </c>
      <c r="J107" s="3"/>
      <c r="K107" s="3"/>
      <c r="L107" s="39">
        <v>0.91475529552094581</v>
      </c>
      <c r="M107" s="40" t="s">
        <v>121</v>
      </c>
      <c r="N107" t="s">
        <v>170</v>
      </c>
      <c r="O107" s="3"/>
      <c r="P107" s="3"/>
      <c r="Q107" s="3"/>
    </row>
    <row r="108" spans="1:17" x14ac:dyDescent="0.2">
      <c r="A108" s="26"/>
      <c r="B108" t="s">
        <v>122</v>
      </c>
      <c r="C108" s="1"/>
      <c r="D108" s="1"/>
      <c r="E108" s="1"/>
      <c r="F108" s="1"/>
      <c r="G108" s="3"/>
      <c r="H108" s="3"/>
      <c r="I108" s="3">
        <v>1.9876082815890699</v>
      </c>
      <c r="J108" s="3"/>
      <c r="K108" s="3"/>
      <c r="L108" s="3">
        <v>0.40447669620977711</v>
      </c>
      <c r="M108" t="s">
        <v>123</v>
      </c>
      <c r="O108" s="3"/>
      <c r="P108" s="3"/>
      <c r="Q108" s="3"/>
    </row>
    <row r="109" spans="1:17" x14ac:dyDescent="0.2">
      <c r="A109" s="26"/>
      <c r="B109" s="6" t="s">
        <v>124</v>
      </c>
      <c r="C109" s="1"/>
      <c r="D109" s="1"/>
      <c r="E109" s="1"/>
      <c r="F109" s="1"/>
      <c r="G109" s="3"/>
      <c r="H109" s="3"/>
      <c r="I109" s="3">
        <v>2.0169349328089243</v>
      </c>
      <c r="J109" s="3"/>
      <c r="K109" s="3"/>
      <c r="L109" s="3">
        <v>0.40447669620977666</v>
      </c>
      <c r="M109" t="s">
        <v>123</v>
      </c>
      <c r="O109" s="3"/>
      <c r="P109" s="3"/>
      <c r="Q109" s="3"/>
    </row>
    <row r="110" spans="1:17" x14ac:dyDescent="0.2">
      <c r="A110" s="26"/>
      <c r="B110"/>
      <c r="C110" s="1"/>
      <c r="D110" s="1"/>
      <c r="E110" s="1"/>
      <c r="F110" s="1"/>
      <c r="G110" s="3"/>
      <c r="H110" s="3"/>
      <c r="I110" s="3"/>
      <c r="J110" s="3"/>
      <c r="K110" s="3"/>
      <c r="L110" s="3"/>
      <c r="O110" s="4"/>
      <c r="P110" s="3"/>
      <c r="Q110" s="3"/>
    </row>
    <row r="111" spans="1:17" x14ac:dyDescent="0.2">
      <c r="A111" s="26"/>
      <c r="B111"/>
      <c r="C111" s="1"/>
      <c r="D111" s="1"/>
      <c r="E111" s="1"/>
      <c r="F111" s="1"/>
      <c r="G111" s="3"/>
      <c r="H111" s="3"/>
      <c r="I111" s="3"/>
      <c r="J111" s="3"/>
      <c r="K111" s="3"/>
      <c r="L111" s="3"/>
      <c r="O111" s="3"/>
      <c r="P111" s="3"/>
      <c r="Q111" s="3"/>
    </row>
    <row r="112" spans="1:17" x14ac:dyDescent="0.2">
      <c r="A112" s="26"/>
      <c r="B112"/>
      <c r="C112" s="1"/>
      <c r="D112" s="1"/>
      <c r="E112" s="1"/>
      <c r="F112" s="1"/>
      <c r="G112" s="3"/>
      <c r="H112" s="3"/>
      <c r="I112" s="3"/>
      <c r="J112" s="3"/>
      <c r="K112" s="3"/>
      <c r="L112" s="7">
        <v>0.23309271991500216</v>
      </c>
      <c r="M112" t="s">
        <v>125</v>
      </c>
      <c r="O112" s="3"/>
      <c r="P112" s="3"/>
      <c r="Q112" s="3"/>
    </row>
    <row r="113" spans="1:17" x14ac:dyDescent="0.2">
      <c r="A113" s="26"/>
      <c r="B113"/>
      <c r="C113" s="1"/>
      <c r="D113" s="1"/>
      <c r="E113" s="1"/>
      <c r="F113" s="1"/>
      <c r="G113" s="3"/>
      <c r="H113" s="3"/>
      <c r="I113" s="3"/>
      <c r="J113" s="3"/>
      <c r="K113" s="3"/>
      <c r="L113" s="3">
        <v>1.0479327805955301E-2</v>
      </c>
      <c r="M113" t="s">
        <v>126</v>
      </c>
      <c r="O113" s="3"/>
      <c r="P113" s="3"/>
      <c r="Q113" s="3"/>
    </row>
    <row r="114" spans="1:17" x14ac:dyDescent="0.2">
      <c r="A114" s="26"/>
      <c r="B114" s="6" t="s">
        <v>127</v>
      </c>
      <c r="C114" s="1"/>
      <c r="D114" s="1"/>
      <c r="E114" s="1"/>
      <c r="F114" s="1"/>
      <c r="G114" s="3"/>
      <c r="H114" s="3"/>
      <c r="I114" s="3">
        <v>0.95961085589103978</v>
      </c>
      <c r="J114" s="3"/>
      <c r="K114" s="3"/>
      <c r="L114" s="3">
        <v>0.23278357895988624</v>
      </c>
      <c r="M114" t="s">
        <v>128</v>
      </c>
      <c r="O114" s="3"/>
      <c r="P114" s="3"/>
      <c r="Q114" s="3"/>
    </row>
    <row r="115" spans="1:17" x14ac:dyDescent="0.2">
      <c r="A115" s="26"/>
      <c r="B115" t="s">
        <v>129</v>
      </c>
      <c r="C115" s="1"/>
      <c r="D115" s="1"/>
      <c r="E115" s="1"/>
      <c r="F115" s="1"/>
      <c r="G115" s="3"/>
      <c r="H115" s="3"/>
      <c r="I115" s="3">
        <v>-0.30346212505662229</v>
      </c>
      <c r="J115" s="3"/>
      <c r="K115" s="3"/>
      <c r="L115" s="3"/>
      <c r="O115" s="3"/>
      <c r="P115" s="3"/>
      <c r="Q115" s="3"/>
    </row>
    <row r="116" spans="1:17" x14ac:dyDescent="0.2">
      <c r="A116" s="26"/>
      <c r="B116" t="s">
        <v>130</v>
      </c>
      <c r="C116" s="1"/>
      <c r="D116" s="1"/>
      <c r="E116" s="1"/>
      <c r="F116" s="1"/>
      <c r="G116" s="3"/>
      <c r="H116" s="3"/>
      <c r="I116" s="3">
        <v>1.6157595867254573</v>
      </c>
      <c r="J116" s="3"/>
      <c r="K116" s="3"/>
      <c r="L116" s="3">
        <v>-0.49032183776831706</v>
      </c>
      <c r="M116" t="s">
        <v>131</v>
      </c>
      <c r="O116" s="3"/>
      <c r="P116" s="3"/>
      <c r="Q116" s="3"/>
    </row>
    <row r="117" spans="1:17" x14ac:dyDescent="0.2">
      <c r="A117" s="26"/>
      <c r="B117"/>
      <c r="C117" s="1"/>
      <c r="D117" s="1"/>
      <c r="E117" s="1"/>
      <c r="F117" s="1"/>
      <c r="G117" s="3"/>
      <c r="H117" s="3"/>
      <c r="I117" s="3"/>
      <c r="J117" s="3"/>
      <c r="K117" s="3"/>
      <c r="L117" s="3">
        <v>4.1399492856474387E-2</v>
      </c>
      <c r="M117" t="s">
        <v>132</v>
      </c>
      <c r="O117" s="3"/>
      <c r="P117" s="3"/>
      <c r="Q117" s="3"/>
    </row>
    <row r="118" spans="1:17" x14ac:dyDescent="0.2">
      <c r="A118" s="26"/>
      <c r="B118"/>
      <c r="C118" s="1"/>
      <c r="D118" s="1"/>
      <c r="E118" s="1"/>
      <c r="F118" s="1"/>
      <c r="G118" s="3"/>
      <c r="H118" s="3"/>
      <c r="I118" s="3"/>
      <c r="J118" s="3"/>
      <c r="K118" s="3"/>
      <c r="L118" s="3">
        <v>0.95897429924064626</v>
      </c>
      <c r="M118" t="s">
        <v>133</v>
      </c>
      <c r="O118" s="3"/>
      <c r="P118" s="3"/>
      <c r="Q118" s="3"/>
    </row>
    <row r="119" spans="1:17" x14ac:dyDescent="0.2">
      <c r="A119" s="26"/>
      <c r="B119"/>
      <c r="C119" s="1"/>
      <c r="D119" s="1"/>
      <c r="E119" s="1"/>
      <c r="F119" s="1"/>
      <c r="G119" s="3"/>
      <c r="H119" s="3"/>
      <c r="I119" s="3"/>
      <c r="J119" s="3" t="s">
        <v>134</v>
      </c>
      <c r="K119" s="3" t="e">
        <v>#NUM!</v>
      </c>
      <c r="L119" s="3">
        <v>-0.48845813733643195</v>
      </c>
      <c r="M119" t="s">
        <v>135</v>
      </c>
      <c r="O119" s="3"/>
      <c r="P119" s="3"/>
      <c r="Q119" s="3"/>
    </row>
    <row r="120" spans="1:17" x14ac:dyDescent="0.2">
      <c r="A120" s="26"/>
      <c r="B120"/>
      <c r="C120" s="1"/>
      <c r="D120" s="1"/>
      <c r="E120" s="1"/>
      <c r="F120" s="1"/>
      <c r="G120" s="3"/>
      <c r="H120" s="3"/>
      <c r="I120" s="3"/>
      <c r="J120" s="3" t="s">
        <v>136</v>
      </c>
      <c r="K120" s="3" t="e">
        <v>#NUM!</v>
      </c>
      <c r="L120" s="7" t="e">
        <v>#NUM!</v>
      </c>
      <c r="M120" t="s">
        <v>137</v>
      </c>
      <c r="O120" s="3"/>
      <c r="P120" s="3"/>
      <c r="Q120" s="3"/>
    </row>
    <row r="121" spans="1:17" x14ac:dyDescent="0.2">
      <c r="A121" s="26"/>
      <c r="B121"/>
      <c r="C121" s="1"/>
      <c r="D121" s="1"/>
      <c r="E121" s="1"/>
      <c r="F121" s="1"/>
      <c r="G121" s="3"/>
      <c r="H121" s="3"/>
      <c r="I121" s="3"/>
      <c r="J121" s="3" t="s">
        <v>138</v>
      </c>
      <c r="K121" s="3" t="e">
        <v>#NUM!</v>
      </c>
      <c r="L121" s="7" t="e">
        <v>#NUM!</v>
      </c>
      <c r="M121" t="s">
        <v>139</v>
      </c>
      <c r="O121" s="3"/>
      <c r="P121" s="3"/>
      <c r="Q121" s="3"/>
    </row>
    <row r="122" spans="1:17" x14ac:dyDescent="0.2">
      <c r="A122" s="26"/>
      <c r="B122"/>
      <c r="C122" s="1"/>
      <c r="D122" s="1"/>
      <c r="E122" s="1"/>
      <c r="F122" s="1"/>
      <c r="G122" s="3"/>
      <c r="H122" s="3"/>
      <c r="I122" s="3"/>
      <c r="J122" s="3"/>
      <c r="K122" s="3"/>
      <c r="L122" s="3"/>
      <c r="O122" s="3"/>
      <c r="P122" s="3"/>
      <c r="Q122" s="7"/>
    </row>
    <row r="123" spans="1:17" x14ac:dyDescent="0.2">
      <c r="A123" s="26"/>
      <c r="B123"/>
      <c r="C123" s="1"/>
      <c r="D123" s="1"/>
      <c r="E123" s="1"/>
      <c r="F123" s="1"/>
      <c r="G123" s="3"/>
      <c r="H123" s="3"/>
      <c r="I123" s="3"/>
      <c r="J123" s="3"/>
      <c r="K123" s="3"/>
      <c r="L123" s="3" t="e">
        <v>#NUM!</v>
      </c>
      <c r="M123" t="s">
        <v>140</v>
      </c>
      <c r="O123" s="3"/>
      <c r="P123" s="3"/>
      <c r="Q123" s="3"/>
    </row>
    <row r="124" spans="1:17" x14ac:dyDescent="0.2">
      <c r="A124" s="26"/>
      <c r="B124"/>
      <c r="C124" s="1"/>
      <c r="D124" s="1"/>
      <c r="E124" s="1"/>
      <c r="F124" s="1"/>
      <c r="G124" s="3"/>
      <c r="H124" s="3"/>
      <c r="I124" s="3"/>
      <c r="J124" s="3"/>
      <c r="K124" s="3"/>
      <c r="L124" s="3" t="e">
        <v>#NUM!</v>
      </c>
      <c r="M124" t="s">
        <v>141</v>
      </c>
      <c r="O124" s="3"/>
      <c r="P124" s="3"/>
      <c r="Q124" s="3"/>
    </row>
    <row r="125" spans="1:17" x14ac:dyDescent="0.2">
      <c r="A125" s="26"/>
      <c r="B125"/>
      <c r="C125" s="1"/>
      <c r="D125" s="1"/>
      <c r="E125" s="1"/>
      <c r="F125" s="1"/>
      <c r="G125" s="3"/>
      <c r="H125" s="3"/>
      <c r="I125" s="3"/>
      <c r="J125" s="3"/>
      <c r="K125" s="3"/>
      <c r="L125" s="3" t="e">
        <v>#NUM!</v>
      </c>
      <c r="M125" t="s">
        <v>140</v>
      </c>
      <c r="O125" s="3"/>
      <c r="P125" s="3"/>
      <c r="Q125" s="3"/>
    </row>
    <row r="126" spans="1:17" x14ac:dyDescent="0.2">
      <c r="A126" s="26"/>
      <c r="B126"/>
      <c r="C126" s="1"/>
      <c r="D126" s="1"/>
      <c r="E126" s="1"/>
      <c r="F126" s="1"/>
      <c r="G126" s="3"/>
      <c r="H126" s="3"/>
      <c r="I126" s="3"/>
      <c r="J126" s="3"/>
      <c r="K126" s="3"/>
      <c r="L126" s="3" t="e">
        <v>#NUM!</v>
      </c>
      <c r="M126" t="s">
        <v>141</v>
      </c>
      <c r="O126" s="3"/>
      <c r="P126" s="3"/>
      <c r="Q126" s="3"/>
    </row>
    <row r="127" spans="1:17" x14ac:dyDescent="0.2">
      <c r="A127" s="26"/>
      <c r="B127"/>
      <c r="C127" s="1"/>
      <c r="D127" s="1"/>
      <c r="E127" s="1"/>
      <c r="F127" s="1"/>
      <c r="G127" s="3"/>
      <c r="H127" s="3"/>
      <c r="I127" s="3"/>
      <c r="J127" s="3"/>
      <c r="K127" s="3"/>
      <c r="L127" s="3"/>
      <c r="O127" s="3"/>
      <c r="P127" s="3"/>
      <c r="Q127" s="3"/>
    </row>
    <row r="128" spans="1:17" x14ac:dyDescent="0.2">
      <c r="A128" s="26"/>
      <c r="B128"/>
      <c r="C128" s="1"/>
      <c r="D128" s="1"/>
      <c r="E128" s="1"/>
      <c r="F128" s="1"/>
      <c r="G128" s="3"/>
      <c r="H128" s="3"/>
      <c r="I128" s="3"/>
      <c r="J128" s="3"/>
      <c r="K128" s="3"/>
      <c r="L128" s="3" t="e">
        <v>#NUM!</v>
      </c>
      <c r="M128" t="s">
        <v>142</v>
      </c>
      <c r="O128" s="3"/>
      <c r="P128" s="3"/>
      <c r="Q128" s="3"/>
    </row>
    <row r="129" spans="1:17" x14ac:dyDescent="0.2">
      <c r="A129" s="26"/>
      <c r="B129"/>
      <c r="C129" s="1"/>
      <c r="D129" s="1"/>
      <c r="E129" s="1"/>
      <c r="F129" s="1"/>
      <c r="G129" s="3"/>
      <c r="H129" s="3"/>
      <c r="I129" s="3"/>
      <c r="J129" s="3"/>
      <c r="K129" s="3"/>
      <c r="L129" s="3" t="e">
        <v>#NUM!</v>
      </c>
      <c r="M129" t="s">
        <v>143</v>
      </c>
      <c r="O129" s="3"/>
      <c r="P129" s="3"/>
      <c r="Q129" s="3"/>
    </row>
    <row r="130" spans="1:17" x14ac:dyDescent="0.2">
      <c r="A130" s="26"/>
      <c r="B130"/>
      <c r="C130" s="1"/>
      <c r="D130" s="1"/>
      <c r="E130" s="1"/>
      <c r="F130" s="1"/>
      <c r="G130" s="3"/>
      <c r="H130" s="3"/>
      <c r="I130" s="3"/>
      <c r="J130" s="3"/>
      <c r="K130" s="3"/>
      <c r="L130" s="3" t="e">
        <v>#NUM!</v>
      </c>
      <c r="M130" t="s">
        <v>142</v>
      </c>
      <c r="O130" s="3"/>
      <c r="P130" s="3"/>
      <c r="Q130" s="7"/>
    </row>
    <row r="131" spans="1:17" x14ac:dyDescent="0.2">
      <c r="A131" s="26"/>
      <c r="B131"/>
      <c r="C131" s="1"/>
      <c r="D131" s="1"/>
      <c r="E131" s="1"/>
      <c r="F131" s="1"/>
      <c r="G131" s="3"/>
      <c r="H131" s="3"/>
      <c r="I131" s="3"/>
      <c r="J131" s="3"/>
      <c r="K131" s="3"/>
      <c r="L131" s="3" t="e">
        <v>#NUM!</v>
      </c>
      <c r="M131" t="s">
        <v>142</v>
      </c>
      <c r="O131" s="3"/>
      <c r="P131" s="3"/>
      <c r="Q131" s="7"/>
    </row>
    <row r="132" spans="1:17" x14ac:dyDescent="0.2">
      <c r="A132" s="26"/>
      <c r="B132"/>
      <c r="C132" s="1"/>
      <c r="D132" s="1"/>
      <c r="E132" s="1"/>
      <c r="F132" s="1"/>
      <c r="G132" s="3"/>
      <c r="H132" s="3"/>
      <c r="I132" s="3"/>
      <c r="J132" s="3"/>
      <c r="K132" s="3"/>
      <c r="L132" s="3" t="e">
        <v>#NUM!</v>
      </c>
      <c r="M132" t="s">
        <v>144</v>
      </c>
      <c r="O132" s="3"/>
      <c r="P132" s="3"/>
      <c r="Q132" s="3"/>
    </row>
    <row r="133" spans="1:17" x14ac:dyDescent="0.2">
      <c r="A133" s="26"/>
      <c r="B133"/>
      <c r="C133" s="1"/>
      <c r="D133" s="1"/>
      <c r="E133" s="1"/>
      <c r="F133" s="1"/>
      <c r="G133" s="3"/>
      <c r="H133" s="3"/>
      <c r="I133" s="3"/>
      <c r="J133" s="3"/>
      <c r="K133" s="3"/>
      <c r="L133" s="3" t="e">
        <v>#NUM!</v>
      </c>
      <c r="M133" t="s">
        <v>145</v>
      </c>
      <c r="O133" s="3"/>
      <c r="P133" s="3"/>
      <c r="Q133" s="3"/>
    </row>
    <row r="134" spans="1:17" x14ac:dyDescent="0.2">
      <c r="A134" s="26"/>
      <c r="B134"/>
      <c r="C134" s="1"/>
      <c r="D134" s="1"/>
      <c r="E134" s="1"/>
      <c r="F134" s="1"/>
      <c r="G134" s="3"/>
      <c r="H134" s="3"/>
      <c r="I134" s="3"/>
      <c r="J134" s="3"/>
      <c r="K134" s="3"/>
      <c r="L134" s="3"/>
      <c r="O134" s="3"/>
      <c r="P134" s="3"/>
      <c r="Q134" s="3"/>
    </row>
    <row r="135" spans="1:17" x14ac:dyDescent="0.2">
      <c r="A135" s="26"/>
      <c r="B135"/>
      <c r="C135" s="1"/>
      <c r="D135" s="1"/>
      <c r="E135" s="1"/>
      <c r="F135" s="1"/>
      <c r="G135" s="3"/>
      <c r="H135" s="3"/>
      <c r="I135" s="3"/>
      <c r="J135" s="3"/>
      <c r="K135" s="3"/>
      <c r="L135" s="3" t="e">
        <v>#NUM!</v>
      </c>
      <c r="M135" t="s">
        <v>146</v>
      </c>
      <c r="O135" s="3"/>
      <c r="P135" s="3"/>
      <c r="Q135" s="3"/>
    </row>
    <row r="136" spans="1:17" x14ac:dyDescent="0.2">
      <c r="A136" s="26"/>
      <c r="B136"/>
      <c r="C136" s="1"/>
      <c r="D136" s="1"/>
      <c r="E136" s="1"/>
      <c r="F136" s="1"/>
      <c r="G136" s="3"/>
      <c r="H136" s="3"/>
      <c r="I136" s="3"/>
      <c r="J136" s="3"/>
      <c r="K136" s="3"/>
      <c r="L136" s="3" t="e">
        <v>#NUM!</v>
      </c>
      <c r="M136" t="s">
        <v>147</v>
      </c>
      <c r="O136" s="3"/>
      <c r="P136" s="3"/>
      <c r="Q136" s="3"/>
    </row>
    <row r="137" spans="1:17" x14ac:dyDescent="0.2">
      <c r="A137" s="26"/>
      <c r="B137"/>
      <c r="C137" s="1"/>
      <c r="D137" s="1"/>
      <c r="E137" s="1"/>
      <c r="F137" s="1"/>
      <c r="G137" s="3"/>
      <c r="H137" s="3"/>
      <c r="I137" s="3"/>
      <c r="J137" s="3"/>
      <c r="K137" s="3"/>
      <c r="L137" s="3" t="e">
        <v>#NUM!</v>
      </c>
      <c r="M137" t="s">
        <v>146</v>
      </c>
      <c r="O137" s="3"/>
      <c r="P137" s="3"/>
      <c r="Q137" s="3"/>
    </row>
    <row r="138" spans="1:17" x14ac:dyDescent="0.2">
      <c r="A138" s="26"/>
      <c r="B138"/>
      <c r="C138" s="1"/>
      <c r="D138" s="1"/>
      <c r="E138" s="1"/>
      <c r="F138" s="1"/>
      <c r="G138" s="3"/>
      <c r="H138" s="3"/>
      <c r="I138" s="3"/>
      <c r="J138" s="3"/>
      <c r="K138" s="3"/>
      <c r="L138" s="3" t="e">
        <v>#NUM!</v>
      </c>
      <c r="M138" t="s">
        <v>146</v>
      </c>
      <c r="O138" s="3"/>
      <c r="P138" s="3"/>
      <c r="Q138" s="3"/>
    </row>
    <row r="139" spans="1:17" x14ac:dyDescent="0.2">
      <c r="A139" s="26"/>
      <c r="B139"/>
      <c r="C139" s="1"/>
      <c r="D139" s="1"/>
      <c r="E139" s="1"/>
      <c r="F139" s="1"/>
      <c r="G139" s="3"/>
      <c r="H139" s="3"/>
      <c r="I139" s="3"/>
      <c r="J139" s="3"/>
      <c r="K139" s="3"/>
      <c r="L139" s="3" t="e">
        <v>#NUM!</v>
      </c>
      <c r="M139" t="s">
        <v>148</v>
      </c>
      <c r="O139" s="3"/>
      <c r="P139" s="3"/>
      <c r="Q139" s="3"/>
    </row>
    <row r="140" spans="1:17" x14ac:dyDescent="0.2">
      <c r="A140" s="26"/>
      <c r="B140"/>
      <c r="C140" s="1"/>
      <c r="D140" s="1"/>
      <c r="E140" s="1"/>
      <c r="F140" s="1"/>
      <c r="G140" s="3"/>
      <c r="H140" s="3"/>
      <c r="I140" s="3"/>
      <c r="J140" s="3"/>
      <c r="K140" s="3"/>
      <c r="L140" s="3" t="e">
        <v>#NUM!</v>
      </c>
      <c r="M140" t="s">
        <v>149</v>
      </c>
      <c r="O140" s="3"/>
      <c r="P140" s="3"/>
      <c r="Q140" s="3"/>
    </row>
    <row r="141" spans="1:17" x14ac:dyDescent="0.2">
      <c r="G141"/>
      <c r="H141" s="1"/>
      <c r="I141" s="1"/>
      <c r="J141" s="1"/>
      <c r="K141" s="1"/>
      <c r="L141" s="3"/>
      <c r="M141" s="3"/>
      <c r="N141" s="3"/>
      <c r="O141" s="3"/>
      <c r="P141" s="3"/>
      <c r="Q141" s="3"/>
    </row>
    <row r="142" spans="1:17" x14ac:dyDescent="0.2">
      <c r="G142"/>
      <c r="H142" s="1"/>
      <c r="I142" s="1"/>
      <c r="J142" s="1"/>
      <c r="K142" s="1"/>
      <c r="L142" s="3"/>
      <c r="M142" s="3"/>
      <c r="N142" s="3"/>
      <c r="O142" s="3"/>
      <c r="P142" s="3"/>
      <c r="Q142" s="3"/>
    </row>
    <row r="143" spans="1:17" x14ac:dyDescent="0.2">
      <c r="G143"/>
      <c r="H143" s="1"/>
      <c r="I143" s="1"/>
      <c r="J143" s="1"/>
      <c r="K143" s="1"/>
      <c r="L143" s="3"/>
      <c r="M143" s="3"/>
      <c r="N143" s="3"/>
      <c r="O143" s="3"/>
      <c r="P143" s="3"/>
      <c r="Q143" s="3"/>
    </row>
    <row r="144" spans="1:17" x14ac:dyDescent="0.2">
      <c r="G144"/>
      <c r="H144" s="1"/>
      <c r="I144" s="1"/>
      <c r="J144" s="1"/>
      <c r="K144" s="1"/>
      <c r="L144" s="3"/>
      <c r="M144" s="3"/>
      <c r="N144" s="3"/>
      <c r="O144" s="3"/>
      <c r="P144" s="3"/>
      <c r="Q144" s="3"/>
    </row>
    <row r="145" spans="7:17" x14ac:dyDescent="0.2">
      <c r="G145"/>
      <c r="H145" s="1"/>
      <c r="I145" s="1"/>
      <c r="J145" s="1"/>
      <c r="K145" s="1"/>
      <c r="L145" s="3"/>
      <c r="M145" s="3"/>
      <c r="N145" s="3"/>
      <c r="O145" s="3"/>
      <c r="P145" s="3"/>
      <c r="Q145" s="3"/>
    </row>
    <row r="146" spans="7:17" x14ac:dyDescent="0.2">
      <c r="G146"/>
      <c r="H146" s="1"/>
      <c r="I146" s="1"/>
      <c r="J146" s="1"/>
      <c r="K146" s="1"/>
      <c r="L146" s="3"/>
      <c r="M146" s="3"/>
      <c r="N146" s="3"/>
      <c r="O146" s="3"/>
      <c r="P146" s="3"/>
      <c r="Q146" s="3"/>
    </row>
    <row r="147" spans="7:17" x14ac:dyDescent="0.2">
      <c r="G147"/>
      <c r="H147" s="1"/>
      <c r="I147" s="1"/>
      <c r="J147" s="1"/>
      <c r="K147" s="1"/>
      <c r="L147" s="3"/>
      <c r="M147" s="3"/>
      <c r="N147" s="3"/>
      <c r="O147" s="3"/>
      <c r="P147" s="3"/>
      <c r="Q147" s="3"/>
    </row>
    <row r="148" spans="7:17" x14ac:dyDescent="0.2">
      <c r="G148"/>
      <c r="H148" s="1"/>
      <c r="I148" s="1"/>
      <c r="J148" s="1"/>
      <c r="K148" s="1"/>
      <c r="L148" s="3"/>
      <c r="M148" s="3"/>
      <c r="N148" s="3"/>
      <c r="O148" s="3"/>
      <c r="P148" s="3"/>
      <c r="Q148" s="3"/>
    </row>
    <row r="149" spans="7:17" x14ac:dyDescent="0.2">
      <c r="G149"/>
      <c r="H149" s="1"/>
      <c r="I149" s="1"/>
      <c r="J149" s="1"/>
      <c r="K149" s="1"/>
      <c r="L149" s="3"/>
      <c r="M149" s="3"/>
      <c r="N149" s="3"/>
      <c r="O149" s="3"/>
      <c r="P149" s="3"/>
      <c r="Q149" s="3"/>
    </row>
    <row r="150" spans="7:17" x14ac:dyDescent="0.2">
      <c r="G150"/>
      <c r="H150" s="1"/>
      <c r="I150" s="1"/>
      <c r="J150" s="1"/>
      <c r="K150" s="1"/>
      <c r="L150" s="3"/>
      <c r="M150" s="3"/>
      <c r="N150" s="3"/>
      <c r="O150" s="3"/>
      <c r="P150" s="3"/>
      <c r="Q150" s="3"/>
    </row>
  </sheetData>
  <sortState xmlns:xlrd2="http://schemas.microsoft.com/office/spreadsheetml/2017/richdata2" ref="A2:G89">
    <sortCondition ref="C4:C89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29BC-0B8D-2942-880A-06B6356292E6}">
  <dimension ref="A1:S148"/>
  <sheetViews>
    <sheetView topLeftCell="A51" workbookViewId="0">
      <selection activeCell="I56" sqref="I56:Q89"/>
    </sheetView>
  </sheetViews>
  <sheetFormatPr baseColWidth="10" defaultColWidth="8.83203125" defaultRowHeight="15" x14ac:dyDescent="0.2"/>
  <cols>
    <col min="1" max="1" width="5.5" style="1" customWidth="1"/>
    <col min="2" max="2" width="6.6640625" style="2" customWidth="1"/>
    <col min="3" max="4" width="8.83203125" style="3"/>
    <col min="5" max="5" width="7.5" style="2" customWidth="1"/>
    <col min="6" max="6" width="7.5" style="3" customWidth="1"/>
    <col min="7" max="7" width="1.83203125" customWidth="1"/>
    <col min="8" max="8" width="6.83203125" customWidth="1"/>
    <col min="9" max="9" width="5" style="1" customWidth="1"/>
    <col min="10" max="10" width="7.1640625" style="1" customWidth="1"/>
    <col min="11" max="11" width="9" style="1" customWidth="1"/>
    <col min="12" max="17" width="8.83203125" style="3"/>
  </cols>
  <sheetData>
    <row r="1" spans="1:17" x14ac:dyDescent="0.2">
      <c r="A1" s="1" t="s">
        <v>1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17" x14ac:dyDescent="0.2">
      <c r="A2" s="1" t="s">
        <v>5</v>
      </c>
      <c r="B2" s="2">
        <v>36</v>
      </c>
      <c r="C2" s="3">
        <v>137.78399999999999</v>
      </c>
      <c r="D2" s="3">
        <v>8.0350000000000001</v>
      </c>
      <c r="E2" s="2">
        <v>-139</v>
      </c>
      <c r="F2" s="3">
        <f t="shared" ref="F2:F33" si="0">E2*PI()/180</f>
        <v>-2.4260076602721181</v>
      </c>
      <c r="I2" s="1">
        <v>1</v>
      </c>
      <c r="J2" s="2">
        <f>B2</f>
        <v>36</v>
      </c>
      <c r="K2" s="2">
        <f>C2</f>
        <v>137.78399999999999</v>
      </c>
      <c r="L2" s="3">
        <f>D2*COS(F2)</f>
        <v>-6.0640914770899732</v>
      </c>
      <c r="M2" s="3">
        <f>-D2*SIN(F2)</f>
        <v>5.2714342979387263</v>
      </c>
      <c r="N2" s="3">
        <f t="shared" ref="N2:N65" si="1">(C2-K$104)^2</f>
        <v>1.4503822830578144</v>
      </c>
      <c r="O2" s="3">
        <f t="shared" ref="O2:O65" si="2">(L2-L$105)^2</f>
        <v>44.099814757212663</v>
      </c>
      <c r="P2" s="3">
        <f t="shared" ref="P2:P65" si="3">(L2-L$105)*(M2-M$106)</f>
        <v>-32.927764091251909</v>
      </c>
      <c r="Q2" s="3">
        <f t="shared" ref="Q2:Q65" si="4">(M2-M$106)^2</f>
        <v>24.585990984731023</v>
      </c>
    </row>
    <row r="3" spans="1:17" x14ac:dyDescent="0.2">
      <c r="A3" s="1" t="s">
        <v>5</v>
      </c>
      <c r="B3" s="2">
        <v>27</v>
      </c>
      <c r="C3" s="3">
        <v>129.15199999999999</v>
      </c>
      <c r="D3" s="3">
        <v>5.4640000000000004</v>
      </c>
      <c r="E3" s="2">
        <v>-110</v>
      </c>
      <c r="F3" s="3">
        <f t="shared" si="0"/>
        <v>-1.9198621771937625</v>
      </c>
      <c r="I3" s="1">
        <v>2</v>
      </c>
      <c r="J3" s="2">
        <f>J2+B3</f>
        <v>63</v>
      </c>
      <c r="K3" s="2">
        <f>K2+C3</f>
        <v>266.93599999999998</v>
      </c>
      <c r="L3" s="3">
        <f t="shared" ref="L3:L66" si="5">D3*COS(F3)</f>
        <v>-1.868798063131454</v>
      </c>
      <c r="M3" s="3">
        <f t="shared" ref="M3:M66" si="6">-D3*SIN(F3)</f>
        <v>5.1344804799742043</v>
      </c>
      <c r="N3" s="3">
        <f t="shared" si="1"/>
        <v>55.170457192149065</v>
      </c>
      <c r="O3" s="3">
        <f t="shared" si="2"/>
        <v>5.980351521663259</v>
      </c>
      <c r="P3" s="3">
        <f t="shared" si="3"/>
        <v>-11.79079381803998</v>
      </c>
      <c r="Q3" s="3">
        <f t="shared" si="4"/>
        <v>23.246596517935902</v>
      </c>
    </row>
    <row r="4" spans="1:17" x14ac:dyDescent="0.2">
      <c r="A4" s="1" t="s">
        <v>5</v>
      </c>
      <c r="B4" s="2">
        <v>29</v>
      </c>
      <c r="C4" s="3">
        <v>149.15299999999999</v>
      </c>
      <c r="D4" s="3">
        <v>11.222</v>
      </c>
      <c r="E4" s="2">
        <v>-49</v>
      </c>
      <c r="F4" s="3">
        <f t="shared" si="0"/>
        <v>-0.85521133347722145</v>
      </c>
      <c r="I4" s="1">
        <v>3</v>
      </c>
      <c r="J4" s="2">
        <f t="shared" ref="J4:K19" si="7">J3+B4</f>
        <v>92</v>
      </c>
      <c r="K4" s="2">
        <f>K3+C4</f>
        <v>416.08899999999994</v>
      </c>
      <c r="L4" s="3">
        <f t="shared" si="5"/>
        <v>7.3622944233314724</v>
      </c>
      <c r="M4" s="3">
        <f t="shared" si="6"/>
        <v>8.4693509092599477</v>
      </c>
      <c r="N4" s="3">
        <f t="shared" si="1"/>
        <v>158.08833010123928</v>
      </c>
      <c r="O4" s="3">
        <f t="shared" si="2"/>
        <v>46.044594833171963</v>
      </c>
      <c r="P4" s="3">
        <f t="shared" si="3"/>
        <v>55.34581690578252</v>
      </c>
      <c r="Q4" s="3">
        <f t="shared" si="4"/>
        <v>66.525929049148829</v>
      </c>
    </row>
    <row r="5" spans="1:17" x14ac:dyDescent="0.2">
      <c r="A5" s="1" t="s">
        <v>5</v>
      </c>
      <c r="B5" s="2">
        <v>12</v>
      </c>
      <c r="C5" s="3">
        <v>142.404</v>
      </c>
      <c r="D5" s="3">
        <v>4.3849999999999998</v>
      </c>
      <c r="E5" s="2">
        <v>-48</v>
      </c>
      <c r="F5" s="3">
        <f t="shared" si="0"/>
        <v>-0.83775804095727813</v>
      </c>
      <c r="I5" s="1">
        <v>4</v>
      </c>
      <c r="J5" s="2">
        <f t="shared" si="7"/>
        <v>104</v>
      </c>
      <c r="K5" s="2">
        <f t="shared" si="7"/>
        <v>558.49299999999994</v>
      </c>
      <c r="L5" s="3">
        <f t="shared" si="5"/>
        <v>2.9341377088835934</v>
      </c>
      <c r="M5" s="3">
        <f t="shared" si="6"/>
        <v>3.2586900597183734</v>
      </c>
      <c r="N5" s="3">
        <f t="shared" si="1"/>
        <v>33.922682283057725</v>
      </c>
      <c r="O5" s="3">
        <f t="shared" si="2"/>
        <v>5.5576178731767669</v>
      </c>
      <c r="P5" s="3">
        <f t="shared" si="3"/>
        <v>6.944327679605828</v>
      </c>
      <c r="Q5" s="3">
        <f t="shared" si="4"/>
        <v>8.6770425787073258</v>
      </c>
    </row>
    <row r="6" spans="1:17" x14ac:dyDescent="0.2">
      <c r="A6" s="1" t="s">
        <v>5</v>
      </c>
      <c r="B6" s="2">
        <v>11</v>
      </c>
      <c r="C6" s="3">
        <v>160.124</v>
      </c>
      <c r="D6" s="3">
        <v>6.6180000000000003</v>
      </c>
      <c r="E6" s="2">
        <v>-319</v>
      </c>
      <c r="F6" s="3">
        <f t="shared" si="0"/>
        <v>-5.5676003138619112</v>
      </c>
      <c r="I6" s="1">
        <v>5</v>
      </c>
      <c r="J6" s="2">
        <f t="shared" si="7"/>
        <v>115</v>
      </c>
      <c r="K6" s="2">
        <f t="shared" si="7"/>
        <v>718.61699999999996</v>
      </c>
      <c r="L6" s="3">
        <f t="shared" si="5"/>
        <v>4.994668001914305</v>
      </c>
      <c r="M6" s="3">
        <f t="shared" si="6"/>
        <v>-4.3417986538591782</v>
      </c>
      <c r="N6" s="3">
        <f t="shared" si="1"/>
        <v>554.33491864669361</v>
      </c>
      <c r="O6" s="3">
        <f t="shared" si="2"/>
        <v>19.51863864455882</v>
      </c>
      <c r="P6" s="3">
        <f t="shared" si="3"/>
        <v>-20.56489099509615</v>
      </c>
      <c r="Q6" s="3">
        <f t="shared" si="4"/>
        <v>21.667225329676466</v>
      </c>
    </row>
    <row r="7" spans="1:17" x14ac:dyDescent="0.2">
      <c r="A7" s="1" t="s">
        <v>5</v>
      </c>
      <c r="B7" s="2">
        <v>19</v>
      </c>
      <c r="C7" s="3">
        <v>161.30099999999999</v>
      </c>
      <c r="D7" s="3">
        <v>8.3420000000000005</v>
      </c>
      <c r="E7" s="2">
        <v>-307</v>
      </c>
      <c r="F7" s="3">
        <f t="shared" si="0"/>
        <v>-5.3581608036225914</v>
      </c>
      <c r="I7" s="1">
        <v>6</v>
      </c>
      <c r="J7" s="2">
        <f t="shared" si="7"/>
        <v>134</v>
      </c>
      <c r="K7" s="2">
        <f t="shared" si="7"/>
        <v>879.91799999999989</v>
      </c>
      <c r="L7" s="3">
        <f t="shared" si="5"/>
        <v>5.0203409231343841</v>
      </c>
      <c r="M7" s="3">
        <f t="shared" si="6"/>
        <v>-6.6622174248145196</v>
      </c>
      <c r="N7" s="3">
        <f t="shared" si="1"/>
        <v>611.1435726466932</v>
      </c>
      <c r="O7" s="3">
        <f t="shared" si="2"/>
        <v>19.746143179343882</v>
      </c>
      <c r="P7" s="3">
        <f t="shared" si="3"/>
        <v>-30.995553123765323</v>
      </c>
      <c r="Q7" s="3">
        <f t="shared" si="4"/>
        <v>48.653770243758601</v>
      </c>
    </row>
    <row r="8" spans="1:17" x14ac:dyDescent="0.2">
      <c r="A8" s="1" t="s">
        <v>5</v>
      </c>
      <c r="B8" s="2">
        <v>4</v>
      </c>
      <c r="C8" s="3">
        <v>144.61099999999999</v>
      </c>
      <c r="D8" s="3">
        <v>3.774</v>
      </c>
      <c r="E8" s="2">
        <v>-199</v>
      </c>
      <c r="F8" s="3">
        <f t="shared" si="0"/>
        <v>-3.473205211468716</v>
      </c>
      <c r="I8" s="1">
        <v>7</v>
      </c>
      <c r="J8" s="2">
        <f t="shared" si="7"/>
        <v>138</v>
      </c>
      <c r="K8" s="2">
        <f t="shared" si="7"/>
        <v>1024.529</v>
      </c>
      <c r="L8" s="3">
        <f t="shared" si="5"/>
        <v>-3.5683871043118214</v>
      </c>
      <c r="M8" s="3">
        <f t="shared" si="6"/>
        <v>-1.2286942149213096</v>
      </c>
      <c r="N8" s="3">
        <f t="shared" si="1"/>
        <v>64.502071737603032</v>
      </c>
      <c r="O8" s="3">
        <f t="shared" si="2"/>
        <v>17.181561915997683</v>
      </c>
      <c r="P8" s="3">
        <f t="shared" si="3"/>
        <v>6.390455684593296</v>
      </c>
      <c r="Q8" s="3">
        <f t="shared" si="4"/>
        <v>2.3768458337147305</v>
      </c>
    </row>
    <row r="9" spans="1:17" x14ac:dyDescent="0.2">
      <c r="A9" s="1" t="s">
        <v>5</v>
      </c>
      <c r="B9" s="2">
        <v>0</v>
      </c>
      <c r="C9" s="3">
        <v>141.75700000000001</v>
      </c>
      <c r="D9" s="3">
        <v>0.92600000000000005</v>
      </c>
      <c r="E9" s="2">
        <v>-85</v>
      </c>
      <c r="F9" s="3">
        <f t="shared" si="0"/>
        <v>-1.4835298641951802</v>
      </c>
      <c r="I9" s="1">
        <v>8</v>
      </c>
      <c r="J9" s="2">
        <f t="shared" si="7"/>
        <v>138</v>
      </c>
      <c r="K9" s="2">
        <f t="shared" si="7"/>
        <v>1166.2860000000001</v>
      </c>
      <c r="L9" s="3">
        <f t="shared" si="5"/>
        <v>8.0706217784331444E-2</v>
      </c>
      <c r="M9" s="3">
        <f t="shared" si="6"/>
        <v>0.92247629043295643</v>
      </c>
      <c r="N9" s="3">
        <f t="shared" si="1"/>
        <v>26.804623555785103</v>
      </c>
      <c r="O9" s="3">
        <f t="shared" si="2"/>
        <v>0.24598767336705632</v>
      </c>
      <c r="P9" s="3">
        <f t="shared" si="3"/>
        <v>-0.30227884976916763</v>
      </c>
      <c r="Q9" s="3">
        <f t="shared" si="4"/>
        <v>0.37145155188905499</v>
      </c>
    </row>
    <row r="10" spans="1:17" x14ac:dyDescent="0.2">
      <c r="A10" s="1" t="s">
        <v>5</v>
      </c>
      <c r="B10" s="2">
        <v>41</v>
      </c>
      <c r="C10" s="3">
        <v>134.733</v>
      </c>
      <c r="D10" s="3">
        <v>10.428000000000001</v>
      </c>
      <c r="E10" s="2">
        <v>-54</v>
      </c>
      <c r="F10" s="3">
        <f t="shared" si="0"/>
        <v>-0.94247779607693793</v>
      </c>
      <c r="I10" s="1">
        <v>9</v>
      </c>
      <c r="J10" s="2">
        <f t="shared" si="7"/>
        <v>179</v>
      </c>
      <c r="K10" s="2">
        <f>K9+C10</f>
        <v>1301.019</v>
      </c>
      <c r="L10" s="3">
        <f t="shared" si="5"/>
        <v>6.1294246109059101</v>
      </c>
      <c r="M10" s="3">
        <f t="shared" si="6"/>
        <v>8.4364292173419528</v>
      </c>
      <c r="N10" s="3">
        <f t="shared" si="1"/>
        <v>3.4102337376033169</v>
      </c>
      <c r="O10" s="3">
        <f t="shared" si="2"/>
        <v>30.832998679819003</v>
      </c>
      <c r="P10" s="3">
        <f t="shared" si="3"/>
        <v>45.107302174480878</v>
      </c>
      <c r="Q10" s="3">
        <f t="shared" si="4"/>
        <v>65.989971672514315</v>
      </c>
    </row>
    <row r="11" spans="1:17" x14ac:dyDescent="0.2">
      <c r="A11" s="1" t="s">
        <v>5</v>
      </c>
      <c r="B11" s="2">
        <v>15</v>
      </c>
      <c r="C11" s="3">
        <v>134.72200000000001</v>
      </c>
      <c r="D11" s="3">
        <v>5.38</v>
      </c>
      <c r="E11" s="2">
        <v>-129</v>
      </c>
      <c r="F11" s="3">
        <f t="shared" si="0"/>
        <v>-2.2514747350726849</v>
      </c>
      <c r="I11" s="1">
        <v>10</v>
      </c>
      <c r="J11" s="2">
        <f t="shared" si="7"/>
        <v>194</v>
      </c>
      <c r="K11" s="2">
        <f t="shared" si="7"/>
        <v>1435.741</v>
      </c>
      <c r="L11" s="3">
        <f t="shared" si="5"/>
        <v>-3.3857437038481244</v>
      </c>
      <c r="M11" s="3">
        <f t="shared" si="6"/>
        <v>4.1810452726385039</v>
      </c>
      <c r="N11" s="3">
        <f t="shared" si="1"/>
        <v>3.4509817376033007</v>
      </c>
      <c r="O11" s="3">
        <f t="shared" si="2"/>
        <v>15.70078307964835</v>
      </c>
      <c r="P11" s="3">
        <f t="shared" si="3"/>
        <v>-15.326793385785818</v>
      </c>
      <c r="Q11" s="3">
        <f t="shared" si="4"/>
        <v>14.961712055946013</v>
      </c>
    </row>
    <row r="12" spans="1:17" x14ac:dyDescent="0.2">
      <c r="A12" s="1" t="s">
        <v>5</v>
      </c>
      <c r="B12" s="2">
        <v>16</v>
      </c>
      <c r="C12" s="3">
        <v>137.95099999999999</v>
      </c>
      <c r="D12" s="3">
        <v>6.032</v>
      </c>
      <c r="E12" s="2">
        <v>-12</v>
      </c>
      <c r="F12" s="3">
        <f t="shared" si="0"/>
        <v>-0.20943951023931953</v>
      </c>
      <c r="I12" s="1">
        <v>11</v>
      </c>
      <c r="J12" s="2">
        <f t="shared" si="7"/>
        <v>210</v>
      </c>
      <c r="K12" s="2">
        <f t="shared" si="7"/>
        <v>1573.692</v>
      </c>
      <c r="L12" s="3">
        <f t="shared" si="5"/>
        <v>5.900186327626316</v>
      </c>
      <c r="M12" s="3">
        <f t="shared" si="6"/>
        <v>1.2541233190127241</v>
      </c>
      <c r="N12" s="3">
        <f t="shared" si="1"/>
        <v>1.8805135557850863</v>
      </c>
      <c r="O12" s="3">
        <f t="shared" si="2"/>
        <v>28.339744514182598</v>
      </c>
      <c r="P12" s="3">
        <f t="shared" si="3"/>
        <v>5.0100353590188282</v>
      </c>
      <c r="Q12" s="3">
        <f t="shared" si="4"/>
        <v>0.8856979739551788</v>
      </c>
    </row>
    <row r="13" spans="1:17" x14ac:dyDescent="0.2">
      <c r="A13" s="1" t="s">
        <v>5</v>
      </c>
      <c r="B13" s="2">
        <v>0</v>
      </c>
      <c r="C13" s="3">
        <v>143.08699999999999</v>
      </c>
      <c r="D13" s="3">
        <v>0.59099999999999997</v>
      </c>
      <c r="E13" s="2">
        <v>-115</v>
      </c>
      <c r="F13" s="3">
        <f t="shared" si="0"/>
        <v>-2.0071286397934789</v>
      </c>
      <c r="I13" s="1">
        <v>12</v>
      </c>
      <c r="J13" s="2">
        <f t="shared" si="7"/>
        <v>210</v>
      </c>
      <c r="K13" s="2">
        <f t="shared" si="7"/>
        <v>1716.779</v>
      </c>
      <c r="L13" s="3">
        <f t="shared" si="5"/>
        <v>-0.24976739268875328</v>
      </c>
      <c r="M13" s="3">
        <f t="shared" si="6"/>
        <v>0.53562790213866018</v>
      </c>
      <c r="N13" s="3">
        <f t="shared" si="1"/>
        <v>42.345189919421252</v>
      </c>
      <c r="O13" s="3">
        <f t="shared" si="2"/>
        <v>0.68301142823566885</v>
      </c>
      <c r="P13" s="3">
        <f t="shared" si="3"/>
        <v>-0.18398308655824777</v>
      </c>
      <c r="Q13" s="3">
        <f t="shared" si="4"/>
        <v>4.9559604334790189E-2</v>
      </c>
    </row>
    <row r="14" spans="1:17" x14ac:dyDescent="0.2">
      <c r="A14" s="1" t="s">
        <v>5</v>
      </c>
      <c r="B14" s="2">
        <v>13</v>
      </c>
      <c r="C14" s="3">
        <v>160.55600000000001</v>
      </c>
      <c r="D14" s="3">
        <v>4.9749999999999996</v>
      </c>
      <c r="E14" s="2">
        <v>-292</v>
      </c>
      <c r="F14" s="3">
        <f t="shared" si="0"/>
        <v>-5.0963614158234423</v>
      </c>
      <c r="I14" s="1">
        <v>13</v>
      </c>
      <c r="J14" s="2">
        <f t="shared" si="7"/>
        <v>223</v>
      </c>
      <c r="K14" s="2">
        <f t="shared" si="7"/>
        <v>1877.335</v>
      </c>
      <c r="L14" s="3">
        <f t="shared" si="5"/>
        <v>1.863667802244162</v>
      </c>
      <c r="M14" s="3">
        <f t="shared" si="6"/>
        <v>-4.6127396764697668</v>
      </c>
      <c r="N14" s="3">
        <f t="shared" si="1"/>
        <v>574.86383355578539</v>
      </c>
      <c r="O14" s="3">
        <f t="shared" si="2"/>
        <v>1.6563436213719551</v>
      </c>
      <c r="P14" s="3">
        <f t="shared" si="3"/>
        <v>-6.3393887411701906</v>
      </c>
      <c r="Q14" s="3">
        <f t="shared" si="4"/>
        <v>24.262990537185541</v>
      </c>
    </row>
    <row r="15" spans="1:17" x14ac:dyDescent="0.2">
      <c r="A15" s="1" t="s">
        <v>5</v>
      </c>
      <c r="B15" s="2">
        <v>3</v>
      </c>
      <c r="C15" s="3">
        <v>151.02000000000001</v>
      </c>
      <c r="D15" s="3">
        <v>1.552</v>
      </c>
      <c r="E15" s="2">
        <v>-162</v>
      </c>
      <c r="F15" s="3">
        <f t="shared" si="0"/>
        <v>-2.8274333882308138</v>
      </c>
      <c r="I15" s="1">
        <v>14</v>
      </c>
      <c r="J15" s="2">
        <f t="shared" si="7"/>
        <v>226</v>
      </c>
      <c r="K15" s="2">
        <f t="shared" si="7"/>
        <v>2028.355</v>
      </c>
      <c r="L15" s="3">
        <f t="shared" si="5"/>
        <v>-1.4760397132900782</v>
      </c>
      <c r="M15" s="3">
        <f t="shared" si="6"/>
        <v>0.47959437526991855</v>
      </c>
      <c r="N15" s="3">
        <f t="shared" si="1"/>
        <v>208.52278919214885</v>
      </c>
      <c r="O15" s="3">
        <f t="shared" si="2"/>
        <v>4.2136486223611991</v>
      </c>
      <c r="P15" s="3">
        <f t="shared" si="3"/>
        <v>-0.34195467094388327</v>
      </c>
      <c r="Q15" s="3">
        <f t="shared" si="4"/>
        <v>2.7751008083539204E-2</v>
      </c>
    </row>
    <row r="16" spans="1:17" x14ac:dyDescent="0.2">
      <c r="A16" s="1" t="s">
        <v>5</v>
      </c>
      <c r="B16" s="2">
        <v>0</v>
      </c>
      <c r="C16" s="3">
        <v>137.49700000000001</v>
      </c>
      <c r="D16" s="3">
        <v>0.39300000000000002</v>
      </c>
      <c r="E16" s="2">
        <v>-162</v>
      </c>
      <c r="F16" s="3">
        <f t="shared" si="0"/>
        <v>-2.8274333882308138</v>
      </c>
      <c r="I16" s="1">
        <v>15</v>
      </c>
      <c r="J16" s="2">
        <f t="shared" si="7"/>
        <v>226</v>
      </c>
      <c r="K16" s="2">
        <f t="shared" si="7"/>
        <v>2165.8519999999999</v>
      </c>
      <c r="L16" s="3">
        <f t="shared" si="5"/>
        <v>-0.37376521090399534</v>
      </c>
      <c r="M16" s="3">
        <f t="shared" si="6"/>
        <v>0.12144367878935437</v>
      </c>
      <c r="N16" s="3">
        <f t="shared" si="1"/>
        <v>0.84147264669422772</v>
      </c>
      <c r="O16" s="3">
        <f t="shared" si="2"/>
        <v>0.90334165444259185</v>
      </c>
      <c r="P16" s="3">
        <f t="shared" si="3"/>
        <v>0.18207097898419622</v>
      </c>
      <c r="Q16" s="3">
        <f t="shared" si="4"/>
        <v>3.6696903353492287E-2</v>
      </c>
    </row>
    <row r="17" spans="1:17" x14ac:dyDescent="0.2">
      <c r="A17" s="1" t="s">
        <v>5</v>
      </c>
      <c r="B17" s="2">
        <v>0</v>
      </c>
      <c r="C17" s="3">
        <v>146.80199999999999</v>
      </c>
      <c r="D17" s="3">
        <v>0.88500000000000001</v>
      </c>
      <c r="E17" s="2">
        <v>-81</v>
      </c>
      <c r="F17" s="3">
        <f t="shared" si="0"/>
        <v>-1.4137166941154069</v>
      </c>
      <c r="I17" s="1">
        <v>16</v>
      </c>
      <c r="J17" s="2">
        <f t="shared" si="7"/>
        <v>226</v>
      </c>
      <c r="K17" s="2">
        <f t="shared" si="7"/>
        <v>2312.654</v>
      </c>
      <c r="L17" s="3">
        <f t="shared" si="5"/>
        <v>0.13844450156060437</v>
      </c>
      <c r="M17" s="3">
        <f t="shared" si="6"/>
        <v>0.87410418142669688</v>
      </c>
      <c r="N17" s="3">
        <f t="shared" si="1"/>
        <v>104.49578901033028</v>
      </c>
      <c r="O17" s="3">
        <f t="shared" si="2"/>
        <v>0.19204830281122418</v>
      </c>
      <c r="P17" s="3">
        <f t="shared" si="3"/>
        <v>-0.24589093660081102</v>
      </c>
      <c r="Q17" s="3">
        <f t="shared" si="4"/>
        <v>0.31482888324119246</v>
      </c>
    </row>
    <row r="18" spans="1:17" x14ac:dyDescent="0.2">
      <c r="A18" s="1" t="s">
        <v>5</v>
      </c>
      <c r="B18" s="2">
        <v>27</v>
      </c>
      <c r="C18" s="3">
        <v>124.18300000000001</v>
      </c>
      <c r="D18" s="3">
        <v>6.3070000000000004</v>
      </c>
      <c r="E18" s="2">
        <v>-22</v>
      </c>
      <c r="F18" s="3">
        <f t="shared" si="0"/>
        <v>-0.38397243543875248</v>
      </c>
      <c r="I18" s="1">
        <v>17</v>
      </c>
      <c r="J18" s="2">
        <f t="shared" si="7"/>
        <v>253</v>
      </c>
      <c r="K18" s="2">
        <f t="shared" si="7"/>
        <v>2436.837</v>
      </c>
      <c r="L18" s="3">
        <f t="shared" si="5"/>
        <v>5.8477485707527288</v>
      </c>
      <c r="M18" s="3">
        <f t="shared" si="6"/>
        <v>2.362643784674157</v>
      </c>
      <c r="N18" s="3">
        <f t="shared" si="1"/>
        <v>153.67772010123969</v>
      </c>
      <c r="O18" s="3">
        <f t="shared" si="2"/>
        <v>27.784188526271773</v>
      </c>
      <c r="P18" s="3">
        <f t="shared" si="3"/>
        <v>10.803775363101224</v>
      </c>
      <c r="Q18" s="3">
        <f t="shared" si="4"/>
        <v>4.2010066979636669</v>
      </c>
    </row>
    <row r="19" spans="1:17" x14ac:dyDescent="0.2">
      <c r="A19" s="1" t="s">
        <v>5</v>
      </c>
      <c r="B19" s="2">
        <v>32</v>
      </c>
      <c r="C19" s="3">
        <v>114.07</v>
      </c>
      <c r="D19" s="3">
        <v>6.2880000000000003</v>
      </c>
      <c r="E19" s="2">
        <v>-18</v>
      </c>
      <c r="F19" s="3">
        <f t="shared" si="0"/>
        <v>-0.31415926535897931</v>
      </c>
      <c r="I19" s="1">
        <v>18</v>
      </c>
      <c r="J19" s="2">
        <f t="shared" si="7"/>
        <v>285</v>
      </c>
      <c r="K19" s="2">
        <f t="shared" si="7"/>
        <v>2550.9070000000002</v>
      </c>
      <c r="L19" s="3">
        <f t="shared" si="5"/>
        <v>5.9802433744639254</v>
      </c>
      <c r="M19" s="3">
        <f t="shared" si="6"/>
        <v>1.9430988606296693</v>
      </c>
      <c r="N19" s="3">
        <f t="shared" si="1"/>
        <v>506.68577555578577</v>
      </c>
      <c r="O19" s="3">
        <f t="shared" si="2"/>
        <v>29.198522410117697</v>
      </c>
      <c r="P19" s="3">
        <f t="shared" si="3"/>
        <v>8.8083028827112049</v>
      </c>
      <c r="Q19" s="3">
        <f t="shared" si="4"/>
        <v>2.6571960931383924</v>
      </c>
    </row>
    <row r="20" spans="1:17" x14ac:dyDescent="0.2">
      <c r="A20" s="1" t="s">
        <v>24</v>
      </c>
      <c r="B20" s="2">
        <v>8</v>
      </c>
      <c r="C20" s="3">
        <v>128.149</v>
      </c>
      <c r="D20" s="3">
        <v>4.7050000000000001</v>
      </c>
      <c r="E20" s="2">
        <v>-154</v>
      </c>
      <c r="F20" s="3">
        <f t="shared" si="0"/>
        <v>-2.6878070480712677</v>
      </c>
      <c r="I20" s="1">
        <v>19</v>
      </c>
      <c r="J20" s="2">
        <f t="shared" ref="J20:K35" si="8">J19+B20</f>
        <v>293</v>
      </c>
      <c r="K20" s="2">
        <f t="shared" si="8"/>
        <v>2679.056</v>
      </c>
      <c r="L20" s="3">
        <f t="shared" si="5"/>
        <v>-4.2288259878375811</v>
      </c>
      <c r="M20" s="3">
        <f t="shared" si="6"/>
        <v>2.0625362456426086</v>
      </c>
      <c r="N20" s="3">
        <f t="shared" si="1"/>
        <v>71.076395919421586</v>
      </c>
      <c r="O20" s="3">
        <f t="shared" si="2"/>
        <v>23.092865327533413</v>
      </c>
      <c r="P20" s="3">
        <f t="shared" si="3"/>
        <v>-8.4073641917201183</v>
      </c>
      <c r="Q20" s="3">
        <f t="shared" si="4"/>
        <v>3.0608489526824569</v>
      </c>
    </row>
    <row r="21" spans="1:17" x14ac:dyDescent="0.2">
      <c r="A21" s="1" t="s">
        <v>24</v>
      </c>
      <c r="B21" s="2">
        <v>30</v>
      </c>
      <c r="C21" s="3">
        <v>124.342</v>
      </c>
      <c r="D21" s="3">
        <v>10.597</v>
      </c>
      <c r="E21" s="2">
        <v>-98</v>
      </c>
      <c r="F21" s="3">
        <f t="shared" si="0"/>
        <v>-1.7104226669544429</v>
      </c>
      <c r="I21" s="1">
        <v>20</v>
      </c>
      <c r="J21" s="2">
        <f t="shared" si="8"/>
        <v>323</v>
      </c>
      <c r="K21" s="2">
        <f t="shared" si="8"/>
        <v>2803.3980000000001</v>
      </c>
      <c r="L21" s="3">
        <f t="shared" si="5"/>
        <v>-1.4748173508738125</v>
      </c>
      <c r="M21" s="3">
        <f t="shared" si="6"/>
        <v>10.493870724454421</v>
      </c>
      <c r="N21" s="3">
        <f t="shared" si="1"/>
        <v>149.76085628305805</v>
      </c>
      <c r="O21" s="3">
        <f t="shared" si="2"/>
        <v>4.2086317873898071</v>
      </c>
      <c r="P21" s="3">
        <f t="shared" si="3"/>
        <v>-20.885989028843404</v>
      </c>
      <c r="Q21" s="3">
        <f t="shared" si="4"/>
        <v>103.6499650599069</v>
      </c>
    </row>
    <row r="22" spans="1:17" x14ac:dyDescent="0.2">
      <c r="A22" s="1" t="s">
        <v>24</v>
      </c>
      <c r="B22" s="2">
        <v>15</v>
      </c>
      <c r="C22" s="3">
        <v>129.607</v>
      </c>
      <c r="D22" s="3">
        <v>4.6740000000000004</v>
      </c>
      <c r="E22" s="2">
        <v>-84</v>
      </c>
      <c r="F22" s="3">
        <f t="shared" si="0"/>
        <v>-1.4660765716752369</v>
      </c>
      <c r="I22" s="1">
        <v>21</v>
      </c>
      <c r="J22" s="2">
        <f t="shared" si="8"/>
        <v>338</v>
      </c>
      <c r="K22" s="2">
        <f t="shared" si="8"/>
        <v>2933.0050000000001</v>
      </c>
      <c r="L22" s="3">
        <f t="shared" si="5"/>
        <v>0.48856603731301229</v>
      </c>
      <c r="M22" s="3">
        <f t="shared" si="6"/>
        <v>4.6483953389513095</v>
      </c>
      <c r="N22" s="3">
        <f t="shared" si="1"/>
        <v>48.618291737603414</v>
      </c>
      <c r="O22" s="3">
        <f t="shared" si="2"/>
        <v>7.7636583853817756E-3</v>
      </c>
      <c r="P22" s="3">
        <f t="shared" si="3"/>
        <v>-0.38199801833623065</v>
      </c>
      <c r="Q22" s="3">
        <f t="shared" si="4"/>
        <v>18.795583057539634</v>
      </c>
    </row>
    <row r="23" spans="1:17" x14ac:dyDescent="0.2">
      <c r="A23" s="1" t="s">
        <v>24</v>
      </c>
      <c r="B23" s="2">
        <v>40</v>
      </c>
      <c r="C23" s="3">
        <v>130.13</v>
      </c>
      <c r="D23" s="3">
        <v>7.3949999999999996</v>
      </c>
      <c r="E23" s="2">
        <v>-56</v>
      </c>
      <c r="F23" s="3">
        <f t="shared" si="0"/>
        <v>-0.97738438111682457</v>
      </c>
      <c r="I23" s="1">
        <v>22</v>
      </c>
      <c r="J23" s="2">
        <f t="shared" si="8"/>
        <v>378</v>
      </c>
      <c r="K23" s="2">
        <f t="shared" si="8"/>
        <v>3063.1350000000002</v>
      </c>
      <c r="L23" s="3">
        <f t="shared" si="5"/>
        <v>4.1352315211661725</v>
      </c>
      <c r="M23" s="3">
        <f t="shared" si="6"/>
        <v>6.1307328490445334</v>
      </c>
      <c r="N23" s="3">
        <f t="shared" si="1"/>
        <v>41.598395555785274</v>
      </c>
      <c r="O23" s="3">
        <f t="shared" si="2"/>
        <v>12.663305569377993</v>
      </c>
      <c r="P23" s="3">
        <f t="shared" si="3"/>
        <v>20.702687081958519</v>
      </c>
      <c r="Q23" s="3">
        <f t="shared" si="4"/>
        <v>33.845921988167305</v>
      </c>
    </row>
    <row r="24" spans="1:17" x14ac:dyDescent="0.2">
      <c r="A24" s="1" t="s">
        <v>24</v>
      </c>
      <c r="B24" s="2">
        <v>12</v>
      </c>
      <c r="C24" s="3">
        <v>145.786</v>
      </c>
      <c r="D24" s="3">
        <v>4.3810000000000002</v>
      </c>
      <c r="E24" s="2">
        <v>-137</v>
      </c>
      <c r="F24" s="3">
        <f t="shared" si="0"/>
        <v>-2.3911010752322315</v>
      </c>
      <c r="I24" s="1">
        <v>23</v>
      </c>
      <c r="J24" s="2">
        <f t="shared" si="8"/>
        <v>390</v>
      </c>
      <c r="K24" s="2">
        <f t="shared" si="8"/>
        <v>3208.9210000000003</v>
      </c>
      <c r="L24" s="3">
        <f t="shared" si="5"/>
        <v>-3.204060566793586</v>
      </c>
      <c r="M24" s="3">
        <f t="shared" si="6"/>
        <v>2.9878348154338066</v>
      </c>
      <c r="N24" s="3">
        <f t="shared" si="1"/>
        <v>84.756294464875921</v>
      </c>
      <c r="O24" s="3">
        <f t="shared" si="2"/>
        <v>14.293981553820307</v>
      </c>
      <c r="P24" s="3">
        <f t="shared" si="3"/>
        <v>-10.112819856161865</v>
      </c>
      <c r="Q24" s="3">
        <f t="shared" si="4"/>
        <v>7.1546982943914985</v>
      </c>
    </row>
    <row r="25" spans="1:17" x14ac:dyDescent="0.2">
      <c r="A25" s="1" t="s">
        <v>24</v>
      </c>
      <c r="B25" s="2">
        <v>13</v>
      </c>
      <c r="C25" s="3">
        <v>137.66900000000001</v>
      </c>
      <c r="D25" s="3">
        <v>7.8579999999999997</v>
      </c>
      <c r="E25" s="2">
        <v>-280</v>
      </c>
      <c r="F25" s="3">
        <f t="shared" si="0"/>
        <v>-4.8869219055841224</v>
      </c>
      <c r="I25" s="1">
        <v>24</v>
      </c>
      <c r="J25" s="2">
        <f t="shared" si="8"/>
        <v>403</v>
      </c>
      <c r="K25" s="2">
        <f t="shared" si="8"/>
        <v>3346.59</v>
      </c>
      <c r="L25" s="3">
        <f t="shared" si="5"/>
        <v>1.3645273801067357</v>
      </c>
      <c r="M25" s="3">
        <f t="shared" si="6"/>
        <v>-7.7386193231699307</v>
      </c>
      <c r="N25" s="3">
        <f t="shared" si="1"/>
        <v>1.1866141012396783</v>
      </c>
      <c r="O25" s="3">
        <f t="shared" si="2"/>
        <v>0.62070717849610557</v>
      </c>
      <c r="P25" s="3">
        <f t="shared" si="3"/>
        <v>-6.3434723469404481</v>
      </c>
      <c r="Q25" s="3">
        <f t="shared" si="4"/>
        <v>64.828703147744619</v>
      </c>
    </row>
    <row r="26" spans="1:17" x14ac:dyDescent="0.2">
      <c r="A26" s="1" t="s">
        <v>24</v>
      </c>
      <c r="B26" s="2">
        <v>27</v>
      </c>
      <c r="C26" s="3">
        <v>131.827</v>
      </c>
      <c r="D26" s="3">
        <v>11.238</v>
      </c>
      <c r="E26" s="2">
        <v>-320</v>
      </c>
      <c r="F26" s="3">
        <f t="shared" si="0"/>
        <v>-5.5850536063818543</v>
      </c>
      <c r="I26" s="1">
        <v>25</v>
      </c>
      <c r="J26" s="2">
        <f t="shared" si="8"/>
        <v>430</v>
      </c>
      <c r="K26" s="2">
        <f t="shared" si="8"/>
        <v>3478.4170000000004</v>
      </c>
      <c r="L26" s="3">
        <f t="shared" si="5"/>
        <v>8.6088074517710726</v>
      </c>
      <c r="M26" s="3">
        <f t="shared" si="6"/>
        <v>-7.2236471576573313</v>
      </c>
      <c r="N26" s="3">
        <f t="shared" si="1"/>
        <v>22.587984464876119</v>
      </c>
      <c r="O26" s="3">
        <f t="shared" si="2"/>
        <v>64.5151089615145</v>
      </c>
      <c r="P26" s="3">
        <f t="shared" si="3"/>
        <v>-60.535392705431207</v>
      </c>
      <c r="Q26" s="3">
        <f t="shared" si="4"/>
        <v>56.8011715238177</v>
      </c>
    </row>
    <row r="27" spans="1:17" x14ac:dyDescent="0.2">
      <c r="A27" s="1" t="s">
        <v>24</v>
      </c>
      <c r="B27" s="2">
        <v>25</v>
      </c>
      <c r="C27" s="3">
        <v>135.73400000000001</v>
      </c>
      <c r="D27" s="3">
        <v>6.9470000000000001</v>
      </c>
      <c r="E27" s="2">
        <v>-349</v>
      </c>
      <c r="F27" s="3">
        <f t="shared" si="0"/>
        <v>-6.0911990894602104</v>
      </c>
      <c r="I27" s="1">
        <v>26</v>
      </c>
      <c r="J27" s="2">
        <f t="shared" si="8"/>
        <v>455</v>
      </c>
      <c r="K27" s="2">
        <f t="shared" si="8"/>
        <v>3614.1510000000003</v>
      </c>
      <c r="L27" s="3">
        <f t="shared" si="5"/>
        <v>6.8193640434109213</v>
      </c>
      <c r="M27" s="3">
        <f t="shared" si="6"/>
        <v>-1.3255500908808557</v>
      </c>
      <c r="N27" s="3">
        <f t="shared" si="1"/>
        <v>0.71517773760330283</v>
      </c>
      <c r="O27" s="3">
        <f t="shared" si="2"/>
        <v>38.971133258041959</v>
      </c>
      <c r="P27" s="3">
        <f t="shared" si="3"/>
        <v>-10.229004510528547</v>
      </c>
      <c r="Q27" s="3">
        <f t="shared" si="4"/>
        <v>2.6848727385884201</v>
      </c>
    </row>
    <row r="28" spans="1:17" x14ac:dyDescent="0.2">
      <c r="A28" s="1" t="s">
        <v>24</v>
      </c>
      <c r="B28" s="2">
        <v>23</v>
      </c>
      <c r="C28" s="3">
        <v>134.596</v>
      </c>
      <c r="D28" s="3">
        <v>5.3550000000000004</v>
      </c>
      <c r="E28" s="2">
        <v>-49</v>
      </c>
      <c r="F28" s="3">
        <f t="shared" si="0"/>
        <v>-0.85521133347722145</v>
      </c>
      <c r="I28" s="1">
        <v>27</v>
      </c>
      <c r="J28" s="2">
        <f t="shared" si="8"/>
        <v>478</v>
      </c>
      <c r="K28" s="2">
        <f t="shared" si="8"/>
        <v>3748.7470000000003</v>
      </c>
      <c r="L28" s="3">
        <f t="shared" si="5"/>
        <v>3.513196100244167</v>
      </c>
      <c r="M28" s="3">
        <f t="shared" si="6"/>
        <v>4.0414698020929443</v>
      </c>
      <c r="N28" s="3">
        <f t="shared" si="1"/>
        <v>3.9349935557851379</v>
      </c>
      <c r="O28" s="3">
        <f t="shared" si="2"/>
        <v>8.6231405388011346</v>
      </c>
      <c r="P28" s="3">
        <f t="shared" si="3"/>
        <v>10.948696719769448</v>
      </c>
      <c r="Q28" s="3">
        <f t="shared" si="4"/>
        <v>13.901427133432314</v>
      </c>
    </row>
    <row r="29" spans="1:17" x14ac:dyDescent="0.2">
      <c r="A29" s="1" t="s">
        <v>24</v>
      </c>
      <c r="B29" s="2">
        <v>2</v>
      </c>
      <c r="C29" s="3">
        <v>125.78</v>
      </c>
      <c r="D29" s="3">
        <v>1.4770000000000001</v>
      </c>
      <c r="E29" s="2">
        <v>-177</v>
      </c>
      <c r="F29" s="3">
        <f t="shared" si="0"/>
        <v>-3.0892327760299634</v>
      </c>
      <c r="I29" s="1">
        <v>28</v>
      </c>
      <c r="J29" s="2">
        <f t="shared" si="8"/>
        <v>480</v>
      </c>
      <c r="K29" s="2">
        <f t="shared" si="8"/>
        <v>3874.5270000000005</v>
      </c>
      <c r="L29" s="3">
        <f t="shared" si="5"/>
        <v>-1.4749758228325056</v>
      </c>
      <c r="M29" s="3">
        <f t="shared" si="6"/>
        <v>7.7300207370828003E-2</v>
      </c>
      <c r="N29" s="3">
        <f t="shared" si="1"/>
        <v>116.63312737396707</v>
      </c>
      <c r="O29" s="3">
        <f t="shared" si="2"/>
        <v>4.2092820213690114</v>
      </c>
      <c r="P29" s="3">
        <f t="shared" si="3"/>
        <v>0.48359079012493811</v>
      </c>
      <c r="Q29" s="3">
        <f t="shared" si="4"/>
        <v>5.5558180969210079E-2</v>
      </c>
    </row>
    <row r="30" spans="1:17" x14ac:dyDescent="0.2">
      <c r="A30" s="1" t="s">
        <v>24</v>
      </c>
      <c r="B30" s="2">
        <v>10</v>
      </c>
      <c r="C30" s="3">
        <v>142.28800000000001</v>
      </c>
      <c r="D30" s="3">
        <v>8.2789999999999999</v>
      </c>
      <c r="E30" s="2">
        <v>-3</v>
      </c>
      <c r="F30" s="3">
        <f t="shared" si="0"/>
        <v>-5.2359877559829883E-2</v>
      </c>
      <c r="I30" s="1">
        <v>29</v>
      </c>
      <c r="J30" s="2">
        <f t="shared" si="8"/>
        <v>490</v>
      </c>
      <c r="K30" s="2">
        <f t="shared" si="8"/>
        <v>4016.8150000000005</v>
      </c>
      <c r="L30" s="3">
        <f t="shared" si="5"/>
        <v>8.2676539182331172</v>
      </c>
      <c r="M30" s="3">
        <f t="shared" si="6"/>
        <v>0.43328938173533194</v>
      </c>
      <c r="N30" s="3">
        <f t="shared" si="1"/>
        <v>32.584896464876074</v>
      </c>
      <c r="O30" s="3">
        <f t="shared" si="2"/>
        <v>59.151115775652293</v>
      </c>
      <c r="P30" s="3">
        <f t="shared" si="3"/>
        <v>0.92508096610264268</v>
      </c>
      <c r="Q30" s="3">
        <f t="shared" si="4"/>
        <v>1.4467601880768776E-2</v>
      </c>
    </row>
    <row r="31" spans="1:17" x14ac:dyDescent="0.2">
      <c r="A31" s="1" t="s">
        <v>24</v>
      </c>
      <c r="B31" s="2">
        <v>16</v>
      </c>
      <c r="C31" s="3">
        <v>144.01499999999999</v>
      </c>
      <c r="D31" s="3">
        <v>6.55</v>
      </c>
      <c r="E31" s="2">
        <v>-43</v>
      </c>
      <c r="F31" s="3">
        <f t="shared" si="0"/>
        <v>-0.75049157835756164</v>
      </c>
      <c r="I31" s="1">
        <v>30</v>
      </c>
      <c r="J31" s="2">
        <f t="shared" si="8"/>
        <v>506</v>
      </c>
      <c r="K31" s="2">
        <f t="shared" si="8"/>
        <v>4160.8300000000008</v>
      </c>
      <c r="L31" s="3">
        <f t="shared" si="5"/>
        <v>4.7903667456055672</v>
      </c>
      <c r="M31" s="3">
        <f t="shared" si="6"/>
        <v>4.4670892584093647</v>
      </c>
      <c r="N31" s="3">
        <f t="shared" si="1"/>
        <v>55.283956464875722</v>
      </c>
      <c r="O31" s="3">
        <f t="shared" si="2"/>
        <v>17.755175694233984</v>
      </c>
      <c r="P31" s="3">
        <f t="shared" si="3"/>
        <v>17.504006695340358</v>
      </c>
      <c r="Q31" s="3">
        <f t="shared" si="4"/>
        <v>17.256390793700835</v>
      </c>
    </row>
    <row r="32" spans="1:17" x14ac:dyDescent="0.2">
      <c r="A32" s="1" t="s">
        <v>24</v>
      </c>
      <c r="B32" s="2">
        <v>19</v>
      </c>
      <c r="C32" s="3">
        <v>116.967</v>
      </c>
      <c r="D32" s="3">
        <v>8.2110000000000003</v>
      </c>
      <c r="E32" s="2">
        <v>-118</v>
      </c>
      <c r="F32" s="3">
        <f t="shared" si="0"/>
        <v>-2.0594885173533086</v>
      </c>
      <c r="I32" s="1">
        <v>31</v>
      </c>
      <c r="J32" s="2">
        <f t="shared" si="8"/>
        <v>525</v>
      </c>
      <c r="K32" s="2">
        <f t="shared" si="8"/>
        <v>4277.7970000000005</v>
      </c>
      <c r="L32" s="3">
        <f t="shared" si="5"/>
        <v>-3.8548310020349472</v>
      </c>
      <c r="M32" s="3">
        <f t="shared" si="6"/>
        <v>7.2498826849646507</v>
      </c>
      <c r="N32" s="3">
        <f t="shared" si="1"/>
        <v>384.65728810124</v>
      </c>
      <c r="O32" s="3">
        <f t="shared" si="2"/>
        <v>19.638269038431094</v>
      </c>
      <c r="P32" s="3">
        <f t="shared" si="3"/>
        <v>-30.740820102813498</v>
      </c>
      <c r="Q32" s="3">
        <f t="shared" si="4"/>
        <v>48.120229880965042</v>
      </c>
    </row>
    <row r="33" spans="1:17" x14ac:dyDescent="0.2">
      <c r="A33" s="1" t="s">
        <v>24</v>
      </c>
      <c r="B33" s="2">
        <v>14</v>
      </c>
      <c r="C33" s="3">
        <v>112.96599999999999</v>
      </c>
      <c r="D33" s="3">
        <v>5.843</v>
      </c>
      <c r="E33" s="2">
        <v>-140</v>
      </c>
      <c r="F33" s="3">
        <f t="shared" si="0"/>
        <v>-2.4434609527920612</v>
      </c>
      <c r="I33" s="1">
        <v>32</v>
      </c>
      <c r="J33" s="2">
        <f t="shared" si="8"/>
        <v>539</v>
      </c>
      <c r="K33" s="2">
        <f t="shared" si="8"/>
        <v>4390.7630000000008</v>
      </c>
      <c r="L33" s="3">
        <f t="shared" si="5"/>
        <v>-4.4759976811441877</v>
      </c>
      <c r="M33" s="3">
        <f t="shared" si="6"/>
        <v>3.75580800339845</v>
      </c>
      <c r="N33" s="3">
        <f t="shared" si="1"/>
        <v>557.60596901033125</v>
      </c>
      <c r="O33" s="3">
        <f t="shared" si="2"/>
        <v>25.529528122093357</v>
      </c>
      <c r="P33" s="3">
        <f t="shared" si="3"/>
        <v>-17.395350500994166</v>
      </c>
      <c r="Q33" s="3">
        <f t="shared" si="4"/>
        <v>11.852871608330597</v>
      </c>
    </row>
    <row r="34" spans="1:17" x14ac:dyDescent="0.2">
      <c r="A34" s="1" t="s">
        <v>24</v>
      </c>
      <c r="B34" s="2">
        <v>7</v>
      </c>
      <c r="C34" s="3">
        <v>136.34399999999999</v>
      </c>
      <c r="D34" s="3">
        <v>7.41</v>
      </c>
      <c r="E34" s="2">
        <v>-115</v>
      </c>
      <c r="F34" s="3">
        <f t="shared" ref="F34:F65" si="9">E34*PI()/180</f>
        <v>-2.0071286397934789</v>
      </c>
      <c r="I34" s="1">
        <v>33</v>
      </c>
      <c r="J34" s="2">
        <f t="shared" si="8"/>
        <v>546</v>
      </c>
      <c r="K34" s="2">
        <f t="shared" si="8"/>
        <v>4527.1070000000009</v>
      </c>
      <c r="L34" s="3">
        <f t="shared" si="5"/>
        <v>-3.1316013194985821</v>
      </c>
      <c r="M34" s="3">
        <f t="shared" si="6"/>
        <v>6.7157407019415771</v>
      </c>
      <c r="N34" s="3">
        <f t="shared" si="1"/>
        <v>5.5545919421493742E-2</v>
      </c>
      <c r="O34" s="3">
        <f t="shared" si="2"/>
        <v>13.751333003799324</v>
      </c>
      <c r="P34" s="3">
        <f t="shared" si="3"/>
        <v>-23.743118964682218</v>
      </c>
      <c r="Q34" s="3">
        <f t="shared" si="4"/>
        <v>40.994985578147158</v>
      </c>
    </row>
    <row r="35" spans="1:17" x14ac:dyDescent="0.2">
      <c r="A35" s="1" t="s">
        <v>24</v>
      </c>
      <c r="B35" s="2">
        <v>11</v>
      </c>
      <c r="C35" s="3">
        <v>148.923</v>
      </c>
      <c r="D35" s="3">
        <v>5.3979999999999997</v>
      </c>
      <c r="E35" s="2">
        <v>-197</v>
      </c>
      <c r="F35" s="3">
        <f t="shared" si="9"/>
        <v>-3.4382986264288289</v>
      </c>
      <c r="I35" s="1">
        <v>34</v>
      </c>
      <c r="J35" s="2">
        <f t="shared" si="8"/>
        <v>557</v>
      </c>
      <c r="K35" s="2">
        <f t="shared" si="8"/>
        <v>4676.0300000000007</v>
      </c>
      <c r="L35" s="3">
        <f t="shared" si="5"/>
        <v>-5.1621330726884658</v>
      </c>
      <c r="M35" s="3">
        <f t="shared" si="6"/>
        <v>-1.5782224620933309</v>
      </c>
      <c r="N35" s="3">
        <f t="shared" si="1"/>
        <v>152.35750373760317</v>
      </c>
      <c r="O35" s="3">
        <f t="shared" si="2"/>
        <v>32.933948647299069</v>
      </c>
      <c r="P35" s="3">
        <f t="shared" si="3"/>
        <v>10.853413890008877</v>
      </c>
      <c r="Q35" s="3">
        <f t="shared" si="4"/>
        <v>3.5767528008670215</v>
      </c>
    </row>
    <row r="36" spans="1:17" x14ac:dyDescent="0.2">
      <c r="A36" s="1" t="s">
        <v>24</v>
      </c>
      <c r="B36" s="2">
        <v>10</v>
      </c>
      <c r="C36" s="3">
        <v>130.50200000000001</v>
      </c>
      <c r="D36" s="3">
        <v>7.133</v>
      </c>
      <c r="E36" s="2">
        <v>-40</v>
      </c>
      <c r="F36" s="3">
        <f t="shared" si="9"/>
        <v>-0.69813170079773179</v>
      </c>
      <c r="I36" s="1">
        <v>35</v>
      </c>
      <c r="J36" s="2">
        <f t="shared" ref="J36:K51" si="10">J35+B36</f>
        <v>567</v>
      </c>
      <c r="K36" s="2">
        <f t="shared" si="10"/>
        <v>4806.5320000000011</v>
      </c>
      <c r="L36" s="3">
        <f t="shared" si="5"/>
        <v>5.4641950127676706</v>
      </c>
      <c r="M36" s="3">
        <f t="shared" si="6"/>
        <v>4.5850040198940842</v>
      </c>
      <c r="N36" s="3">
        <f t="shared" si="1"/>
        <v>36.93821628305782</v>
      </c>
      <c r="O36" s="3">
        <f t="shared" si="2"/>
        <v>23.887825855142172</v>
      </c>
      <c r="P36" s="3">
        <f t="shared" si="3"/>
        <v>20.879454489064969</v>
      </c>
      <c r="Q36" s="3">
        <f t="shared" si="4"/>
        <v>18.249949677487745</v>
      </c>
    </row>
    <row r="37" spans="1:17" x14ac:dyDescent="0.2">
      <c r="A37" s="1" t="s">
        <v>24</v>
      </c>
      <c r="B37" s="2">
        <v>6</v>
      </c>
      <c r="C37" s="3">
        <v>129.91200000000001</v>
      </c>
      <c r="D37" s="3">
        <v>3.6659999999999999</v>
      </c>
      <c r="E37" s="2">
        <v>-88</v>
      </c>
      <c r="F37" s="3">
        <f t="shared" si="9"/>
        <v>-1.5358897417550099</v>
      </c>
      <c r="I37" s="1">
        <v>36</v>
      </c>
      <c r="J37" s="2">
        <f t="shared" si="10"/>
        <v>573</v>
      </c>
      <c r="K37" s="2">
        <f t="shared" si="10"/>
        <v>4936.4440000000013</v>
      </c>
      <c r="L37" s="3">
        <f t="shared" si="5"/>
        <v>0.12794155491136897</v>
      </c>
      <c r="M37" s="3">
        <f t="shared" si="6"/>
        <v>3.6637667718520048</v>
      </c>
      <c r="N37" s="3">
        <f t="shared" si="1"/>
        <v>44.457980828512412</v>
      </c>
      <c r="O37" s="3">
        <f t="shared" si="2"/>
        <v>0.2013640937052463</v>
      </c>
      <c r="P37" s="3">
        <f t="shared" si="3"/>
        <v>-1.5036064300783394</v>
      </c>
      <c r="Q37" s="3">
        <f t="shared" si="4"/>
        <v>11.227584098892526</v>
      </c>
    </row>
    <row r="38" spans="1:17" x14ac:dyDescent="0.2">
      <c r="A38" s="1" t="s">
        <v>24</v>
      </c>
      <c r="B38" s="2">
        <v>6</v>
      </c>
      <c r="C38" s="3">
        <v>128.22800000000001</v>
      </c>
      <c r="D38" s="3">
        <v>4.3639999999999999</v>
      </c>
      <c r="E38" s="2">
        <v>-43</v>
      </c>
      <c r="F38" s="3">
        <f t="shared" si="9"/>
        <v>-0.75049157835756164</v>
      </c>
      <c r="I38" s="1">
        <v>37</v>
      </c>
      <c r="J38" s="2">
        <f t="shared" si="10"/>
        <v>579</v>
      </c>
      <c r="K38" s="2">
        <f t="shared" si="10"/>
        <v>5064.6720000000014</v>
      </c>
      <c r="L38" s="3">
        <f t="shared" si="5"/>
        <v>3.1916275538660601</v>
      </c>
      <c r="M38" s="3">
        <f t="shared" si="6"/>
        <v>2.9762408433127434</v>
      </c>
      <c r="N38" s="3">
        <f t="shared" si="1"/>
        <v>69.750589192148738</v>
      </c>
      <c r="O38" s="3">
        <f t="shared" si="2"/>
        <v>6.8379629375519659</v>
      </c>
      <c r="P38" s="3">
        <f t="shared" si="3"/>
        <v>6.9642203390629378</v>
      </c>
      <c r="Q38" s="3">
        <f t="shared" si="4"/>
        <v>7.0928089803863923</v>
      </c>
    </row>
    <row r="39" spans="1:17" x14ac:dyDescent="0.2">
      <c r="A39" s="1" t="s">
        <v>24</v>
      </c>
      <c r="B39" s="2">
        <v>23</v>
      </c>
      <c r="C39" s="3">
        <v>130.566</v>
      </c>
      <c r="D39" s="3">
        <v>6.22</v>
      </c>
      <c r="E39" s="2">
        <v>-64</v>
      </c>
      <c r="F39" s="3">
        <f t="shared" si="9"/>
        <v>-1.1170107212763709</v>
      </c>
      <c r="I39" s="1">
        <v>38</v>
      </c>
      <c r="J39" s="2">
        <f t="shared" si="10"/>
        <v>602</v>
      </c>
      <c r="K39" s="2">
        <f t="shared" si="10"/>
        <v>5195.2380000000012</v>
      </c>
      <c r="L39" s="3">
        <f t="shared" si="5"/>
        <v>2.7266685330280618</v>
      </c>
      <c r="M39" s="3">
        <f t="shared" si="6"/>
        <v>5.5904989679808184</v>
      </c>
      <c r="N39" s="3">
        <f t="shared" si="1"/>
        <v>36.164369010330631</v>
      </c>
      <c r="O39" s="3">
        <f t="shared" si="2"/>
        <v>4.6224607459822291</v>
      </c>
      <c r="P39" s="3">
        <f t="shared" si="3"/>
        <v>11.34655732403461</v>
      </c>
      <c r="Q39" s="3">
        <f t="shared" si="4"/>
        <v>27.851910526120967</v>
      </c>
    </row>
    <row r="40" spans="1:17" x14ac:dyDescent="0.2">
      <c r="A40" s="1" t="s">
        <v>24</v>
      </c>
      <c r="B40" s="2">
        <v>6</v>
      </c>
      <c r="C40" s="3">
        <v>132.047</v>
      </c>
      <c r="D40" s="3">
        <v>4.3719999999999999</v>
      </c>
      <c r="E40" s="2">
        <v>-66</v>
      </c>
      <c r="F40" s="3">
        <f t="shared" si="9"/>
        <v>-1.1519173063162575</v>
      </c>
      <c r="I40" s="1">
        <v>39</v>
      </c>
      <c r="J40" s="2">
        <f t="shared" si="10"/>
        <v>608</v>
      </c>
      <c r="K40" s="2">
        <f t="shared" si="10"/>
        <v>5327.2850000000008</v>
      </c>
      <c r="L40" s="3">
        <f t="shared" si="5"/>
        <v>1.7782526035273984</v>
      </c>
      <c r="M40" s="3">
        <f t="shared" si="6"/>
        <v>3.9940207408134509</v>
      </c>
      <c r="N40" s="3">
        <f t="shared" si="1"/>
        <v>20.545204464876125</v>
      </c>
      <c r="O40" s="3">
        <f t="shared" si="2"/>
        <v>1.443782340373839</v>
      </c>
      <c r="P40" s="3">
        <f t="shared" si="3"/>
        <v>4.4230126247028441</v>
      </c>
      <c r="Q40" s="3">
        <f t="shared" si="4"/>
        <v>13.549854525312506</v>
      </c>
    </row>
    <row r="41" spans="1:17" x14ac:dyDescent="0.2">
      <c r="A41" s="1" t="s">
        <v>24</v>
      </c>
      <c r="B41" s="2">
        <v>14</v>
      </c>
      <c r="C41" s="3">
        <v>143.49299999999999</v>
      </c>
      <c r="D41" s="3">
        <v>6.48</v>
      </c>
      <c r="E41" s="2">
        <v>-209</v>
      </c>
      <c r="F41" s="3">
        <f t="shared" si="9"/>
        <v>-3.6477381366681487</v>
      </c>
      <c r="I41" s="1">
        <v>40</v>
      </c>
      <c r="J41" s="2">
        <f t="shared" si="10"/>
        <v>622</v>
      </c>
      <c r="K41" s="2">
        <f t="shared" si="10"/>
        <v>5470.7780000000012</v>
      </c>
      <c r="L41" s="3">
        <f t="shared" si="5"/>
        <v>-5.6675357022632857</v>
      </c>
      <c r="M41" s="3">
        <f t="shared" si="6"/>
        <v>-3.1415663391962636</v>
      </c>
      <c r="N41" s="3">
        <f t="shared" si="1"/>
        <v>47.793968283057687</v>
      </c>
      <c r="O41" s="3">
        <f t="shared" si="2"/>
        <v>38.990200537055308</v>
      </c>
      <c r="P41" s="3">
        <f t="shared" si="3"/>
        <v>21.571099487576394</v>
      </c>
      <c r="Q41" s="3">
        <f t="shared" si="4"/>
        <v>11.93408412097541</v>
      </c>
    </row>
    <row r="42" spans="1:17" x14ac:dyDescent="0.2">
      <c r="A42" s="1" t="s">
        <v>24</v>
      </c>
      <c r="B42" s="2">
        <v>14</v>
      </c>
      <c r="C42" s="3">
        <v>128.62</v>
      </c>
      <c r="D42" s="3">
        <v>4.0869999999999997</v>
      </c>
      <c r="E42" s="2">
        <v>-204</v>
      </c>
      <c r="F42" s="3">
        <f t="shared" si="9"/>
        <v>-3.5604716740684319</v>
      </c>
      <c r="I42" s="1">
        <v>41</v>
      </c>
      <c r="J42" s="2">
        <f t="shared" si="10"/>
        <v>636</v>
      </c>
      <c r="K42" s="2">
        <f t="shared" si="10"/>
        <v>5599.398000000001</v>
      </c>
      <c r="L42" s="3">
        <f t="shared" si="5"/>
        <v>-3.7336602853853105</v>
      </c>
      <c r="M42" s="3">
        <f t="shared" si="6"/>
        <v>-1.6623326602507937</v>
      </c>
      <c r="N42" s="3">
        <f t="shared" si="1"/>
        <v>63.356534646694257</v>
      </c>
      <c r="O42" s="3">
        <f t="shared" si="2"/>
        <v>18.579013219711054</v>
      </c>
      <c r="P42" s="3">
        <f t="shared" si="3"/>
        <v>8.5143859663443724</v>
      </c>
      <c r="Q42" s="3">
        <f t="shared" si="4"/>
        <v>3.9019708703888556</v>
      </c>
    </row>
    <row r="43" spans="1:17" x14ac:dyDescent="0.2">
      <c r="A43" s="1" t="s">
        <v>24</v>
      </c>
      <c r="B43" s="2">
        <v>7</v>
      </c>
      <c r="C43" s="3">
        <v>129.69</v>
      </c>
      <c r="D43" s="3">
        <v>1.891</v>
      </c>
      <c r="E43" s="2">
        <v>-131</v>
      </c>
      <c r="F43" s="3">
        <f t="shared" si="9"/>
        <v>-2.286381320112572</v>
      </c>
      <c r="I43" s="1">
        <v>42</v>
      </c>
      <c r="J43" s="2">
        <f t="shared" si="10"/>
        <v>643</v>
      </c>
      <c r="K43" s="2">
        <f t="shared" si="10"/>
        <v>5729.0880000000006</v>
      </c>
      <c r="L43" s="3">
        <f t="shared" si="5"/>
        <v>-1.2406076238210497</v>
      </c>
      <c r="M43" s="3">
        <f t="shared" si="6"/>
        <v>1.4271558162012616</v>
      </c>
      <c r="N43" s="3">
        <f t="shared" si="1"/>
        <v>47.467715555785254</v>
      </c>
      <c r="O43" s="3">
        <f t="shared" si="2"/>
        <v>3.3025258096574732</v>
      </c>
      <c r="P43" s="3">
        <f t="shared" si="3"/>
        <v>-2.0247243651688853</v>
      </c>
      <c r="Q43" s="3">
        <f t="shared" si="4"/>
        <v>1.2413252738011857</v>
      </c>
    </row>
    <row r="44" spans="1:17" x14ac:dyDescent="0.2">
      <c r="A44" s="1" t="s">
        <v>24</v>
      </c>
      <c r="B44" s="2">
        <v>36</v>
      </c>
      <c r="C44" s="3">
        <v>143.51900000000001</v>
      </c>
      <c r="D44" s="3">
        <v>8.4730000000000008</v>
      </c>
      <c r="E44" s="2">
        <v>-223</v>
      </c>
      <c r="F44" s="3">
        <f t="shared" si="9"/>
        <v>-3.8920842319473548</v>
      </c>
      <c r="I44" s="1">
        <v>43</v>
      </c>
      <c r="J44" s="2">
        <f t="shared" si="10"/>
        <v>679</v>
      </c>
      <c r="K44" s="2">
        <f t="shared" si="10"/>
        <v>5872.6070000000009</v>
      </c>
      <c r="L44" s="3">
        <f t="shared" si="5"/>
        <v>-6.1967599138192329</v>
      </c>
      <c r="M44" s="3">
        <f t="shared" si="6"/>
        <v>-5.7785721048095491</v>
      </c>
      <c r="N44" s="3">
        <f t="shared" si="1"/>
        <v>48.154136828512371</v>
      </c>
      <c r="O44" s="3">
        <f t="shared" si="2"/>
        <v>45.879456592013298</v>
      </c>
      <c r="P44" s="3">
        <f t="shared" si="3"/>
        <v>41.260937828267217</v>
      </c>
      <c r="Q44" s="3">
        <f t="shared" si="4"/>
        <v>37.10734862462381</v>
      </c>
    </row>
    <row r="45" spans="1:17" x14ac:dyDescent="0.2">
      <c r="A45" s="1" t="s">
        <v>24</v>
      </c>
      <c r="B45" s="2">
        <v>13</v>
      </c>
      <c r="C45" s="3">
        <v>138.755</v>
      </c>
      <c r="D45" s="3">
        <v>4.7750000000000004</v>
      </c>
      <c r="E45" s="2">
        <v>-73</v>
      </c>
      <c r="F45" s="3">
        <f t="shared" si="9"/>
        <v>-1.2740903539558606</v>
      </c>
      <c r="I45" s="1">
        <v>44</v>
      </c>
      <c r="J45" s="2">
        <f t="shared" si="10"/>
        <v>692</v>
      </c>
      <c r="K45" s="2">
        <f t="shared" si="10"/>
        <v>6011.362000000001</v>
      </c>
      <c r="L45" s="3">
        <f t="shared" si="5"/>
        <v>1.3960748900510682</v>
      </c>
      <c r="M45" s="3">
        <f t="shared" si="6"/>
        <v>4.5663552097234943</v>
      </c>
      <c r="N45" s="3">
        <f t="shared" si="1"/>
        <v>4.73200919214871</v>
      </c>
      <c r="O45" s="3">
        <f t="shared" si="2"/>
        <v>0.67141181752003409</v>
      </c>
      <c r="P45" s="3">
        <f t="shared" si="3"/>
        <v>3.485180883705512</v>
      </c>
      <c r="Q45" s="3">
        <f t="shared" si="4"/>
        <v>18.090962171341133</v>
      </c>
    </row>
    <row r="46" spans="1:17" x14ac:dyDescent="0.2">
      <c r="A46" s="1" t="s">
        <v>24</v>
      </c>
      <c r="B46" s="2">
        <v>9</v>
      </c>
      <c r="C46" s="3">
        <v>128.55600000000001</v>
      </c>
      <c r="D46" s="3">
        <v>4.4980000000000002</v>
      </c>
      <c r="E46" s="2">
        <v>-296</v>
      </c>
      <c r="F46" s="3">
        <f t="shared" si="9"/>
        <v>-5.1661745859032155</v>
      </c>
      <c r="I46" s="1">
        <v>45</v>
      </c>
      <c r="J46" s="2">
        <f t="shared" si="10"/>
        <v>701</v>
      </c>
      <c r="K46" s="2">
        <f t="shared" si="10"/>
        <v>6139.9180000000006</v>
      </c>
      <c r="L46" s="3">
        <f t="shared" si="5"/>
        <v>1.9717934182572703</v>
      </c>
      <c r="M46" s="3">
        <f t="shared" si="6"/>
        <v>-4.0427756202536536</v>
      </c>
      <c r="N46" s="3">
        <f t="shared" si="1"/>
        <v>64.37946991942141</v>
      </c>
      <c r="O46" s="3">
        <f t="shared" si="2"/>
        <v>1.9463479736676133</v>
      </c>
      <c r="P46" s="3">
        <f t="shared" si="3"/>
        <v>-6.0768224116282274</v>
      </c>
      <c r="Q46" s="3">
        <f t="shared" si="4"/>
        <v>18.972851269180826</v>
      </c>
    </row>
    <row r="47" spans="1:17" x14ac:dyDescent="0.2">
      <c r="A47" s="1" t="s">
        <v>24</v>
      </c>
      <c r="B47" s="2">
        <v>10</v>
      </c>
      <c r="C47" s="3">
        <v>138.66900000000001</v>
      </c>
      <c r="D47" s="3">
        <v>4.2220000000000004</v>
      </c>
      <c r="E47" s="2">
        <v>-242</v>
      </c>
      <c r="F47" s="3">
        <f t="shared" si="9"/>
        <v>-4.2236967898262776</v>
      </c>
      <c r="I47" s="1">
        <v>46</v>
      </c>
      <c r="J47" s="2">
        <f t="shared" si="10"/>
        <v>711</v>
      </c>
      <c r="K47" s="2">
        <f t="shared" si="10"/>
        <v>6278.5870000000004</v>
      </c>
      <c r="L47" s="3">
        <f t="shared" si="5"/>
        <v>-1.9821089380820309</v>
      </c>
      <c r="M47" s="3">
        <f t="shared" si="6"/>
        <v>-3.7278047370503899</v>
      </c>
      <c r="N47" s="3">
        <f t="shared" si="1"/>
        <v>4.3652504648760502</v>
      </c>
      <c r="O47" s="3">
        <f t="shared" si="2"/>
        <v>6.5473888641902054</v>
      </c>
      <c r="P47" s="3">
        <f t="shared" si="3"/>
        <v>10.339577579343475</v>
      </c>
      <c r="Q47" s="3">
        <f t="shared" si="4"/>
        <v>16.328167875283935</v>
      </c>
    </row>
    <row r="48" spans="1:17" x14ac:dyDescent="0.2">
      <c r="A48" s="1" t="s">
        <v>24</v>
      </c>
      <c r="B48" s="2">
        <v>1</v>
      </c>
      <c r="C48" s="3">
        <v>142.61199999999999</v>
      </c>
      <c r="D48" s="3">
        <v>1.19</v>
      </c>
      <c r="E48" s="2">
        <v>-287</v>
      </c>
      <c r="F48" s="3">
        <f t="shared" si="9"/>
        <v>-5.0090949532237259</v>
      </c>
      <c r="I48" s="1">
        <v>47</v>
      </c>
      <c r="J48" s="2">
        <f t="shared" si="10"/>
        <v>712</v>
      </c>
      <c r="K48" s="2">
        <f t="shared" si="10"/>
        <v>6421.1990000000005</v>
      </c>
      <c r="L48" s="3">
        <f t="shared" si="5"/>
        <v>0.34792232862005668</v>
      </c>
      <c r="M48" s="3">
        <f t="shared" si="6"/>
        <v>-1.1380026595960122</v>
      </c>
      <c r="N48" s="3">
        <f t="shared" si="1"/>
        <v>36.388862646694065</v>
      </c>
      <c r="O48" s="3">
        <f t="shared" si="2"/>
        <v>5.2329002498886605E-2</v>
      </c>
      <c r="P48" s="3">
        <f t="shared" si="3"/>
        <v>0.33192643548636142</v>
      </c>
      <c r="Q48" s="3">
        <f t="shared" si="4"/>
        <v>2.1054320417635672</v>
      </c>
    </row>
    <row r="49" spans="1:17" x14ac:dyDescent="0.2">
      <c r="A49" s="1" t="s">
        <v>24</v>
      </c>
      <c r="B49" s="2">
        <v>2</v>
      </c>
      <c r="C49" s="3">
        <v>156.41200000000001</v>
      </c>
      <c r="D49" s="3">
        <v>1.7030000000000001</v>
      </c>
      <c r="E49" s="2">
        <v>-260</v>
      </c>
      <c r="F49" s="3">
        <f t="shared" si="9"/>
        <v>-4.5378560551852569</v>
      </c>
      <c r="I49" s="1">
        <v>48</v>
      </c>
      <c r="J49" s="2">
        <f t="shared" si="10"/>
        <v>714</v>
      </c>
      <c r="K49" s="2">
        <f t="shared" si="10"/>
        <v>6577.6110000000008</v>
      </c>
      <c r="L49" s="3">
        <f t="shared" si="5"/>
        <v>-0.29572284656678238</v>
      </c>
      <c r="M49" s="3">
        <f t="shared" si="6"/>
        <v>-1.6771276033797904</v>
      </c>
      <c r="N49" s="3">
        <f t="shared" si="1"/>
        <v>393.32084446487602</v>
      </c>
      <c r="O49" s="3">
        <f t="shared" si="2"/>
        <v>0.76108264715353113</v>
      </c>
      <c r="P49" s="3">
        <f t="shared" si="3"/>
        <v>1.7361953446012095</v>
      </c>
      <c r="Q49" s="3">
        <f t="shared" si="4"/>
        <v>3.9606398672847827</v>
      </c>
    </row>
    <row r="50" spans="1:17" x14ac:dyDescent="0.2">
      <c r="A50" s="1" t="s">
        <v>24</v>
      </c>
      <c r="B50" s="2">
        <v>9</v>
      </c>
      <c r="C50" s="3">
        <v>129.75800000000001</v>
      </c>
      <c r="D50" s="3">
        <v>3.3959999999999999</v>
      </c>
      <c r="E50" s="2">
        <v>-135</v>
      </c>
      <c r="F50" s="3">
        <f t="shared" si="9"/>
        <v>-2.3561944901923448</v>
      </c>
      <c r="I50" s="1">
        <v>49</v>
      </c>
      <c r="J50" s="2">
        <f t="shared" si="10"/>
        <v>723</v>
      </c>
      <c r="K50" s="2">
        <f t="shared" si="10"/>
        <v>6707.3690000000006</v>
      </c>
      <c r="L50" s="3">
        <f t="shared" si="5"/>
        <v>-2.401334628909515</v>
      </c>
      <c r="M50" s="3">
        <f t="shared" si="6"/>
        <v>2.4013346289095154</v>
      </c>
      <c r="N50" s="3">
        <f t="shared" si="1"/>
        <v>46.535342828512363</v>
      </c>
      <c r="O50" s="3">
        <f t="shared" si="2"/>
        <v>8.8685572041457341</v>
      </c>
      <c r="P50" s="3">
        <f t="shared" si="3"/>
        <v>-6.2190622577766002</v>
      </c>
      <c r="Q50" s="3">
        <f t="shared" si="4"/>
        <v>4.361107954292879</v>
      </c>
    </row>
    <row r="51" spans="1:17" x14ac:dyDescent="0.2">
      <c r="A51" s="1" t="s">
        <v>24</v>
      </c>
      <c r="B51" s="2">
        <v>25</v>
      </c>
      <c r="C51" s="3">
        <v>136.18199999999999</v>
      </c>
      <c r="D51" s="3">
        <v>4.79</v>
      </c>
      <c r="E51" s="2">
        <v>-228</v>
      </c>
      <c r="F51" s="3">
        <f t="shared" si="9"/>
        <v>-3.9793506945470711</v>
      </c>
      <c r="I51" s="1">
        <v>50</v>
      </c>
      <c r="J51" s="2">
        <f t="shared" si="10"/>
        <v>748</v>
      </c>
      <c r="K51" s="2">
        <f t="shared" si="10"/>
        <v>6843.5510000000004</v>
      </c>
      <c r="L51" s="3">
        <f t="shared" si="5"/>
        <v>-3.2051356044589321</v>
      </c>
      <c r="M51" s="3">
        <f t="shared" si="6"/>
        <v>-3.5596637140367173</v>
      </c>
      <c r="N51" s="3">
        <f t="shared" si="1"/>
        <v>0.15815082851241194</v>
      </c>
      <c r="O51" s="3">
        <f t="shared" si="2"/>
        <v>14.302111581523583</v>
      </c>
      <c r="P51" s="3">
        <f t="shared" si="3"/>
        <v>14.645721404446883</v>
      </c>
      <c r="Q51" s="3">
        <f t="shared" si="4"/>
        <v>14.997586491618147</v>
      </c>
    </row>
    <row r="52" spans="1:17" x14ac:dyDescent="0.2">
      <c r="A52" s="1" t="s">
        <v>24</v>
      </c>
      <c r="B52" s="2">
        <v>32</v>
      </c>
      <c r="C52" s="3">
        <v>140.90299999999999</v>
      </c>
      <c r="D52" s="3">
        <v>7.306</v>
      </c>
      <c r="E52" s="2">
        <v>-258</v>
      </c>
      <c r="F52" s="3">
        <f t="shared" si="9"/>
        <v>-4.5029494701453698</v>
      </c>
      <c r="I52" s="1">
        <v>51</v>
      </c>
      <c r="J52" s="2">
        <f t="shared" ref="J52:K67" si="11">J51+B52</f>
        <v>780</v>
      </c>
      <c r="K52" s="2">
        <f t="shared" si="11"/>
        <v>6984.4540000000006</v>
      </c>
      <c r="L52" s="3">
        <f t="shared" si="5"/>
        <v>-1.519002813114553</v>
      </c>
      <c r="M52" s="3">
        <f t="shared" si="6"/>
        <v>-7.1463463709611839</v>
      </c>
      <c r="N52" s="3">
        <f t="shared" si="1"/>
        <v>18.691080101239535</v>
      </c>
      <c r="O52" s="3">
        <f t="shared" si="2"/>
        <v>4.3918766533102138</v>
      </c>
      <c r="P52" s="3">
        <f t="shared" si="3"/>
        <v>15.632423388986423</v>
      </c>
      <c r="Q52" s="3">
        <f t="shared" si="4"/>
        <v>55.641968184225519</v>
      </c>
    </row>
    <row r="53" spans="1:17" x14ac:dyDescent="0.2">
      <c r="A53" s="1" t="s">
        <v>24</v>
      </c>
      <c r="B53" s="2">
        <v>34</v>
      </c>
      <c r="C53" s="3">
        <v>134.59399999999999</v>
      </c>
      <c r="D53" s="3">
        <v>8.1219999999999999</v>
      </c>
      <c r="E53" s="2">
        <v>-328</v>
      </c>
      <c r="F53" s="3">
        <f t="shared" si="9"/>
        <v>-5.7246799465414</v>
      </c>
      <c r="I53" s="1">
        <v>52</v>
      </c>
      <c r="J53" s="2">
        <f t="shared" si="11"/>
        <v>814</v>
      </c>
      <c r="K53" s="2">
        <f t="shared" si="11"/>
        <v>7119.0480000000007</v>
      </c>
      <c r="L53" s="3">
        <f t="shared" si="5"/>
        <v>6.8878466369824869</v>
      </c>
      <c r="M53" s="3">
        <f t="shared" si="6"/>
        <v>-4.3040042641020975</v>
      </c>
      <c r="N53" s="3">
        <f t="shared" si="1"/>
        <v>3.9429322830579028</v>
      </c>
      <c r="O53" s="3">
        <f t="shared" si="2"/>
        <v>39.830853832185305</v>
      </c>
      <c r="P53" s="3">
        <f t="shared" si="3"/>
        <v>-29.138744792618876</v>
      </c>
      <c r="Q53" s="3">
        <f t="shared" si="4"/>
        <v>21.316802588933857</v>
      </c>
    </row>
    <row r="54" spans="1:17" x14ac:dyDescent="0.2">
      <c r="A54" s="1" t="s">
        <v>24</v>
      </c>
      <c r="B54" s="2">
        <v>5</v>
      </c>
      <c r="C54" s="3">
        <v>134.26300000000001</v>
      </c>
      <c r="D54" s="3">
        <v>5.1769999999999996</v>
      </c>
      <c r="E54" s="2">
        <v>-298</v>
      </c>
      <c r="F54" s="3">
        <f t="shared" si="9"/>
        <v>-5.2010811709431017</v>
      </c>
      <c r="I54" s="1">
        <v>53</v>
      </c>
      <c r="J54" s="2">
        <f t="shared" si="11"/>
        <v>819</v>
      </c>
      <c r="K54" s="2">
        <f t="shared" si="11"/>
        <v>7253.3110000000006</v>
      </c>
      <c r="L54" s="3">
        <f t="shared" si="5"/>
        <v>2.4304542805425546</v>
      </c>
      <c r="M54" s="3">
        <f t="shared" si="6"/>
        <v>-4.5710196882306651</v>
      </c>
      <c r="N54" s="3">
        <f t="shared" si="1"/>
        <v>5.3670146466942237</v>
      </c>
      <c r="O54" s="3">
        <f t="shared" si="2"/>
        <v>3.4364877518674062</v>
      </c>
      <c r="P54" s="3">
        <f t="shared" si="3"/>
        <v>-9.0538964019708281</v>
      </c>
      <c r="Q54" s="3">
        <f t="shared" si="4"/>
        <v>23.853726821251062</v>
      </c>
    </row>
    <row r="55" spans="1:17" x14ac:dyDescent="0.2">
      <c r="A55" s="1" t="s">
        <v>24</v>
      </c>
      <c r="B55" s="2">
        <v>16</v>
      </c>
      <c r="C55" s="3">
        <v>131.453</v>
      </c>
      <c r="D55" s="3">
        <v>6.5819999999999999</v>
      </c>
      <c r="E55" s="2">
        <v>-266</v>
      </c>
      <c r="F55" s="3">
        <f t="shared" si="9"/>
        <v>-4.6425758103049164</v>
      </c>
      <c r="I55" s="1">
        <v>54</v>
      </c>
      <c r="J55" s="2">
        <f t="shared" si="11"/>
        <v>835</v>
      </c>
      <c r="K55" s="2">
        <f t="shared" si="11"/>
        <v>7384.764000000001</v>
      </c>
      <c r="L55" s="3">
        <f t="shared" si="5"/>
        <v>-0.45913711018383457</v>
      </c>
      <c r="M55" s="3">
        <f t="shared" si="6"/>
        <v>-6.5659665788101629</v>
      </c>
      <c r="N55" s="3">
        <f t="shared" si="1"/>
        <v>26.282866464876076</v>
      </c>
      <c r="O55" s="3">
        <f t="shared" si="2"/>
        <v>1.072912242043851</v>
      </c>
      <c r="P55" s="3">
        <f t="shared" si="3"/>
        <v>7.1253435238142506</v>
      </c>
      <c r="Q55" s="3">
        <f t="shared" si="4"/>
        <v>47.320291765565145</v>
      </c>
    </row>
    <row r="56" spans="1:17" x14ac:dyDescent="0.2">
      <c r="A56" s="1" t="s">
        <v>61</v>
      </c>
      <c r="B56" s="2">
        <v>12</v>
      </c>
      <c r="C56" s="3">
        <v>139.67099999999999</v>
      </c>
      <c r="D56" s="3">
        <v>9.01</v>
      </c>
      <c r="E56" s="2">
        <v>-61</v>
      </c>
      <c r="F56" s="3">
        <f t="shared" si="9"/>
        <v>-1.064650843716541</v>
      </c>
      <c r="I56" s="1">
        <v>55</v>
      </c>
      <c r="J56" s="2">
        <f t="shared" si="11"/>
        <v>847</v>
      </c>
      <c r="K56" s="2">
        <f t="shared" si="11"/>
        <v>7524.4350000000013</v>
      </c>
      <c r="L56" s="3">
        <f t="shared" si="5"/>
        <v>4.368134678419497</v>
      </c>
      <c r="M56" s="3">
        <f t="shared" si="6"/>
        <v>7.8803235613259552</v>
      </c>
      <c r="N56" s="3">
        <f t="shared" si="1"/>
        <v>9.5562481012395768</v>
      </c>
      <c r="O56" s="3">
        <f t="shared" si="2"/>
        <v>14.375146308199973</v>
      </c>
      <c r="P56" s="3">
        <f t="shared" si="3"/>
        <v>28.691151540840824</v>
      </c>
      <c r="Q56" s="3">
        <f t="shared" si="4"/>
        <v>57.264264244039545</v>
      </c>
    </row>
    <row r="57" spans="1:17" x14ac:dyDescent="0.2">
      <c r="A57" s="1" t="s">
        <v>61</v>
      </c>
      <c r="B57" s="2">
        <v>20</v>
      </c>
      <c r="C57" s="3">
        <v>137.57300000000001</v>
      </c>
      <c r="D57" s="3">
        <v>6.7320000000000002</v>
      </c>
      <c r="E57" s="2">
        <v>-6</v>
      </c>
      <c r="F57" s="3">
        <f t="shared" si="9"/>
        <v>-0.10471975511965977</v>
      </c>
      <c r="I57" s="1">
        <v>56</v>
      </c>
      <c r="J57" s="2">
        <f t="shared" si="11"/>
        <v>867</v>
      </c>
      <c r="K57" s="2">
        <f t="shared" si="11"/>
        <v>7662.0080000000016</v>
      </c>
      <c r="L57" s="3">
        <f t="shared" si="5"/>
        <v>6.6951213996192163</v>
      </c>
      <c r="M57" s="3">
        <f t="shared" si="6"/>
        <v>0.70368561471784308</v>
      </c>
      <c r="N57" s="3">
        <f t="shared" si="1"/>
        <v>0.98668101033057931</v>
      </c>
      <c r="O57" s="3">
        <f t="shared" si="2"/>
        <v>37.435353771772746</v>
      </c>
      <c r="P57" s="3">
        <f t="shared" si="3"/>
        <v>2.3903387785905701</v>
      </c>
      <c r="Q57" s="3">
        <f t="shared" si="4"/>
        <v>0.15262896969714643</v>
      </c>
    </row>
    <row r="58" spans="1:17" x14ac:dyDescent="0.2">
      <c r="A58" s="1" t="s">
        <v>61</v>
      </c>
      <c r="B58" s="2">
        <v>22</v>
      </c>
      <c r="C58" s="3">
        <v>148.35400000000001</v>
      </c>
      <c r="D58" s="3">
        <v>5.0060000000000002</v>
      </c>
      <c r="E58" s="2">
        <v>-357</v>
      </c>
      <c r="F58" s="3">
        <f t="shared" si="9"/>
        <v>-6.2308254296197561</v>
      </c>
      <c r="I58" s="1">
        <v>57</v>
      </c>
      <c r="J58" s="2">
        <f t="shared" si="11"/>
        <v>889</v>
      </c>
      <c r="K58" s="2">
        <f t="shared" si="11"/>
        <v>7810.3620000000019</v>
      </c>
      <c r="L58" s="3">
        <f t="shared" si="5"/>
        <v>4.9991394509813967</v>
      </c>
      <c r="M58" s="3">
        <f t="shared" si="6"/>
        <v>-0.2619937969521795</v>
      </c>
      <c r="N58" s="3">
        <f t="shared" si="1"/>
        <v>138.63456864669436</v>
      </c>
      <c r="O58" s="3">
        <f t="shared" si="2"/>
        <v>19.558168275984233</v>
      </c>
      <c r="P58" s="3">
        <f t="shared" si="3"/>
        <v>-2.5429236395060242</v>
      </c>
      <c r="Q58" s="3">
        <f t="shared" si="4"/>
        <v>0.33062710909890414</v>
      </c>
    </row>
    <row r="59" spans="1:17" x14ac:dyDescent="0.2">
      <c r="A59" s="1" t="s">
        <v>61</v>
      </c>
      <c r="B59" s="2">
        <v>8</v>
      </c>
      <c r="C59" s="3">
        <v>135.286</v>
      </c>
      <c r="D59" s="3">
        <v>4.5110000000000001</v>
      </c>
      <c r="E59" s="2">
        <v>-10</v>
      </c>
      <c r="F59" s="3">
        <f t="shared" si="9"/>
        <v>-0.17453292519943295</v>
      </c>
      <c r="I59" s="1">
        <v>58</v>
      </c>
      <c r="J59" s="2">
        <f t="shared" si="11"/>
        <v>897</v>
      </c>
      <c r="K59" s="2">
        <f t="shared" si="11"/>
        <v>7945.648000000002</v>
      </c>
      <c r="L59" s="3">
        <f t="shared" si="5"/>
        <v>4.4424677738380707</v>
      </c>
      <c r="M59" s="3">
        <f t="shared" si="6"/>
        <v>0.78332692945552274</v>
      </c>
      <c r="N59" s="3">
        <f t="shared" si="1"/>
        <v>1.6736126466942298</v>
      </c>
      <c r="O59" s="3">
        <f t="shared" si="2"/>
        <v>14.944333189644876</v>
      </c>
      <c r="P59" s="3">
        <f t="shared" si="3"/>
        <v>1.8181541237476262</v>
      </c>
      <c r="Q59" s="3">
        <f t="shared" si="4"/>
        <v>0.22119986055925533</v>
      </c>
    </row>
    <row r="60" spans="1:17" x14ac:dyDescent="0.2">
      <c r="A60" s="1" t="s">
        <v>61</v>
      </c>
      <c r="B60" s="2">
        <v>29</v>
      </c>
      <c r="C60" s="3">
        <v>131.56800000000001</v>
      </c>
      <c r="D60" s="3">
        <v>12.41</v>
      </c>
      <c r="E60" s="2">
        <v>-60</v>
      </c>
      <c r="F60" s="3">
        <f t="shared" si="9"/>
        <v>-1.0471975511965976</v>
      </c>
      <c r="I60" s="1">
        <v>59</v>
      </c>
      <c r="J60" s="2">
        <f t="shared" si="11"/>
        <v>926</v>
      </c>
      <c r="K60" s="2">
        <f t="shared" si="11"/>
        <v>8077.2160000000022</v>
      </c>
      <c r="L60" s="3">
        <f t="shared" si="5"/>
        <v>6.2050000000000018</v>
      </c>
      <c r="M60" s="3">
        <f t="shared" si="6"/>
        <v>10.747375260964883</v>
      </c>
      <c r="N60" s="3">
        <f t="shared" si="1"/>
        <v>25.116954646694165</v>
      </c>
      <c r="O60" s="3">
        <f t="shared" si="2"/>
        <v>31.678012341681729</v>
      </c>
      <c r="P60" s="3">
        <f t="shared" si="3"/>
        <v>58.727982130449767</v>
      </c>
      <c r="Q60" s="3">
        <f t="shared" si="4"/>
        <v>108.87601936363559</v>
      </c>
    </row>
    <row r="61" spans="1:17" x14ac:dyDescent="0.2">
      <c r="A61" s="1" t="s">
        <v>61</v>
      </c>
      <c r="B61" s="2">
        <v>9</v>
      </c>
      <c r="C61" s="3">
        <v>130.03299999999999</v>
      </c>
      <c r="D61" s="3">
        <v>5.9050000000000002</v>
      </c>
      <c r="E61" s="2">
        <v>-174</v>
      </c>
      <c r="F61" s="3">
        <f t="shared" si="9"/>
        <v>-3.0368728984701332</v>
      </c>
      <c r="I61" s="1">
        <v>60</v>
      </c>
      <c r="J61" s="2">
        <f t="shared" si="11"/>
        <v>935</v>
      </c>
      <c r="K61" s="2">
        <f t="shared" si="11"/>
        <v>8207.2490000000016</v>
      </c>
      <c r="L61" s="3">
        <f t="shared" si="5"/>
        <v>-5.8726517921496537</v>
      </c>
      <c r="M61" s="3">
        <f t="shared" si="6"/>
        <v>0.61724057559549528</v>
      </c>
      <c r="N61" s="3">
        <f t="shared" si="1"/>
        <v>42.859042828512656</v>
      </c>
      <c r="O61" s="3">
        <f t="shared" si="2"/>
        <v>41.593850406727732</v>
      </c>
      <c r="P61" s="3">
        <f t="shared" si="3"/>
        <v>-1.9620958717574122</v>
      </c>
      <c r="Q61" s="3">
        <f t="shared" si="4"/>
        <v>9.2557437513521898E-2</v>
      </c>
    </row>
    <row r="62" spans="1:17" x14ac:dyDescent="0.2">
      <c r="A62" s="1" t="s">
        <v>61</v>
      </c>
      <c r="B62" s="2">
        <v>7</v>
      </c>
      <c r="C62" s="3">
        <v>128.96899999999999</v>
      </c>
      <c r="D62" s="3">
        <v>3.4359999999999999</v>
      </c>
      <c r="E62" s="2">
        <v>-210</v>
      </c>
      <c r="F62" s="3">
        <f t="shared" si="9"/>
        <v>-3.6651914291880923</v>
      </c>
      <c r="I62" s="1">
        <v>61</v>
      </c>
      <c r="J62" s="2">
        <f t="shared" si="11"/>
        <v>942</v>
      </c>
      <c r="K62" s="2">
        <f t="shared" si="11"/>
        <v>8336.2180000000008</v>
      </c>
      <c r="L62" s="3">
        <f t="shared" si="5"/>
        <v>-2.9756632874033309</v>
      </c>
      <c r="M62" s="3">
        <f t="shared" si="6"/>
        <v>-1.7180000000000004</v>
      </c>
      <c r="N62" s="3">
        <f t="shared" si="1"/>
        <v>57.922477737603501</v>
      </c>
      <c r="O62" s="3">
        <f t="shared" si="2"/>
        <v>12.619126220017606</v>
      </c>
      <c r="P62" s="3">
        <f t="shared" si="3"/>
        <v>7.2148330183325955</v>
      </c>
      <c r="Q62" s="3">
        <f t="shared" si="4"/>
        <v>4.1249936465370904</v>
      </c>
    </row>
    <row r="63" spans="1:17" x14ac:dyDescent="0.2">
      <c r="A63" s="1" t="s">
        <v>61</v>
      </c>
      <c r="B63" s="2">
        <v>3</v>
      </c>
      <c r="C63" s="3">
        <v>127.905</v>
      </c>
      <c r="D63" s="3">
        <v>2.8580000000000001</v>
      </c>
      <c r="E63" s="2">
        <v>-146</v>
      </c>
      <c r="F63" s="3">
        <f t="shared" si="9"/>
        <v>-2.5481807079117211</v>
      </c>
      <c r="I63" s="1">
        <v>62</v>
      </c>
      <c r="J63" s="2">
        <f t="shared" si="11"/>
        <v>945</v>
      </c>
      <c r="K63" s="2">
        <f t="shared" si="11"/>
        <v>8464.1230000000014</v>
      </c>
      <c r="L63" s="3">
        <f t="shared" si="5"/>
        <v>-2.3693893823623089</v>
      </c>
      <c r="M63" s="3">
        <f t="shared" si="6"/>
        <v>1.5981733181193947</v>
      </c>
      <c r="N63" s="3">
        <f t="shared" si="1"/>
        <v>75.250104646694325</v>
      </c>
      <c r="O63" s="3">
        <f t="shared" si="2"/>
        <v>8.6793110292223723</v>
      </c>
      <c r="P63" s="3">
        <f t="shared" si="3"/>
        <v>-3.7861830809920822</v>
      </c>
      <c r="Q63" s="3">
        <f t="shared" si="4"/>
        <v>1.6516497996817454</v>
      </c>
    </row>
    <row r="64" spans="1:17" x14ac:dyDescent="0.2">
      <c r="A64" s="1" t="s">
        <v>61</v>
      </c>
      <c r="B64" s="2">
        <v>22</v>
      </c>
      <c r="C64" s="3">
        <v>137.346</v>
      </c>
      <c r="D64" s="3">
        <v>7.7590000000000003</v>
      </c>
      <c r="E64" s="2">
        <v>-338</v>
      </c>
      <c r="F64" s="3">
        <f t="shared" si="9"/>
        <v>-5.8992128717408336</v>
      </c>
      <c r="I64" s="1">
        <v>63</v>
      </c>
      <c r="J64" s="2">
        <f t="shared" si="11"/>
        <v>967</v>
      </c>
      <c r="K64" s="2">
        <f t="shared" si="11"/>
        <v>8601.469000000001</v>
      </c>
      <c r="L64" s="3">
        <f t="shared" si="5"/>
        <v>7.1940195275837029</v>
      </c>
      <c r="M64" s="3">
        <f t="shared" si="6"/>
        <v>-2.906572558314064</v>
      </c>
      <c r="N64" s="3">
        <f t="shared" si="1"/>
        <v>0.58724355578511866</v>
      </c>
      <c r="O64" s="3">
        <f t="shared" si="2"/>
        <v>43.789213367478709</v>
      </c>
      <c r="P64" s="3">
        <f t="shared" si="3"/>
        <v>-21.305065463641512</v>
      </c>
      <c r="Q64" s="3">
        <f t="shared" si="4"/>
        <v>10.365699210005818</v>
      </c>
    </row>
    <row r="65" spans="1:17" x14ac:dyDescent="0.2">
      <c r="A65" s="1" t="s">
        <v>61</v>
      </c>
      <c r="B65" s="2">
        <v>5</v>
      </c>
      <c r="C65" s="3">
        <v>154.749</v>
      </c>
      <c r="D65" s="3">
        <v>1.913</v>
      </c>
      <c r="E65" s="2">
        <v>-338</v>
      </c>
      <c r="F65" s="3">
        <f t="shared" si="9"/>
        <v>-5.8992128717408336</v>
      </c>
      <c r="I65" s="1">
        <v>64</v>
      </c>
      <c r="J65" s="2">
        <f t="shared" si="11"/>
        <v>972</v>
      </c>
      <c r="K65" s="2">
        <f t="shared" si="11"/>
        <v>8756.2180000000008</v>
      </c>
      <c r="L65" s="3">
        <f t="shared" si="5"/>
        <v>1.7737027137862642</v>
      </c>
      <c r="M65" s="3">
        <f t="shared" si="6"/>
        <v>-0.71662241320464037</v>
      </c>
      <c r="N65" s="3">
        <f t="shared" si="1"/>
        <v>330.12412319214832</v>
      </c>
      <c r="O65" s="3">
        <f t="shared" si="2"/>
        <v>1.4328689748701648</v>
      </c>
      <c r="P65" s="3">
        <f t="shared" si="3"/>
        <v>-1.232493443144036</v>
      </c>
      <c r="Q65" s="3">
        <f t="shared" si="4"/>
        <v>1.0601388640791001</v>
      </c>
    </row>
    <row r="66" spans="1:17" x14ac:dyDescent="0.2">
      <c r="A66" s="1" t="s">
        <v>61</v>
      </c>
      <c r="B66" s="2">
        <v>19</v>
      </c>
      <c r="C66" s="3">
        <v>150.072</v>
      </c>
      <c r="D66" s="3">
        <v>6.8019999999999996</v>
      </c>
      <c r="E66" s="2">
        <v>-197</v>
      </c>
      <c r="F66" s="3">
        <f t="shared" ref="F66:F97" si="12">E66*PI()/180</f>
        <v>-3.4382986264288289</v>
      </c>
      <c r="I66" s="1">
        <v>65</v>
      </c>
      <c r="J66" s="2">
        <f t="shared" si="11"/>
        <v>991</v>
      </c>
      <c r="K66" s="2">
        <f t="shared" si="11"/>
        <v>8906.2900000000009</v>
      </c>
      <c r="L66" s="3">
        <f t="shared" si="5"/>
        <v>-6.504784950060567</v>
      </c>
      <c r="M66" s="3">
        <f t="shared" si="6"/>
        <v>-1.9887123355240528</v>
      </c>
      <c r="N66" s="3">
        <f t="shared" ref="N66:N89" si="13">(C66-K$104)^2</f>
        <v>182.04264991942136</v>
      </c>
      <c r="O66" s="3">
        <f t="shared" ref="O66:O89" si="14">(L66-L$105)^2</f>
        <v>50.147112724436525</v>
      </c>
      <c r="P66" s="3">
        <f t="shared" ref="P66:P89" si="15">(L66-L$105)*(M66-M$106)</f>
        <v>16.299546761502391</v>
      </c>
      <c r="Q66" s="3">
        <f t="shared" ref="Q66:Q89" si="16">(M66-M$106)^2</f>
        <v>5.2979166734945524</v>
      </c>
    </row>
    <row r="67" spans="1:17" x14ac:dyDescent="0.2">
      <c r="A67" s="1" t="s">
        <v>61</v>
      </c>
      <c r="B67" s="2">
        <v>14</v>
      </c>
      <c r="C67" s="3">
        <v>142.803</v>
      </c>
      <c r="D67" s="3">
        <v>5.6740000000000004</v>
      </c>
      <c r="E67" s="2">
        <v>-254</v>
      </c>
      <c r="F67" s="3">
        <f t="shared" si="12"/>
        <v>-4.4331363000655974</v>
      </c>
      <c r="I67" s="1">
        <v>66</v>
      </c>
      <c r="J67" s="2">
        <f t="shared" si="11"/>
        <v>1005</v>
      </c>
      <c r="K67" s="2">
        <f t="shared" si="11"/>
        <v>9049.0930000000008</v>
      </c>
      <c r="L67" s="3">
        <f t="shared" ref="L67:L89" si="17">D67*COS(F67)</f>
        <v>-1.5639663569056519</v>
      </c>
      <c r="M67" s="3">
        <f t="shared" ref="M67:M89" si="18">-D67*SIN(F67)</f>
        <v>-5.4541988627540228</v>
      </c>
      <c r="N67" s="3">
        <f t="shared" si="13"/>
        <v>38.729689192148641</v>
      </c>
      <c r="O67" s="3">
        <f t="shared" si="14"/>
        <v>4.5823568152003942</v>
      </c>
      <c r="P67" s="3">
        <f t="shared" si="15"/>
        <v>12.345536955202519</v>
      </c>
      <c r="Q67" s="3">
        <f t="shared" si="16"/>
        <v>33.260675425077267</v>
      </c>
    </row>
    <row r="68" spans="1:17" x14ac:dyDescent="0.2">
      <c r="A68" s="1" t="s">
        <v>61</v>
      </c>
      <c r="B68" s="2">
        <v>26</v>
      </c>
      <c r="C68" s="3">
        <v>137.024</v>
      </c>
      <c r="D68" s="3">
        <v>10.673999999999999</v>
      </c>
      <c r="E68" s="2">
        <v>-252</v>
      </c>
      <c r="F68" s="3">
        <f t="shared" si="12"/>
        <v>-4.3982297150257104</v>
      </c>
      <c r="I68" s="1">
        <v>67</v>
      </c>
      <c r="J68" s="2">
        <f t="shared" ref="J68:K83" si="19">J67+B68</f>
        <v>1031</v>
      </c>
      <c r="K68" s="2">
        <f t="shared" si="19"/>
        <v>9186.1170000000002</v>
      </c>
      <c r="L68" s="3">
        <f t="shared" si="17"/>
        <v>-3.2984473979581903</v>
      </c>
      <c r="M68" s="3">
        <f t="shared" si="18"/>
        <v>-10.151577254934468</v>
      </c>
      <c r="N68" s="3">
        <f t="shared" si="13"/>
        <v>0.19741864669420936</v>
      </c>
      <c r="O68" s="3">
        <f t="shared" si="14"/>
        <v>15.016594229454018</v>
      </c>
      <c r="P68" s="3">
        <f t="shared" si="15"/>
        <v>40.551576705851609</v>
      </c>
      <c r="Q68" s="3">
        <f t="shared" si="16"/>
        <v>109.50754533309087</v>
      </c>
    </row>
    <row r="69" spans="1:17" x14ac:dyDescent="0.2">
      <c r="A69" s="1" t="s">
        <v>61</v>
      </c>
      <c r="B69" s="2">
        <v>52</v>
      </c>
      <c r="C69" s="3">
        <v>130.63200000000001</v>
      </c>
      <c r="D69" s="3">
        <v>8.57</v>
      </c>
      <c r="E69" s="2">
        <v>-13</v>
      </c>
      <c r="F69" s="3">
        <f t="shared" si="12"/>
        <v>-0.22689280275926285</v>
      </c>
      <c r="I69" s="1">
        <v>68</v>
      </c>
      <c r="J69" s="2">
        <f t="shared" si="19"/>
        <v>1083</v>
      </c>
      <c r="K69" s="2">
        <f t="shared" si="19"/>
        <v>9316.7489999999998</v>
      </c>
      <c r="L69" s="3">
        <f t="shared" si="17"/>
        <v>8.3503514552094664</v>
      </c>
      <c r="M69" s="3">
        <f t="shared" si="18"/>
        <v>1.9278305357269232</v>
      </c>
      <c r="N69" s="3">
        <f t="shared" si="13"/>
        <v>35.374919010330601</v>
      </c>
      <c r="O69" s="3">
        <f t="shared" si="14"/>
        <v>60.43000424496077</v>
      </c>
      <c r="P69" s="3">
        <f t="shared" si="15"/>
        <v>12.553103338876507</v>
      </c>
      <c r="Q69" s="3">
        <f t="shared" si="16"/>
        <v>2.6076517022527446</v>
      </c>
    </row>
    <row r="70" spans="1:17" x14ac:dyDescent="0.2">
      <c r="A70" s="1" t="s">
        <v>61</v>
      </c>
      <c r="B70" s="2">
        <v>6</v>
      </c>
      <c r="C70" s="3">
        <v>137.91200000000001</v>
      </c>
      <c r="D70" s="3">
        <v>3.5640000000000001</v>
      </c>
      <c r="E70" s="2">
        <v>-117</v>
      </c>
      <c r="F70" s="3">
        <f t="shared" si="12"/>
        <v>-2.0420352248333655</v>
      </c>
      <c r="I70" s="1">
        <v>69</v>
      </c>
      <c r="J70" s="2">
        <f t="shared" si="19"/>
        <v>1089</v>
      </c>
      <c r="K70" s="2">
        <f t="shared" si="19"/>
        <v>9454.6610000000001</v>
      </c>
      <c r="L70" s="3">
        <f t="shared" si="17"/>
        <v>-1.6180221410717446</v>
      </c>
      <c r="M70" s="3">
        <f t="shared" si="18"/>
        <v>3.1755472522073434</v>
      </c>
      <c r="N70" s="3">
        <f t="shared" si="13"/>
        <v>1.7750717376033032</v>
      </c>
      <c r="O70" s="3">
        <f t="shared" si="14"/>
        <v>4.8167072251149836</v>
      </c>
      <c r="P70" s="3">
        <f t="shared" si="15"/>
        <v>-6.2824142514859025</v>
      </c>
      <c r="Q70" s="3">
        <f t="shared" si="16"/>
        <v>8.1941307583482992</v>
      </c>
    </row>
    <row r="71" spans="1:17" x14ac:dyDescent="0.2">
      <c r="A71" s="1" t="s">
        <v>61</v>
      </c>
      <c r="B71" s="2">
        <v>39</v>
      </c>
      <c r="C71" s="3">
        <v>136.84800000000001</v>
      </c>
      <c r="D71" s="3">
        <v>13.021000000000001</v>
      </c>
      <c r="E71" s="2">
        <v>-179</v>
      </c>
      <c r="F71" s="3">
        <f t="shared" si="12"/>
        <v>-3.12413936106985</v>
      </c>
      <c r="I71" s="1">
        <v>70</v>
      </c>
      <c r="J71" s="2">
        <f t="shared" si="19"/>
        <v>1128</v>
      </c>
      <c r="K71" s="2">
        <f t="shared" si="19"/>
        <v>9591.509</v>
      </c>
      <c r="L71" s="3">
        <f t="shared" si="17"/>
        <v>-13.019016838631371</v>
      </c>
      <c r="M71" s="3">
        <f t="shared" si="18"/>
        <v>0.22724778421986766</v>
      </c>
      <c r="N71" s="3">
        <f t="shared" si="13"/>
        <v>7.1994646694218137E-2</v>
      </c>
      <c r="O71" s="3">
        <f t="shared" si="14"/>
        <v>184.84290895147399</v>
      </c>
      <c r="P71" s="3">
        <f t="shared" si="15"/>
        <v>1.165970197683496</v>
      </c>
      <c r="Q71" s="3">
        <f t="shared" si="16"/>
        <v>7.3548209644492806E-3</v>
      </c>
    </row>
    <row r="72" spans="1:17" x14ac:dyDescent="0.2">
      <c r="A72" s="1" t="s">
        <v>61</v>
      </c>
      <c r="B72" s="2">
        <v>17</v>
      </c>
      <c r="C72" s="3">
        <v>139.964</v>
      </c>
      <c r="D72" s="3">
        <v>5.391</v>
      </c>
      <c r="E72" s="2">
        <v>-233</v>
      </c>
      <c r="F72" s="3">
        <f t="shared" si="12"/>
        <v>-4.066617157146788</v>
      </c>
      <c r="I72" s="1">
        <v>71</v>
      </c>
      <c r="J72" s="2">
        <f t="shared" si="19"/>
        <v>1145</v>
      </c>
      <c r="K72" s="2">
        <f t="shared" si="19"/>
        <v>9731.473</v>
      </c>
      <c r="L72" s="3">
        <f t="shared" si="17"/>
        <v>-3.2443847898126923</v>
      </c>
      <c r="M72" s="3">
        <f t="shared" si="18"/>
        <v>-4.3054440346649558</v>
      </c>
      <c r="N72" s="3">
        <f t="shared" si="13"/>
        <v>11.453609555785066</v>
      </c>
      <c r="O72" s="3">
        <f t="shared" si="14"/>
        <v>14.6005182598029</v>
      </c>
      <c r="P72" s="3">
        <f t="shared" si="15"/>
        <v>17.647393796189768</v>
      </c>
      <c r="Q72" s="3">
        <f t="shared" si="16"/>
        <v>21.330099538672219</v>
      </c>
    </row>
    <row r="73" spans="1:17" x14ac:dyDescent="0.2">
      <c r="A73" s="1" t="s">
        <v>61</v>
      </c>
      <c r="B73" s="2">
        <v>7</v>
      </c>
      <c r="C73" s="3">
        <v>131.50399999999999</v>
      </c>
      <c r="D73" s="3">
        <v>4.6470000000000002</v>
      </c>
      <c r="E73" s="2">
        <v>-331</v>
      </c>
      <c r="F73" s="3">
        <f t="shared" si="12"/>
        <v>-5.7770398241012311</v>
      </c>
      <c r="I73" s="1">
        <v>72</v>
      </c>
      <c r="J73" s="2">
        <f t="shared" si="19"/>
        <v>1152</v>
      </c>
      <c r="K73" s="2">
        <f t="shared" si="19"/>
        <v>9862.9770000000008</v>
      </c>
      <c r="L73" s="3">
        <f t="shared" si="17"/>
        <v>4.0643577790767731</v>
      </c>
      <c r="M73" s="3">
        <f t="shared" si="18"/>
        <v>-2.2529103052847277</v>
      </c>
      <c r="N73" s="3">
        <f t="shared" si="13"/>
        <v>25.762545919421655</v>
      </c>
      <c r="O73" s="3">
        <f t="shared" si="14"/>
        <v>12.163912599828423</v>
      </c>
      <c r="P73" s="3">
        <f t="shared" si="15"/>
        <v>-8.9491023848676665</v>
      </c>
      <c r="Q73" s="3">
        <f t="shared" si="16"/>
        <v>6.5839369394987113</v>
      </c>
    </row>
    <row r="74" spans="1:17" x14ac:dyDescent="0.2">
      <c r="A74" s="1" t="s">
        <v>61</v>
      </c>
      <c r="B74" s="2">
        <v>46</v>
      </c>
      <c r="C74" s="3">
        <v>125.877</v>
      </c>
      <c r="D74" s="3">
        <v>7.6710000000000003</v>
      </c>
      <c r="E74" s="2">
        <v>-300</v>
      </c>
      <c r="F74" s="3">
        <f t="shared" si="12"/>
        <v>-5.2359877559829888</v>
      </c>
      <c r="I74" s="1">
        <v>73</v>
      </c>
      <c r="J74" s="2">
        <f t="shared" si="19"/>
        <v>1198</v>
      </c>
      <c r="K74" s="2">
        <f t="shared" si="19"/>
        <v>9988.8540000000012</v>
      </c>
      <c r="L74" s="3">
        <f t="shared" si="17"/>
        <v>3.835500000000001</v>
      </c>
      <c r="M74" s="3">
        <f t="shared" si="18"/>
        <v>-6.6432808724304291</v>
      </c>
      <c r="N74" s="3">
        <f t="shared" si="13"/>
        <v>114.54739810123992</v>
      </c>
      <c r="O74" s="3">
        <f t="shared" si="14"/>
        <v>10.619923031372657</v>
      </c>
      <c r="P74" s="3">
        <f t="shared" si="15"/>
        <v>-22.669309688550399</v>
      </c>
      <c r="Q74" s="3">
        <f t="shared" si="16"/>
        <v>48.389955392076146</v>
      </c>
    </row>
    <row r="75" spans="1:17" x14ac:dyDescent="0.2">
      <c r="A75" s="1" t="s">
        <v>61</v>
      </c>
      <c r="B75" s="2">
        <v>3</v>
      </c>
      <c r="C75" s="3">
        <v>151.06399999999999</v>
      </c>
      <c r="D75" s="3">
        <v>2.5619999999999998</v>
      </c>
      <c r="E75" s="2">
        <v>-95</v>
      </c>
      <c r="F75" s="3">
        <f t="shared" si="12"/>
        <v>-1.6580627893946132</v>
      </c>
      <c r="I75" s="1">
        <v>74</v>
      </c>
      <c r="J75" s="2">
        <f t="shared" si="19"/>
        <v>1201</v>
      </c>
      <c r="K75" s="2">
        <f t="shared" si="19"/>
        <v>10139.918000000001</v>
      </c>
      <c r="L75" s="3">
        <f t="shared" si="17"/>
        <v>-0.22329301291950038</v>
      </c>
      <c r="M75" s="3">
        <f t="shared" si="18"/>
        <v>2.552250816511052</v>
      </c>
      <c r="N75" s="3">
        <f t="shared" si="13"/>
        <v>209.79547319214836</v>
      </c>
      <c r="O75" s="3">
        <f t="shared" si="14"/>
        <v>0.63995308055322231</v>
      </c>
      <c r="P75" s="3">
        <f t="shared" si="15"/>
        <v>-1.7913285573498825</v>
      </c>
      <c r="Q75" s="3">
        <f t="shared" si="16"/>
        <v>5.0142082253955857</v>
      </c>
    </row>
    <row r="76" spans="1:17" x14ac:dyDescent="0.2">
      <c r="A76" s="1" t="s">
        <v>61</v>
      </c>
      <c r="B76" s="2">
        <v>12</v>
      </c>
      <c r="C76" s="3">
        <v>125.298</v>
      </c>
      <c r="D76" s="3">
        <v>5.0149999999999997</v>
      </c>
      <c r="E76" s="2">
        <v>-66</v>
      </c>
      <c r="F76" s="3">
        <f t="shared" si="12"/>
        <v>-1.1519173063162575</v>
      </c>
      <c r="I76" s="1">
        <v>75</v>
      </c>
      <c r="J76" s="2">
        <f t="shared" si="19"/>
        <v>1213</v>
      </c>
      <c r="K76" s="2">
        <f t="shared" si="19"/>
        <v>10265.216000000002</v>
      </c>
      <c r="L76" s="3">
        <f t="shared" si="17"/>
        <v>2.0397842650251379</v>
      </c>
      <c r="M76" s="3">
        <f t="shared" si="18"/>
        <v>4.5814304700776427</v>
      </c>
      <c r="N76" s="3">
        <f t="shared" si="13"/>
        <v>127.27634464669434</v>
      </c>
      <c r="O76" s="3">
        <f t="shared" si="14"/>
        <v>2.140680932141199</v>
      </c>
      <c r="P76" s="3">
        <f t="shared" si="15"/>
        <v>6.2451570467469457</v>
      </c>
      <c r="Q76" s="3">
        <f t="shared" si="16"/>
        <v>18.219430066825328</v>
      </c>
    </row>
    <row r="77" spans="1:17" x14ac:dyDescent="0.2">
      <c r="A77" s="1" t="s">
        <v>61</v>
      </c>
      <c r="B77" s="2">
        <v>5</v>
      </c>
      <c r="C77" s="3">
        <v>140.273</v>
      </c>
      <c r="D77" s="3">
        <v>2.7240000000000002</v>
      </c>
      <c r="E77" s="2">
        <v>-317</v>
      </c>
      <c r="F77" s="3">
        <f t="shared" si="12"/>
        <v>-5.532693728822025</v>
      </c>
      <c r="I77" s="1">
        <v>76</v>
      </c>
      <c r="J77" s="2">
        <f t="shared" si="19"/>
        <v>1218</v>
      </c>
      <c r="K77" s="2">
        <f t="shared" si="19"/>
        <v>10405.489000000001</v>
      </c>
      <c r="L77" s="3">
        <f t="shared" si="17"/>
        <v>1.9922074832106211</v>
      </c>
      <c r="M77" s="3">
        <f t="shared" si="18"/>
        <v>-1.8577635328102458</v>
      </c>
      <c r="N77" s="3">
        <f t="shared" si="13"/>
        <v>13.640599192148679</v>
      </c>
      <c r="O77" s="3">
        <f t="shared" si="14"/>
        <v>2.0037246750514317</v>
      </c>
      <c r="P77" s="3">
        <f t="shared" si="15"/>
        <v>-3.0727918924062232</v>
      </c>
      <c r="Q77" s="3">
        <f t="shared" si="16"/>
        <v>4.7122492084872176</v>
      </c>
    </row>
    <row r="78" spans="1:17" x14ac:dyDescent="0.2">
      <c r="A78" s="1" t="s">
        <v>61</v>
      </c>
      <c r="B78" s="2">
        <v>46</v>
      </c>
      <c r="C78" s="3">
        <v>129.43700000000001</v>
      </c>
      <c r="D78" s="3">
        <v>8.577</v>
      </c>
      <c r="E78" s="2">
        <v>-327</v>
      </c>
      <c r="F78" s="3">
        <f t="shared" si="12"/>
        <v>-5.7072266540214578</v>
      </c>
      <c r="I78" s="1">
        <v>77</v>
      </c>
      <c r="J78" s="2">
        <f t="shared" si="19"/>
        <v>1264</v>
      </c>
      <c r="K78" s="2">
        <f t="shared" si="19"/>
        <v>10534.926000000001</v>
      </c>
      <c r="L78" s="3">
        <f t="shared" si="17"/>
        <v>7.1932774612679022</v>
      </c>
      <c r="M78" s="3">
        <f t="shared" si="18"/>
        <v>-4.6713690033238864</v>
      </c>
      <c r="N78" s="3">
        <f t="shared" si="13"/>
        <v>51.017903555785054</v>
      </c>
      <c r="O78" s="3">
        <f t="shared" si="14"/>
        <v>43.779392905143787</v>
      </c>
      <c r="P78" s="3">
        <f t="shared" si="15"/>
        <v>-32.979628125327665</v>
      </c>
      <c r="Q78" s="3">
        <f t="shared" si="16"/>
        <v>24.844014480545962</v>
      </c>
    </row>
    <row r="79" spans="1:17" x14ac:dyDescent="0.2">
      <c r="A79" s="1" t="s">
        <v>61</v>
      </c>
      <c r="B79" s="2">
        <v>15</v>
      </c>
      <c r="C79" s="3">
        <v>137.649</v>
      </c>
      <c r="D79" s="3">
        <v>5.6120000000000001</v>
      </c>
      <c r="E79" s="2">
        <v>-191</v>
      </c>
      <c r="F79" s="3">
        <f t="shared" si="12"/>
        <v>-3.3335788713091694</v>
      </c>
      <c r="I79" s="1">
        <v>78</v>
      </c>
      <c r="J79" s="2">
        <f t="shared" si="19"/>
        <v>1279</v>
      </c>
      <c r="K79" s="2">
        <f t="shared" si="19"/>
        <v>10672.575000000001</v>
      </c>
      <c r="L79" s="3">
        <f t="shared" si="17"/>
        <v>-5.5088917535082906</v>
      </c>
      <c r="M79" s="3">
        <f t="shared" si="18"/>
        <v>-1.070820082053169</v>
      </c>
      <c r="N79" s="3">
        <f t="shared" si="13"/>
        <v>1.1434413739669289</v>
      </c>
      <c r="O79" s="3">
        <f t="shared" si="14"/>
        <v>37.034155109616293</v>
      </c>
      <c r="P79" s="3">
        <f t="shared" si="15"/>
        <v>8.4213820777438446</v>
      </c>
      <c r="Q79" s="3">
        <f t="shared" si="16"/>
        <v>1.9149802632038502</v>
      </c>
    </row>
    <row r="80" spans="1:17" x14ac:dyDescent="0.2">
      <c r="A80" s="1" t="s">
        <v>61</v>
      </c>
      <c r="B80" s="2">
        <v>29</v>
      </c>
      <c r="C80" s="3">
        <v>123.685</v>
      </c>
      <c r="D80" s="3">
        <v>8.4489999999999998</v>
      </c>
      <c r="E80" s="2">
        <v>-134</v>
      </c>
      <c r="F80" s="3">
        <f t="shared" si="12"/>
        <v>-2.3387411976724013</v>
      </c>
      <c r="I80" s="1">
        <v>79</v>
      </c>
      <c r="J80" s="2">
        <f t="shared" si="19"/>
        <v>1308</v>
      </c>
      <c r="K80" s="2">
        <f t="shared" si="19"/>
        <v>10796.26</v>
      </c>
      <c r="L80" s="3">
        <f t="shared" si="17"/>
        <v>-5.869168572008066</v>
      </c>
      <c r="M80" s="3">
        <f t="shared" si="18"/>
        <v>6.0777019730612656</v>
      </c>
      <c r="N80" s="3">
        <f t="shared" si="13"/>
        <v>166.27281919214889</v>
      </c>
      <c r="O80" s="3">
        <f t="shared" si="14"/>
        <v>41.548933671042199</v>
      </c>
      <c r="P80" s="3">
        <f t="shared" si="15"/>
        <v>-37.158330697045265</v>
      </c>
      <c r="Q80" s="3">
        <f t="shared" si="16"/>
        <v>33.231696175954895</v>
      </c>
    </row>
    <row r="81" spans="1:17" x14ac:dyDescent="0.2">
      <c r="A81" s="1" t="s">
        <v>61</v>
      </c>
      <c r="B81" s="2">
        <v>10</v>
      </c>
      <c r="C81" s="3">
        <v>127.351</v>
      </c>
      <c r="D81" s="3">
        <v>3.0009999999999999</v>
      </c>
      <c r="E81" s="2">
        <v>-307</v>
      </c>
      <c r="F81" s="3">
        <f t="shared" si="12"/>
        <v>-5.3581608036225914</v>
      </c>
      <c r="I81" s="1">
        <v>80</v>
      </c>
      <c r="J81" s="2">
        <f t="shared" si="19"/>
        <v>1318</v>
      </c>
      <c r="K81" s="2">
        <f t="shared" si="19"/>
        <v>10923.611000000001</v>
      </c>
      <c r="L81" s="3">
        <f t="shared" si="17"/>
        <v>1.8060468844792958</v>
      </c>
      <c r="M81" s="3">
        <f t="shared" si="18"/>
        <v>-2.3967051656519267</v>
      </c>
      <c r="N81" s="3">
        <f t="shared" si="13"/>
        <v>85.168568101239813</v>
      </c>
      <c r="O81" s="3">
        <f t="shared" si="14"/>
        <v>1.5113486854527987</v>
      </c>
      <c r="P81" s="3">
        <f t="shared" si="15"/>
        <v>-3.3312380134414665</v>
      </c>
      <c r="Q81" s="3">
        <f t="shared" si="16"/>
        <v>7.3425456408643077</v>
      </c>
    </row>
    <row r="82" spans="1:17" x14ac:dyDescent="0.2">
      <c r="A82" s="1" t="s">
        <v>61</v>
      </c>
      <c r="B82" s="2">
        <v>43</v>
      </c>
      <c r="C82" s="3">
        <v>128.078</v>
      </c>
      <c r="D82" s="3">
        <v>13.353999999999999</v>
      </c>
      <c r="E82" s="2">
        <v>-307</v>
      </c>
      <c r="F82" s="3">
        <f t="shared" si="12"/>
        <v>-5.3581608036225914</v>
      </c>
      <c r="I82" s="1">
        <v>81</v>
      </c>
      <c r="J82" s="2">
        <f t="shared" si="19"/>
        <v>1361</v>
      </c>
      <c r="K82" s="2">
        <f t="shared" si="19"/>
        <v>11051.689</v>
      </c>
      <c r="L82" s="3">
        <f t="shared" si="17"/>
        <v>8.0366378191724479</v>
      </c>
      <c r="M82" s="3">
        <f t="shared" si="18"/>
        <v>-10.664978601171553</v>
      </c>
      <c r="N82" s="3">
        <f t="shared" si="13"/>
        <v>72.278593737603373</v>
      </c>
      <c r="O82" s="3">
        <f t="shared" si="14"/>
        <v>55.651005548259711</v>
      </c>
      <c r="P82" s="3">
        <f t="shared" si="15"/>
        <v>-81.89534292828003</v>
      </c>
      <c r="Q82" s="3">
        <f t="shared" si="16"/>
        <v>120.51619062883796</v>
      </c>
    </row>
    <row r="83" spans="1:17" x14ac:dyDescent="0.2">
      <c r="A83" s="1" t="s">
        <v>61</v>
      </c>
      <c r="B83" s="2">
        <v>43</v>
      </c>
      <c r="C83" s="3">
        <v>140.649</v>
      </c>
      <c r="D83" s="3">
        <v>9.1460000000000008</v>
      </c>
      <c r="E83" s="2">
        <v>-232</v>
      </c>
      <c r="F83" s="3">
        <f t="shared" si="12"/>
        <v>-4.0491638646268449</v>
      </c>
      <c r="I83" s="1">
        <v>82</v>
      </c>
      <c r="J83" s="2">
        <f t="shared" si="19"/>
        <v>1404</v>
      </c>
      <c r="K83" s="2">
        <f t="shared" si="19"/>
        <v>11192.338</v>
      </c>
      <c r="L83" s="3">
        <f t="shared" si="17"/>
        <v>-5.6308398533284691</v>
      </c>
      <c r="M83" s="3">
        <f t="shared" si="18"/>
        <v>-7.2071463524870811</v>
      </c>
      <c r="N83" s="3">
        <f t="shared" si="13"/>
        <v>16.559350464875983</v>
      </c>
      <c r="O83" s="3">
        <f t="shared" si="14"/>
        <v>38.53327370172898</v>
      </c>
      <c r="P83" s="3">
        <f t="shared" si="15"/>
        <v>46.68149009015174</v>
      </c>
      <c r="Q83" s="3">
        <f t="shared" si="16"/>
        <v>56.552722042382733</v>
      </c>
    </row>
    <row r="84" spans="1:17" x14ac:dyDescent="0.2">
      <c r="A84" s="1" t="s">
        <v>61</v>
      </c>
      <c r="B84" s="2">
        <v>33</v>
      </c>
      <c r="C84" s="3">
        <v>144.965</v>
      </c>
      <c r="D84" s="3">
        <v>6.5179999999999998</v>
      </c>
      <c r="E84" s="2">
        <v>-236</v>
      </c>
      <c r="F84" s="3">
        <f t="shared" si="12"/>
        <v>-4.1189770347066172</v>
      </c>
      <c r="I84" s="1">
        <v>83</v>
      </c>
      <c r="J84" s="2">
        <f t="shared" ref="J84:K89" si="20">J83+B84</f>
        <v>1437</v>
      </c>
      <c r="K84" s="2">
        <f t="shared" si="20"/>
        <v>11337.303</v>
      </c>
      <c r="L84" s="3">
        <f t="shared" si="17"/>
        <v>-3.6448193448223303</v>
      </c>
      <c r="M84" s="3">
        <f t="shared" si="18"/>
        <v>-5.4036668979137596</v>
      </c>
      <c r="N84" s="3">
        <f t="shared" si="13"/>
        <v>70.313561010330517</v>
      </c>
      <c r="O84" s="3">
        <f t="shared" si="14"/>
        <v>17.8210369776709</v>
      </c>
      <c r="P84" s="3">
        <f t="shared" si="15"/>
        <v>24.132926126264397</v>
      </c>
      <c r="Q84" s="3">
        <f t="shared" si="16"/>
        <v>32.680372311973656</v>
      </c>
    </row>
    <row r="85" spans="1:17" x14ac:dyDescent="0.2">
      <c r="A85" s="1" t="s">
        <v>61</v>
      </c>
      <c r="B85" s="2">
        <v>5</v>
      </c>
      <c r="C85" s="3">
        <v>132.76499999999999</v>
      </c>
      <c r="D85" s="3">
        <v>3.2050000000000001</v>
      </c>
      <c r="E85" s="2">
        <v>-109</v>
      </c>
      <c r="F85" s="3">
        <f t="shared" si="12"/>
        <v>-1.902408884673819</v>
      </c>
      <c r="I85" s="1">
        <v>84</v>
      </c>
      <c r="J85" s="2">
        <f t="shared" si="20"/>
        <v>1442</v>
      </c>
      <c r="K85" s="2">
        <f t="shared" si="20"/>
        <v>11470.067999999999</v>
      </c>
      <c r="L85" s="3">
        <f t="shared" si="17"/>
        <v>-1.0434459350351863</v>
      </c>
      <c r="M85" s="3">
        <f t="shared" si="18"/>
        <v>3.0303870347958104</v>
      </c>
      <c r="N85" s="3">
        <f t="shared" si="13"/>
        <v>14.5517973739671</v>
      </c>
      <c r="O85" s="3">
        <f t="shared" si="14"/>
        <v>2.6248004693098648</v>
      </c>
      <c r="P85" s="3">
        <f t="shared" si="15"/>
        <v>-4.4024898360434106</v>
      </c>
      <c r="Q85" s="3">
        <f t="shared" si="16"/>
        <v>7.3841486174229463</v>
      </c>
    </row>
    <row r="86" spans="1:17" x14ac:dyDescent="0.2">
      <c r="A86" s="1" t="s">
        <v>61</v>
      </c>
      <c r="B86" s="2">
        <v>2</v>
      </c>
      <c r="C86" s="3">
        <v>129.279</v>
      </c>
      <c r="D86" s="3">
        <v>1.6579999999999999</v>
      </c>
      <c r="E86" s="2">
        <v>-38</v>
      </c>
      <c r="F86" s="3">
        <f t="shared" si="12"/>
        <v>-0.66322511575784515</v>
      </c>
      <c r="I86" s="1">
        <v>85</v>
      </c>
      <c r="J86" s="2">
        <f t="shared" si="20"/>
        <v>1444</v>
      </c>
      <c r="K86" s="2">
        <f t="shared" si="20"/>
        <v>11599.347</v>
      </c>
      <c r="L86" s="3">
        <f t="shared" si="17"/>
        <v>1.306521829479945</v>
      </c>
      <c r="M86" s="3">
        <f t="shared" si="18"/>
        <v>1.0207667260899411</v>
      </c>
      <c r="N86" s="3">
        <f t="shared" si="13"/>
        <v>53.299955010330734</v>
      </c>
      <c r="O86" s="3">
        <f t="shared" si="14"/>
        <v>0.53267250896683438</v>
      </c>
      <c r="P86" s="3">
        <f t="shared" si="15"/>
        <v>0.51655355126218783</v>
      </c>
      <c r="Q86" s="3">
        <f t="shared" si="16"/>
        <v>0.50092236192011019</v>
      </c>
    </row>
    <row r="87" spans="1:17" x14ac:dyDescent="0.2">
      <c r="A87" s="1" t="s">
        <v>61</v>
      </c>
      <c r="B87" s="2">
        <v>6</v>
      </c>
      <c r="C87" s="3">
        <v>144.28</v>
      </c>
      <c r="D87" s="3">
        <v>3.0459999999999998</v>
      </c>
      <c r="E87" s="2">
        <v>-64</v>
      </c>
      <c r="F87" s="3">
        <f t="shared" si="12"/>
        <v>-1.1170107212763709</v>
      </c>
      <c r="I87" s="1">
        <v>86</v>
      </c>
      <c r="J87" s="2">
        <f t="shared" si="20"/>
        <v>1450</v>
      </c>
      <c r="K87" s="2">
        <f t="shared" si="20"/>
        <v>11743.627</v>
      </c>
      <c r="L87" s="3">
        <f t="shared" si="17"/>
        <v>1.3352785131195299</v>
      </c>
      <c r="M87" s="3">
        <f t="shared" si="18"/>
        <v>2.7377266650272625</v>
      </c>
      <c r="N87" s="3">
        <f t="shared" si="13"/>
        <v>59.294900101239577</v>
      </c>
      <c r="O87" s="3">
        <f t="shared" si="14"/>
        <v>0.57547525148801204</v>
      </c>
      <c r="P87" s="3">
        <f t="shared" si="15"/>
        <v>1.8393936151831924</v>
      </c>
      <c r="Q87" s="3">
        <f t="shared" si="16"/>
        <v>5.8792604248893134</v>
      </c>
    </row>
    <row r="88" spans="1:17" x14ac:dyDescent="0.2">
      <c r="A88" s="1" t="s">
        <v>61</v>
      </c>
      <c r="B88" s="2">
        <v>10</v>
      </c>
      <c r="C88" s="3">
        <v>137.83000000000001</v>
      </c>
      <c r="D88" s="3">
        <v>5.8730000000000002</v>
      </c>
      <c r="E88" s="2">
        <v>-137</v>
      </c>
      <c r="F88" s="3">
        <f t="shared" si="12"/>
        <v>-2.3911010752322315</v>
      </c>
      <c r="I88" s="1">
        <v>87</v>
      </c>
      <c r="J88" s="2">
        <f t="shared" si="20"/>
        <v>1460</v>
      </c>
      <c r="K88" s="2">
        <f t="shared" si="20"/>
        <v>11881.457</v>
      </c>
      <c r="L88" s="3">
        <f t="shared" si="17"/>
        <v>-4.2952402896093886</v>
      </c>
      <c r="M88" s="3">
        <f t="shared" si="18"/>
        <v>4.0053763686470543</v>
      </c>
      <c r="N88" s="3">
        <f t="shared" si="13"/>
        <v>1.5632955557851373</v>
      </c>
      <c r="O88" s="3">
        <f t="shared" si="14"/>
        <v>23.73558452613015</v>
      </c>
      <c r="P88" s="3">
        <f t="shared" si="15"/>
        <v>-17.988915558280556</v>
      </c>
      <c r="Q88" s="3">
        <f t="shared" si="16"/>
        <v>13.633583896225543</v>
      </c>
    </row>
    <row r="89" spans="1:17" x14ac:dyDescent="0.2">
      <c r="A89" s="1" t="s">
        <v>95</v>
      </c>
      <c r="B89" s="2">
        <v>3</v>
      </c>
      <c r="C89" s="3">
        <v>137.55500000000001</v>
      </c>
      <c r="D89" s="3">
        <v>2.8220000000000001</v>
      </c>
      <c r="E89" s="2">
        <v>-47</v>
      </c>
      <c r="F89" s="3">
        <f t="shared" si="12"/>
        <v>-0.82030474843733492</v>
      </c>
      <c r="I89" s="1">
        <v>88</v>
      </c>
      <c r="J89" s="2">
        <f t="shared" si="20"/>
        <v>1463</v>
      </c>
      <c r="K89" s="2">
        <f t="shared" si="20"/>
        <v>12019.012000000001</v>
      </c>
      <c r="L89" s="3">
        <f t="shared" si="17"/>
        <v>1.9245993720963708</v>
      </c>
      <c r="M89" s="3">
        <f t="shared" si="18"/>
        <v>2.063880145969299</v>
      </c>
      <c r="N89" s="3">
        <f t="shared" si="13"/>
        <v>0.95124555578512338</v>
      </c>
      <c r="O89" s="3">
        <f t="shared" si="14"/>
        <v>1.8168929368489446</v>
      </c>
      <c r="P89" s="3">
        <f t="shared" si="15"/>
        <v>2.3600385274174296</v>
      </c>
      <c r="Q89" s="3">
        <f t="shared" si="16"/>
        <v>3.0655531418127246</v>
      </c>
    </row>
    <row r="102" spans="8:18" ht="17" x14ac:dyDescent="0.2">
      <c r="H102" t="s">
        <v>96</v>
      </c>
      <c r="I102" s="1">
        <f>MAX(I2:I100)</f>
        <v>88</v>
      </c>
      <c r="O102" s="3">
        <f>SUM(O2:O100)/(I102-1)</f>
        <v>19.732700414045304</v>
      </c>
      <c r="R102" t="s">
        <v>106</v>
      </c>
    </row>
    <row r="103" spans="8:18" x14ac:dyDescent="0.2">
      <c r="H103" t="s">
        <v>98</v>
      </c>
      <c r="J103" s="1">
        <f>MAX(J2:J100)/I102</f>
        <v>16.625</v>
      </c>
      <c r="P103" s="3">
        <f>SUM(P2:P100)/(I102-1)</f>
        <v>0.51387351903750722</v>
      </c>
      <c r="R103" t="s">
        <v>107</v>
      </c>
    </row>
    <row r="104" spans="8:18" ht="17" x14ac:dyDescent="0.2">
      <c r="H104" t="s">
        <v>99</v>
      </c>
      <c r="K104" s="1">
        <f>MAX(K2:K100)/I102</f>
        <v>136.57968181818183</v>
      </c>
      <c r="Q104" s="3">
        <f>SUM(Q2:Q100)/(I102-1)</f>
        <v>21.26441388694488</v>
      </c>
      <c r="R104" t="s">
        <v>108</v>
      </c>
    </row>
    <row r="105" spans="8:18" x14ac:dyDescent="0.2">
      <c r="H105" t="s">
        <v>100</v>
      </c>
      <c r="L105" s="3">
        <f>SUM(L2:L100)/I102</f>
        <v>0.57667766188878422</v>
      </c>
      <c r="O105" s="3" t="s">
        <v>109</v>
      </c>
    </row>
    <row r="106" spans="8:18" x14ac:dyDescent="0.2">
      <c r="H106" t="s">
        <v>101</v>
      </c>
      <c r="M106" s="3">
        <f>SUM(M2:M100)/I102</f>
        <v>0.31300803704394276</v>
      </c>
      <c r="O106" s="3">
        <f>O102</f>
        <v>19.732700414045304</v>
      </c>
      <c r="P106" s="3">
        <f>P103</f>
        <v>0.51387351903750722</v>
      </c>
    </row>
    <row r="107" spans="8:18" x14ac:dyDescent="0.2">
      <c r="H107" t="s">
        <v>110</v>
      </c>
      <c r="L107" s="3">
        <f>SQRT(L105^2+M106^2)</f>
        <v>0.65614873083441771</v>
      </c>
      <c r="O107" s="3">
        <f>P103</f>
        <v>0.51387351903750722</v>
      </c>
      <c r="P107" s="3">
        <f>Q104</f>
        <v>21.26441388694488</v>
      </c>
    </row>
    <row r="108" spans="8:18" x14ac:dyDescent="0.2">
      <c r="H108" t="s">
        <v>111</v>
      </c>
      <c r="M108" s="3">
        <f>ATAN(ABS(M106/L105))</f>
        <v>0.4972817050106576</v>
      </c>
      <c r="O108" s="4" t="s">
        <v>112</v>
      </c>
    </row>
    <row r="109" spans="8:18" x14ac:dyDescent="0.2">
      <c r="H109" t="s">
        <v>113</v>
      </c>
      <c r="M109" s="5">
        <f>IF(L105*M106&gt;0,-1,1)</f>
        <v>-1</v>
      </c>
      <c r="N109" s="5"/>
      <c r="O109" s="3">
        <f t="array" ref="O109:P110">MINVERSE(O106:P107)</f>
        <v>5.0709213475740839E-2</v>
      </c>
      <c r="P109" s="3">
        <v>-1.2254333514643122E-3</v>
      </c>
    </row>
    <row r="110" spans="8:18" x14ac:dyDescent="0.2">
      <c r="H110" t="s">
        <v>114</v>
      </c>
      <c r="M110" s="3">
        <f>IF(L105&lt;0,-PI(),0)</f>
        <v>0</v>
      </c>
      <c r="O110" s="3">
        <v>-1.225433351464312E-3</v>
      </c>
      <c r="P110" s="3">
        <v>4.7056538829080619E-2</v>
      </c>
    </row>
    <row r="111" spans="8:18" x14ac:dyDescent="0.2">
      <c r="H111" t="s">
        <v>115</v>
      </c>
      <c r="M111" s="3">
        <f>M110+M109*M108</f>
        <v>-0.4972817050106576</v>
      </c>
    </row>
    <row r="112" spans="8:18" x14ac:dyDescent="0.2">
      <c r="H112" t="s">
        <v>115</v>
      </c>
      <c r="M112" s="3">
        <f>M111*180/PI()</f>
        <v>-28.492142926180282</v>
      </c>
      <c r="Q112" s="3">
        <f>P103/SQRT((O102*Q104))</f>
        <v>2.5086280190052827E-2</v>
      </c>
      <c r="R112" t="s">
        <v>116</v>
      </c>
    </row>
    <row r="113" spans="8:19" x14ac:dyDescent="0.2">
      <c r="Q113" s="3">
        <f>M118</f>
        <v>0</v>
      </c>
      <c r="R113" t="s">
        <v>117</v>
      </c>
    </row>
    <row r="114" spans="8:19" ht="17" x14ac:dyDescent="0.2">
      <c r="H114" t="s">
        <v>118</v>
      </c>
      <c r="N114" s="3">
        <f>SUM(N2:N100)/(I102-1)</f>
        <v>90.615992748171351</v>
      </c>
      <c r="Q114" s="3">
        <f>(I102*(I102-2))/((2*(I102-1))*(1-Q112^2))</f>
        <v>43.521641976562535</v>
      </c>
      <c r="R114" t="s">
        <v>119</v>
      </c>
    </row>
    <row r="115" spans="8:19" x14ac:dyDescent="0.2">
      <c r="H115" t="s">
        <v>120</v>
      </c>
      <c r="N115" s="3">
        <f>SQRT(N114)</f>
        <v>9.5192432865313066</v>
      </c>
      <c r="Q115" s="3">
        <f>Q114*Q113</f>
        <v>0</v>
      </c>
      <c r="R115" t="s">
        <v>121</v>
      </c>
      <c r="S115" s="3"/>
    </row>
    <row r="116" spans="8:19" x14ac:dyDescent="0.2">
      <c r="H116" t="s">
        <v>122</v>
      </c>
      <c r="N116" s="3">
        <f>_xlfn.T.INV(1-0.05/2,I102-1)</f>
        <v>1.9876082815890699</v>
      </c>
      <c r="Q116" s="3">
        <f>FDIST(Q115,2,I102-2)</f>
        <v>1</v>
      </c>
      <c r="R116" t="s">
        <v>123</v>
      </c>
      <c r="S116" s="1"/>
    </row>
    <row r="117" spans="8:19" x14ac:dyDescent="0.2">
      <c r="H117" s="6" t="s">
        <v>124</v>
      </c>
      <c r="N117" s="3">
        <f>N116*N115/SQRT(I102)</f>
        <v>2.0169349328089243</v>
      </c>
      <c r="Q117" s="3">
        <f>(1+2*Q115/(I102-2))^(-(I102-2)/2)</f>
        <v>1</v>
      </c>
      <c r="R117" t="s">
        <v>123</v>
      </c>
    </row>
    <row r="120" spans="8:19" x14ac:dyDescent="0.2">
      <c r="Q120" s="7">
        <f>(O102*L105^2 +2*P103*L105*M106 +Q104*M106^2)/(I102*L107^2)</f>
        <v>0.23309271991500219</v>
      </c>
      <c r="R120" t="s">
        <v>125</v>
      </c>
    </row>
    <row r="121" spans="8:19" x14ac:dyDescent="0.2">
      <c r="Q121" s="3">
        <f>(-(O102-Q104)*L105*M106 + P103*(L105^2-M106^2))/(I102*L107^2)</f>
        <v>1.0479327805955242E-2</v>
      </c>
      <c r="R121" t="s">
        <v>126</v>
      </c>
    </row>
    <row r="122" spans="8:19" x14ac:dyDescent="0.2">
      <c r="H122" s="6" t="s">
        <v>127</v>
      </c>
      <c r="N122" s="3">
        <f>N116*SQRT(Q120)</f>
        <v>0.95961085589103989</v>
      </c>
      <c r="Q122" s="3">
        <f>(O102*M106^2 - 2*P103*L105*M106 + Q104*L105^2)/(I102*L107^2)</f>
        <v>0.23278357895988619</v>
      </c>
      <c r="R122" t="s">
        <v>128</v>
      </c>
    </row>
    <row r="123" spans="8:19" x14ac:dyDescent="0.2">
      <c r="H123" t="s">
        <v>129</v>
      </c>
      <c r="N123" s="3">
        <f>L107-N122</f>
        <v>-0.30346212505662218</v>
      </c>
    </row>
    <row r="124" spans="8:19" x14ac:dyDescent="0.2">
      <c r="H124" t="s">
        <v>130</v>
      </c>
      <c r="N124" s="3">
        <f>L107+N122</f>
        <v>1.6157595867254577</v>
      </c>
      <c r="Q124" s="3">
        <f>L107^2-N116^2*Q120</f>
        <v>-0.49032183776831684</v>
      </c>
      <c r="R124" t="s">
        <v>131</v>
      </c>
    </row>
    <row r="125" spans="8:19" x14ac:dyDescent="0.2">
      <c r="Q125" s="3">
        <f>N116^2*Q121</f>
        <v>4.1399492856474152E-2</v>
      </c>
      <c r="R125" t="s">
        <v>132</v>
      </c>
    </row>
    <row r="126" spans="8:19" x14ac:dyDescent="0.2">
      <c r="Q126" s="3">
        <f>N116*SQRT(Q122)</f>
        <v>0.95897429924064614</v>
      </c>
      <c r="R126" t="s">
        <v>133</v>
      </c>
    </row>
    <row r="127" spans="8:19" x14ac:dyDescent="0.2">
      <c r="O127" s="3" t="s">
        <v>134</v>
      </c>
      <c r="P127" s="3" t="e">
        <f>SQRT(Q127)</f>
        <v>#NUM!</v>
      </c>
      <c r="Q127" s="3">
        <f>L107^2 - (Q120*Q122-Q121^2)*N116^2/Q122</f>
        <v>-0.48845813733643173</v>
      </c>
      <c r="R127" t="s">
        <v>135</v>
      </c>
    </row>
    <row r="128" spans="8:19" x14ac:dyDescent="0.2">
      <c r="O128" s="3" t="s">
        <v>136</v>
      </c>
      <c r="P128" s="3" t="e">
        <f>(Q125+Q126*SQRT(Q127))/Q124</f>
        <v>#NUM!</v>
      </c>
      <c r="Q128" s="7" t="e">
        <f>(Q125+Q126*SQRT(Q127))/Q124</f>
        <v>#NUM!</v>
      </c>
      <c r="R128" t="s">
        <v>137</v>
      </c>
    </row>
    <row r="129" spans="15:18" x14ac:dyDescent="0.2">
      <c r="O129" s="3" t="s">
        <v>138</v>
      </c>
      <c r="P129" s="3" t="e">
        <f>(Q125-Q126*SQRT(Q127))/Q124</f>
        <v>#NUM!</v>
      </c>
      <c r="Q129" s="7" t="e">
        <f>(Q125-Q126*SQRT(Q127))/Q124</f>
        <v>#NUM!</v>
      </c>
      <c r="R129" t="s">
        <v>139</v>
      </c>
    </row>
    <row r="131" spans="15:18" x14ac:dyDescent="0.2">
      <c r="Q131" s="3" t="e">
        <f>ATAN(Q128)</f>
        <v>#NUM!</v>
      </c>
      <c r="R131" t="s">
        <v>140</v>
      </c>
    </row>
    <row r="132" spans="15:18" x14ac:dyDescent="0.2">
      <c r="Q132" s="3" t="e">
        <f>ATAN(Q129)</f>
        <v>#NUM!</v>
      </c>
      <c r="R132" t="s">
        <v>141</v>
      </c>
    </row>
    <row r="133" spans="15:18" x14ac:dyDescent="0.2">
      <c r="Q133" s="3" t="e">
        <f>Q131*180/PI()</f>
        <v>#NUM!</v>
      </c>
      <c r="R133" t="s">
        <v>140</v>
      </c>
    </row>
    <row r="134" spans="15:18" x14ac:dyDescent="0.2">
      <c r="Q134" s="3" t="e">
        <f>Q132*180/PI()</f>
        <v>#NUM!</v>
      </c>
      <c r="R134" t="s">
        <v>141</v>
      </c>
    </row>
    <row r="136" spans="15:18" x14ac:dyDescent="0.2">
      <c r="Q136" s="3" t="e">
        <f>ATAN(P128)</f>
        <v>#NUM!</v>
      </c>
      <c r="R136" t="s">
        <v>142</v>
      </c>
    </row>
    <row r="137" spans="15:18" x14ac:dyDescent="0.2">
      <c r="Q137" s="3" t="e">
        <f>Q122*COS(Q136)+Q121*SIN(Q136)</f>
        <v>#NUM!</v>
      </c>
      <c r="R137" t="s">
        <v>143</v>
      </c>
    </row>
    <row r="138" spans="15:18" x14ac:dyDescent="0.2">
      <c r="Q138" s="3" t="e">
        <f>IF(Q137&lt;0,Q136+PI(),Q136)</f>
        <v>#NUM!</v>
      </c>
      <c r="R138" t="s">
        <v>142</v>
      </c>
    </row>
    <row r="139" spans="15:18" x14ac:dyDescent="0.2">
      <c r="Q139" s="3" t="e">
        <f>Q138*180/PI()</f>
        <v>#NUM!</v>
      </c>
      <c r="R139" t="s">
        <v>142</v>
      </c>
    </row>
    <row r="140" spans="15:18" x14ac:dyDescent="0.2">
      <c r="Q140" s="3" t="e">
        <f>Q139+M112</f>
        <v>#NUM!</v>
      </c>
      <c r="R140" t="s">
        <v>144</v>
      </c>
    </row>
    <row r="141" spans="15:18" x14ac:dyDescent="0.2">
      <c r="Q141" s="3" t="e">
        <f>IF(Q140&gt;0,Q140-360,Q140)</f>
        <v>#NUM!</v>
      </c>
      <c r="R141" t="s">
        <v>145</v>
      </c>
    </row>
    <row r="143" spans="15:18" x14ac:dyDescent="0.2">
      <c r="Q143" s="3" t="e">
        <f>ATAN(P129)</f>
        <v>#NUM!</v>
      </c>
      <c r="R143" t="s">
        <v>146</v>
      </c>
    </row>
    <row r="144" spans="15:18" x14ac:dyDescent="0.2">
      <c r="Q144" s="3" t="e">
        <f>Q122*COS(Q136)+Q121*SIN(Q136)</f>
        <v>#NUM!</v>
      </c>
      <c r="R144" t="s">
        <v>147</v>
      </c>
    </row>
    <row r="145" spans="17:18" x14ac:dyDescent="0.2">
      <c r="Q145" s="3" t="e">
        <f>IF(Q144&lt;0,Q143+PI(),Q143)</f>
        <v>#NUM!</v>
      </c>
      <c r="R145" t="s">
        <v>146</v>
      </c>
    </row>
    <row r="146" spans="17:18" x14ac:dyDescent="0.2">
      <c r="Q146" s="3" t="e">
        <f>Q145*180/PI()</f>
        <v>#NUM!</v>
      </c>
      <c r="R146" t="s">
        <v>146</v>
      </c>
    </row>
    <row r="147" spans="17:18" x14ac:dyDescent="0.2">
      <c r="Q147" s="3" t="e">
        <f>Q146+M112</f>
        <v>#NUM!</v>
      </c>
      <c r="R147" t="s">
        <v>148</v>
      </c>
    </row>
    <row r="148" spans="17:18" x14ac:dyDescent="0.2">
      <c r="Q148" s="3" t="e">
        <f>IF(Q147&gt;0,Q147-360,Q147)</f>
        <v>#NUM!</v>
      </c>
      <c r="R148" t="s">
        <v>149</v>
      </c>
    </row>
  </sheetData>
  <sortState xmlns:xlrd2="http://schemas.microsoft.com/office/spreadsheetml/2017/richdata2" ref="A2:F89">
    <sortCondition ref="A4:A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PMC</vt:lpstr>
      <vt:lpstr>cosHR2d</vt:lpstr>
      <vt:lpstr>MB Averages</vt:lpstr>
      <vt:lpstr>MB Work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Morgen E Bauer</cp:lastModifiedBy>
  <dcterms:created xsi:type="dcterms:W3CDTF">2025-03-07T21:36:06Z</dcterms:created>
  <dcterms:modified xsi:type="dcterms:W3CDTF">2025-04-17T14:56:04Z</dcterms:modified>
</cp:coreProperties>
</file>