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im\Desktop\лаба 1\"/>
    </mc:Choice>
  </mc:AlternateContent>
  <bookViews>
    <workbookView xWindow="0" yWindow="0" windowWidth="21570" windowHeight="8085"/>
  </bookViews>
  <sheets>
    <sheet name="Лист1" sheetId="1" r:id="rId1"/>
  </sheets>
  <definedNames>
    <definedName name="Взнос">Лист1!$E$10</definedName>
    <definedName name="инжкоэфф">Лист1!$B$4</definedName>
    <definedName name="инжнад">Лист1!$D$4</definedName>
    <definedName name="инжнал">Лист1!$G$4</definedName>
    <definedName name="инжнач">Лист1!$F$4</definedName>
    <definedName name="инжпр">Лист1!$E$4</definedName>
    <definedName name="инжпре">Лист1!$E$4</definedName>
    <definedName name="инжпро">Лист1!$H$4</definedName>
    <definedName name="иннад">Лист1!$D$4</definedName>
    <definedName name="инокл">Лист1!$C$4</definedName>
    <definedName name="лабкоэфф">Лист1!$B$6</definedName>
    <definedName name="лабнад">Лист1!$D$6</definedName>
    <definedName name="лабнал">Лист1!$G$6</definedName>
    <definedName name="лабнач">Лист1!$F$6</definedName>
    <definedName name="лабокл">Лист1!$C$6</definedName>
    <definedName name="лабпре">Лист1!$E$6</definedName>
    <definedName name="лабпро">Лист1!$H$6</definedName>
    <definedName name="Надбавки">Лист1!$B$10</definedName>
    <definedName name="Налог">Лист1!$D$10</definedName>
    <definedName name="Премии">Лист1!$C$10</definedName>
    <definedName name="препкоэфф">Лист1!$B$3</definedName>
    <definedName name="препро">Лист1!$H$3</definedName>
    <definedName name="прнад">Лист1!$D$3</definedName>
    <definedName name="прнал">Лист1!$G$3</definedName>
    <definedName name="прнач">Лист1!$F$3</definedName>
    <definedName name="прокл">Лист1!$C$3</definedName>
    <definedName name="прПре">Лист1!$E$3</definedName>
    <definedName name="секнад">Лист1!$D$5</definedName>
    <definedName name="секнал">Лист1!$G$5</definedName>
    <definedName name="секнач">Лист1!$F$5</definedName>
    <definedName name="секокл">Лист1!$C$5</definedName>
    <definedName name="секпре">Лист1!$E$5</definedName>
    <definedName name="секпро">Лист1!$H$5</definedName>
    <definedName name="секркоэфф">Лист1!$B$5</definedName>
    <definedName name="ставка">Лист1!$A$10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5" i="1"/>
  <c r="I4" i="1"/>
  <c r="I3" i="1"/>
  <c r="G4" i="1"/>
  <c r="H3" i="1"/>
  <c r="H6" i="1"/>
  <c r="H5" i="1"/>
  <c r="H4" i="1"/>
  <c r="G3" i="1"/>
  <c r="G6" i="1"/>
  <c r="G5" i="1"/>
  <c r="F6" i="1"/>
  <c r="F5" i="1"/>
  <c r="F4" i="1"/>
  <c r="F3" i="1"/>
  <c r="D4" i="1"/>
  <c r="E6" i="1"/>
  <c r="E5" i="1"/>
  <c r="E4" i="1"/>
  <c r="E3" i="1"/>
  <c r="D6" i="1" l="1"/>
  <c r="D5" i="1"/>
  <c r="D3" i="1"/>
  <c r="C4" i="1"/>
  <c r="C6" i="1"/>
  <c r="C5" i="1"/>
  <c r="C3" i="1"/>
</calcChain>
</file>

<file path=xl/sharedStrings.xml><?xml version="1.0" encoding="utf-8"?>
<sst xmlns="http://schemas.openxmlformats.org/spreadsheetml/2006/main" count="19" uniqueCount="19">
  <si>
    <t>Расчёт заработной платы</t>
  </si>
  <si>
    <t>Должность</t>
  </si>
  <si>
    <t>Тарифный коэфф.</t>
  </si>
  <si>
    <t>Оклад</t>
  </si>
  <si>
    <t>Надбавка</t>
  </si>
  <si>
    <t>Премия</t>
  </si>
  <si>
    <t>Начислено</t>
  </si>
  <si>
    <t>Профсоюз</t>
  </si>
  <si>
    <t>К выдаче</t>
  </si>
  <si>
    <t>Преподаватель</t>
  </si>
  <si>
    <t>Инженер-программист</t>
  </si>
  <si>
    <t>Секретарь</t>
  </si>
  <si>
    <t>Лаборант</t>
  </si>
  <si>
    <t>Тарифная ставка                 1 разряда</t>
  </si>
  <si>
    <t>%Надбавки</t>
  </si>
  <si>
    <t>%Премии</t>
  </si>
  <si>
    <t>%Налога</t>
  </si>
  <si>
    <t>%Взноса</t>
  </si>
  <si>
    <t>Подоходный налог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</si>
</sst>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FFF5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3" fontId="0" fillId="0" borderId="1" xfId="0" applyNumberFormat="1" applyBorder="1"/>
    <xf numFmtId="9" fontId="0" fillId="0" borderId="1" xfId="0" applyNumberFormat="1" applyBorder="1"/>
    <xf numFmtId="0" fontId="0" fillId="0" borderId="5" xfId="0" applyBorder="1"/>
    <xf numFmtId="2" fontId="0" fillId="0" borderId="1" xfId="0" applyNumberFormat="1" applyBorder="1"/>
    <xf numFmtId="0" fontId="0" fillId="2" borderId="1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7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2" xfId="0" applyBorder="1"/>
    <xf numFmtId="0" fontId="0" fillId="2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FFF57"/>
      <color rgb="FF66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7" sqref="I7"/>
    </sheetView>
  </sheetViews>
  <sheetFormatPr defaultRowHeight="15" x14ac:dyDescent="0.25"/>
  <cols>
    <col min="1" max="1" width="23.140625" customWidth="1"/>
    <col min="2" max="2" width="11.42578125" customWidth="1"/>
    <col min="3" max="3" width="9.85546875" customWidth="1"/>
    <col min="4" max="4" width="10.28515625" customWidth="1"/>
    <col min="5" max="5" width="10.140625" customWidth="1"/>
    <col min="6" max="6" width="11" customWidth="1"/>
    <col min="7" max="7" width="13.28515625" customWidth="1"/>
    <col min="8" max="8" width="11.42578125" customWidth="1"/>
    <col min="9" max="9" width="11.140625" customWidth="1"/>
  </cols>
  <sheetData>
    <row r="1" spans="1:9" ht="21" customHeight="1" thickBot="1" x14ac:dyDescent="0.3">
      <c r="A1" s="2" t="s">
        <v>0</v>
      </c>
      <c r="B1" s="3"/>
      <c r="C1" s="3"/>
      <c r="D1" s="3"/>
      <c r="E1" s="3"/>
      <c r="F1" s="3"/>
      <c r="G1" s="3"/>
      <c r="H1" s="3"/>
      <c r="I1" s="1"/>
    </row>
    <row r="2" spans="1:9" ht="30.75" customHeight="1" thickTop="1" thickBot="1" x14ac:dyDescent="0.3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5" t="s">
        <v>6</v>
      </c>
      <c r="G2" s="14" t="s">
        <v>18</v>
      </c>
      <c r="H2" s="14" t="s">
        <v>7</v>
      </c>
      <c r="I2" s="16" t="s">
        <v>8</v>
      </c>
    </row>
    <row r="3" spans="1:9" ht="15.75" thickTop="1" x14ac:dyDescent="0.25">
      <c r="A3" s="17" t="s">
        <v>9</v>
      </c>
      <c r="B3" s="17">
        <v>4.3899999999999997</v>
      </c>
      <c r="C3" s="17">
        <f>ставка*препкоэфф</f>
        <v>1207250</v>
      </c>
      <c r="D3" s="17">
        <f>Надбавки*прокл</f>
        <v>120725</v>
      </c>
      <c r="E3" s="17">
        <f>Премии*прокл</f>
        <v>301812.5</v>
      </c>
      <c r="F3" s="18">
        <f>прокл+прнад+прПре</f>
        <v>1629787.5</v>
      </c>
      <c r="G3" s="17">
        <f>Налог*прнач</f>
        <v>211872.375</v>
      </c>
      <c r="H3" s="17">
        <f>Взнос*прнач</f>
        <v>16297.875</v>
      </c>
      <c r="I3" s="19">
        <f>прнач-(прнал+препро)</f>
        <v>1401617.25</v>
      </c>
    </row>
    <row r="4" spans="1:9" x14ac:dyDescent="0.25">
      <c r="A4" s="5" t="s">
        <v>10</v>
      </c>
      <c r="B4" s="5">
        <v>7.07</v>
      </c>
      <c r="C4" s="5">
        <f>ставка*инжкоэфф</f>
        <v>1944250</v>
      </c>
      <c r="D4" s="5">
        <f>Надбавки*инокл</f>
        <v>194425</v>
      </c>
      <c r="E4" s="5">
        <f>Премии*инокл</f>
        <v>486062.5</v>
      </c>
      <c r="F4" s="10">
        <f>инокл+инжнад+инжпре</f>
        <v>2624737.5</v>
      </c>
      <c r="G4" s="5">
        <f>Налог*инжнач</f>
        <v>341215.875</v>
      </c>
      <c r="H4" s="5">
        <f>Взнос*инжнач</f>
        <v>26247.375</v>
      </c>
      <c r="I4" s="12">
        <f>инжнач-(инжнал+инжпро)</f>
        <v>2257274.25</v>
      </c>
    </row>
    <row r="5" spans="1:9" x14ac:dyDescent="0.25">
      <c r="A5" s="5" t="s">
        <v>11</v>
      </c>
      <c r="B5" s="9">
        <v>3</v>
      </c>
      <c r="C5" s="5">
        <f>ставка*секркоэфф</f>
        <v>825000</v>
      </c>
      <c r="D5" s="5">
        <f>Надбавки*секокл</f>
        <v>82500</v>
      </c>
      <c r="E5" s="5">
        <f>Премии*секокл</f>
        <v>206250</v>
      </c>
      <c r="F5" s="10">
        <f>секокл+секнад+секпре</f>
        <v>1113750</v>
      </c>
      <c r="G5" s="5">
        <f>Налог*секнач</f>
        <v>144787.5</v>
      </c>
      <c r="H5" s="5">
        <f>Взнос*секнач</f>
        <v>11137.5</v>
      </c>
      <c r="I5" s="12">
        <f>секнач-(секнал+секпро)</f>
        <v>957825</v>
      </c>
    </row>
    <row r="6" spans="1:9" ht="15.75" thickBot="1" x14ac:dyDescent="0.3">
      <c r="A6" s="8" t="s">
        <v>12</v>
      </c>
      <c r="B6" s="8">
        <v>2.31</v>
      </c>
      <c r="C6" s="8">
        <f>ставка*лабкоэфф</f>
        <v>635250</v>
      </c>
      <c r="D6" s="8">
        <f>Надбавки*лабокл</f>
        <v>63525</v>
      </c>
      <c r="E6" s="8">
        <f>Премии*лабокл</f>
        <v>158812.5</v>
      </c>
      <c r="F6" s="11">
        <f>лабокл+лабнад+лабпре</f>
        <v>857587.5</v>
      </c>
      <c r="G6" s="8">
        <f>Налог*лабнач</f>
        <v>111486.375</v>
      </c>
      <c r="H6" s="8">
        <f>Взнос*лабнач</f>
        <v>8575.875</v>
      </c>
      <c r="I6" s="13">
        <f>лабнач-(лабнал+лабпро)</f>
        <v>737525.25</v>
      </c>
    </row>
    <row r="7" spans="1:9" ht="15.75" thickTop="1" x14ac:dyDescent="0.25"/>
    <row r="8" spans="1:9" ht="15" customHeight="1" x14ac:dyDescent="0.25"/>
    <row r="9" spans="1:9" ht="27.75" customHeight="1" x14ac:dyDescent="0.25">
      <c r="A9" s="4" t="s">
        <v>13</v>
      </c>
      <c r="B9" s="5" t="s">
        <v>14</v>
      </c>
      <c r="C9" s="5" t="s">
        <v>15</v>
      </c>
      <c r="D9" s="5" t="s">
        <v>16</v>
      </c>
      <c r="E9" s="5" t="s">
        <v>17</v>
      </c>
    </row>
    <row r="10" spans="1:9" x14ac:dyDescent="0.25">
      <c r="A10" s="6">
        <v>275000</v>
      </c>
      <c r="B10" s="7">
        <v>0.1</v>
      </c>
      <c r="C10" s="7">
        <v>0.25</v>
      </c>
      <c r="D10" s="7">
        <v>0.13</v>
      </c>
      <c r="E10" s="7">
        <v>0.01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35</vt:i4>
      </vt:variant>
    </vt:vector>
  </HeadingPairs>
  <TitlesOfParts>
    <vt:vector size="36" baseType="lpstr">
      <vt:lpstr>Лист1</vt:lpstr>
      <vt:lpstr>Взнос</vt:lpstr>
      <vt:lpstr>инжкоэфф</vt:lpstr>
      <vt:lpstr>инжнад</vt:lpstr>
      <vt:lpstr>инжнал</vt:lpstr>
      <vt:lpstr>инжнач</vt:lpstr>
      <vt:lpstr>инжпр</vt:lpstr>
      <vt:lpstr>инжпре</vt:lpstr>
      <vt:lpstr>инжпро</vt:lpstr>
      <vt:lpstr>иннад</vt:lpstr>
      <vt:lpstr>инокл</vt:lpstr>
      <vt:lpstr>лабкоэфф</vt:lpstr>
      <vt:lpstr>лабнад</vt:lpstr>
      <vt:lpstr>лабнал</vt:lpstr>
      <vt:lpstr>лабнач</vt:lpstr>
      <vt:lpstr>лабокл</vt:lpstr>
      <vt:lpstr>лабпре</vt:lpstr>
      <vt:lpstr>лабпро</vt:lpstr>
      <vt:lpstr>Надбавки</vt:lpstr>
      <vt:lpstr>Налог</vt:lpstr>
      <vt:lpstr>Премии</vt:lpstr>
      <vt:lpstr>препкоэфф</vt:lpstr>
      <vt:lpstr>препро</vt:lpstr>
      <vt:lpstr>прнад</vt:lpstr>
      <vt:lpstr>прнал</vt:lpstr>
      <vt:lpstr>прнач</vt:lpstr>
      <vt:lpstr>прокл</vt:lpstr>
      <vt:lpstr>прПре</vt:lpstr>
      <vt:lpstr>секнад</vt:lpstr>
      <vt:lpstr>секнал</vt:lpstr>
      <vt:lpstr>секнач</vt:lpstr>
      <vt:lpstr>секокл</vt:lpstr>
      <vt:lpstr>секпре</vt:lpstr>
      <vt:lpstr>секпро</vt:lpstr>
      <vt:lpstr>секркоэфф</vt:lpstr>
      <vt:lpstr>ставка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макеёнок денис</dc:creator>
  <cp:lastModifiedBy>макеёнок денис</cp:lastModifiedBy>
  <dcterms:created xsi:type="dcterms:W3CDTF">2021-09-15T19:36:53Z</dcterms:created>
  <dcterms:modified xsi:type="dcterms:W3CDTF">2021-09-15T20:36:30Z</dcterms:modified>
</cp:coreProperties>
</file>