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курсач 2 возвращение\"/>
    </mc:Choice>
  </mc:AlternateContent>
  <xr:revisionPtr revIDLastSave="0" documentId="13_ncr:1_{C84A9502-7EC6-4F44-B20F-C276D0C1AB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X6" i="1"/>
  <c r="S29" i="1"/>
  <c r="S28" i="1"/>
  <c r="X15" i="1"/>
  <c r="X14" i="1"/>
  <c r="X23" i="1" s="1"/>
  <c r="N11" i="1"/>
  <c r="N10" i="1"/>
  <c r="N9" i="1"/>
  <c r="I51" i="1"/>
  <c r="I61" i="1"/>
  <c r="X11" i="1"/>
  <c r="X5" i="1"/>
  <c r="X4" i="1"/>
  <c r="X3" i="1"/>
  <c r="X2" i="1"/>
  <c r="V23" i="1" s="1"/>
  <c r="X19" i="1"/>
  <c r="X18" i="1"/>
  <c r="X12" i="1"/>
  <c r="X10" i="1"/>
  <c r="X9" i="1"/>
  <c r="X8" i="1"/>
  <c r="X20" i="1"/>
  <c r="X17" i="1"/>
  <c r="X16" i="1"/>
  <c r="X13" i="1"/>
  <c r="X7" i="1"/>
  <c r="S23" i="1"/>
  <c r="S24" i="1"/>
  <c r="S25" i="1"/>
  <c r="S26" i="1"/>
  <c r="S27" i="1"/>
  <c r="N13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21" i="1"/>
  <c r="N20" i="1"/>
  <c r="N19" i="1"/>
  <c r="N18" i="1"/>
  <c r="N12" i="1"/>
  <c r="N4" i="1"/>
  <c r="N3" i="1"/>
  <c r="N2" i="1"/>
  <c r="I52" i="1"/>
  <c r="I53" i="1"/>
  <c r="I54" i="1"/>
  <c r="I55" i="1"/>
  <c r="I56" i="1"/>
  <c r="I57" i="1"/>
  <c r="I58" i="1"/>
  <c r="I59" i="1"/>
  <c r="I60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56" i="1" s="1"/>
  <c r="D51" i="1"/>
  <c r="D50" i="1"/>
  <c r="D49" i="1"/>
  <c r="D48" i="1"/>
  <c r="D46" i="1"/>
  <c r="D45" i="1"/>
  <c r="D44" i="1"/>
  <c r="D43" i="1"/>
  <c r="D42" i="1"/>
  <c r="D36" i="1"/>
  <c r="D35" i="1"/>
  <c r="D34" i="1"/>
  <c r="D33" i="1"/>
  <c r="D32" i="1"/>
  <c r="D41" i="1"/>
  <c r="D40" i="1"/>
  <c r="D39" i="1"/>
  <c r="D38" i="1"/>
  <c r="D31" i="1"/>
  <c r="D30" i="1"/>
  <c r="D29" i="1"/>
  <c r="D28" i="1"/>
  <c r="D22" i="1"/>
  <c r="D21" i="1"/>
  <c r="D12" i="1"/>
  <c r="D11" i="1"/>
  <c r="D2" i="1"/>
  <c r="S22" i="1"/>
  <c r="N6" i="1"/>
  <c r="N17" i="1"/>
  <c r="N16" i="1"/>
  <c r="N15" i="1"/>
  <c r="N14" i="1"/>
  <c r="N8" i="1"/>
  <c r="N7" i="1"/>
  <c r="N5" i="1"/>
  <c r="D6" i="1"/>
  <c r="D37" i="1"/>
  <c r="D47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10" i="1"/>
  <c r="D9" i="1"/>
  <c r="D8" i="1"/>
  <c r="D7" i="1"/>
  <c r="D5" i="1"/>
  <c r="D4" i="1"/>
  <c r="D3" i="1"/>
  <c r="D54" i="1" l="1"/>
  <c r="O32" i="1"/>
  <c r="D55" i="1"/>
</calcChain>
</file>

<file path=xl/sharedStrings.xml><?xml version="1.0" encoding="utf-8"?>
<sst xmlns="http://schemas.openxmlformats.org/spreadsheetml/2006/main" count="571" uniqueCount="257">
  <si>
    <t>№ шкафа</t>
  </si>
  <si>
    <t>№ узла</t>
  </si>
  <si>
    <t>Расчет длины</t>
  </si>
  <si>
    <t>Длина, 
м</t>
  </si>
  <si>
    <t>КШ П1.1</t>
  </si>
  <si>
    <t>Р-ка П1.1</t>
  </si>
  <si>
    <t>Р-ка П1.2</t>
  </si>
  <si>
    <t>2,5+1,2+3,2+3,4+3,3</t>
  </si>
  <si>
    <t>Р-ка П1.3</t>
  </si>
  <si>
    <t>2,5+1,2+3,2+3,4</t>
  </si>
  <si>
    <t>Р-ка П1.4</t>
  </si>
  <si>
    <t>2,5+1,2+3,2</t>
  </si>
  <si>
    <t>Р-ка П1.5</t>
  </si>
  <si>
    <t>2,5+1,2</t>
  </si>
  <si>
    <t>Р-ка П1.6</t>
  </si>
  <si>
    <t>2,7+1,2</t>
  </si>
  <si>
    <t>Р-ка П1.7</t>
  </si>
  <si>
    <t>2,7+1,2+3,2</t>
  </si>
  <si>
    <t>Р-ка П1.8</t>
  </si>
  <si>
    <t>2,7+1,2+3,2+3,4</t>
  </si>
  <si>
    <t>Р-ка П1.9</t>
  </si>
  <si>
    <t>2,7+1,2+3,2+3,4+3,3</t>
  </si>
  <si>
    <t>Р-ка П1.10</t>
  </si>
  <si>
    <t>КШ П1.2</t>
  </si>
  <si>
    <t>Р-ка П1.11</t>
  </si>
  <si>
    <t>Р-ка П1.12</t>
  </si>
  <si>
    <t>Р-ка П1.13</t>
  </si>
  <si>
    <t>Р-ка П1.14</t>
  </si>
  <si>
    <t>Р-ка П1.15</t>
  </si>
  <si>
    <t>Р-ка П1.16</t>
  </si>
  <si>
    <t>Р-ка П1.17</t>
  </si>
  <si>
    <t>Р-ка П1.18</t>
  </si>
  <si>
    <t>Р-ка П1.19</t>
  </si>
  <si>
    <t>Р-ка П1.20</t>
  </si>
  <si>
    <t>КШ П1.3</t>
  </si>
  <si>
    <t>Р-ка П1.21</t>
  </si>
  <si>
    <t>2,5+1,1+3,2+3,3+3,4+3,2</t>
  </si>
  <si>
    <t>Р-ка П1.22</t>
  </si>
  <si>
    <t>2,5+1,1+3,2+3,3+3,4</t>
  </si>
  <si>
    <t>Р-ка П1.23</t>
  </si>
  <si>
    <t>2,5+1,1+3,2+3,3</t>
  </si>
  <si>
    <t>Р-ка П1.24</t>
  </si>
  <si>
    <t>2,5+1,1+3,2</t>
  </si>
  <si>
    <t>Р-ка П1.25</t>
  </si>
  <si>
    <t>2,5+1,1</t>
  </si>
  <si>
    <t>Р-ка П1.26</t>
  </si>
  <si>
    <t>2,7+1,1</t>
  </si>
  <si>
    <t>Р-ка П1.27</t>
  </si>
  <si>
    <t>Р-ка П1.28</t>
  </si>
  <si>
    <t>Р-ка П1.29</t>
  </si>
  <si>
    <t>Р-ка П1.30</t>
  </si>
  <si>
    <t>КШ П1.4</t>
  </si>
  <si>
    <t>Р-ка П1.31</t>
  </si>
  <si>
    <t>Р-ка П1.32</t>
  </si>
  <si>
    <t>Р-ка П1.33</t>
  </si>
  <si>
    <t>Р-ка П1.34</t>
  </si>
  <si>
    <t>Р-ка П1.35</t>
  </si>
  <si>
    <t>Р-ка П1.36</t>
  </si>
  <si>
    <t>Р-ка П1.37</t>
  </si>
  <si>
    <t>Р-ка П1.38</t>
  </si>
  <si>
    <t>Р-ка П1.39</t>
  </si>
  <si>
    <t>Р-ка П1.40</t>
  </si>
  <si>
    <t>КШ П1.5</t>
  </si>
  <si>
    <t>Р-ка П1.41</t>
  </si>
  <si>
    <t>Р-ка П1.42</t>
  </si>
  <si>
    <t>Р-ка П1.43</t>
  </si>
  <si>
    <t>Р-ка П1.44</t>
  </si>
  <si>
    <t>Р-ка П1.45</t>
  </si>
  <si>
    <t>Р-ка П1.46</t>
  </si>
  <si>
    <t>Р-ка П1.47</t>
  </si>
  <si>
    <t>Р-ка П1.48</t>
  </si>
  <si>
    <t>Р-ка П1.49</t>
  </si>
  <si>
    <t>Р-ка П1.50</t>
  </si>
  <si>
    <t>КШ П2.1</t>
  </si>
  <si>
    <t>КШ П2.2</t>
  </si>
  <si>
    <t>КШ П2.3</t>
  </si>
  <si>
    <t>КШ П2.4</t>
  </si>
  <si>
    <t>КШ П2.5</t>
  </si>
  <si>
    <t>КШ П2.6</t>
  </si>
  <si>
    <t>Р-ка П2.1</t>
  </si>
  <si>
    <t>Р-ка П2.3</t>
  </si>
  <si>
    <t>Р-ка П2.4</t>
  </si>
  <si>
    <t>Р-ка П2.5</t>
  </si>
  <si>
    <t>Р-ка П2.6</t>
  </si>
  <si>
    <t>Р-ка П2.7</t>
  </si>
  <si>
    <t>Р-ка П2.8</t>
  </si>
  <si>
    <t>Р-ка П2.9</t>
  </si>
  <si>
    <t>Р-ка П2.10</t>
  </si>
  <si>
    <t>Р-ка П2.11</t>
  </si>
  <si>
    <t>Р-ка П2.12</t>
  </si>
  <si>
    <t>Р-ка П2.13</t>
  </si>
  <si>
    <t>Р-ка П2.14</t>
  </si>
  <si>
    <t>Р-ка П2.15</t>
  </si>
  <si>
    <t>Р-ка П2.16</t>
  </si>
  <si>
    <t>Р-ка П2.17</t>
  </si>
  <si>
    <t>Р-ка П2.18</t>
  </si>
  <si>
    <t>Р-ка П2.19</t>
  </si>
  <si>
    <t>Р-ка П2.20</t>
  </si>
  <si>
    <t>Р-ка П2.21</t>
  </si>
  <si>
    <t>Р-ка П2.22</t>
  </si>
  <si>
    <t>Р-ка П2.23</t>
  </si>
  <si>
    <t>Р-ка П2.24</t>
  </si>
  <si>
    <t>Р-ка П2.25</t>
  </si>
  <si>
    <t>Р-ка П2.26</t>
  </si>
  <si>
    <t>Р-ка П2.27</t>
  </si>
  <si>
    <t>Р-ка П2.28</t>
  </si>
  <si>
    <t>Р-ка П2.29</t>
  </si>
  <si>
    <t>Р-ка П2.30</t>
  </si>
  <si>
    <t>Р-ка П2.31</t>
  </si>
  <si>
    <t>Р-ка П2.32</t>
  </si>
  <si>
    <t>Р-ка П2.33</t>
  </si>
  <si>
    <t>Р-ка П2.34</t>
  </si>
  <si>
    <t>Р-ка П2.35</t>
  </si>
  <si>
    <t>Р-ка П2.36</t>
  </si>
  <si>
    <t>Р-ка П2.37</t>
  </si>
  <si>
    <t>Р-ка П2.38</t>
  </si>
  <si>
    <t>Р-ка П2.39</t>
  </si>
  <si>
    <t>Р-ка П2.40</t>
  </si>
  <si>
    <t>Р-ка П2.41</t>
  </si>
  <si>
    <t>Р-ка П2.42</t>
  </si>
  <si>
    <t>Р-ка П2.43</t>
  </si>
  <si>
    <t>Р-ка П2.44</t>
  </si>
  <si>
    <t>Р-ка П2.45</t>
  </si>
  <si>
    <t>Р-ка П2.46</t>
  </si>
  <si>
    <t>Р-ка П2.47</t>
  </si>
  <si>
    <t>Р-ка П2.48</t>
  </si>
  <si>
    <t>Р-ка П2.49</t>
  </si>
  <si>
    <t>Р-ка П2.50</t>
  </si>
  <si>
    <t>Р-ка П2.51</t>
  </si>
  <si>
    <t>Р-ка П2.52</t>
  </si>
  <si>
    <t>Р-ка П2.53</t>
  </si>
  <si>
    <t>Р-ка П2.54</t>
  </si>
  <si>
    <t>Р-ка П2.55</t>
  </si>
  <si>
    <t>Р-ка П2.56</t>
  </si>
  <si>
    <t>Р-ка П2.57</t>
  </si>
  <si>
    <t>Р-ка П2.58</t>
  </si>
  <si>
    <t>Р-ка П2.59</t>
  </si>
  <si>
    <t>Р-ка П2.60</t>
  </si>
  <si>
    <t>2,6+1,2</t>
  </si>
  <si>
    <t>2,6+1,2+3,2</t>
  </si>
  <si>
    <t>2,6+1,2+3,2+3,4</t>
  </si>
  <si>
    <t>2,6+1,2+3,2+3,4+3,3</t>
  </si>
  <si>
    <t>КШ Т1.1</t>
  </si>
  <si>
    <t>КШ Т1.2</t>
  </si>
  <si>
    <t>Р-ка Т1.1</t>
  </si>
  <si>
    <t>Р-ка Т1.2</t>
  </si>
  <si>
    <t>Р-ка Т1.3</t>
  </si>
  <si>
    <t>Р-ка Т1.4</t>
  </si>
  <si>
    <t>Р-ка Т1.5</t>
  </si>
  <si>
    <t>Р-ка Т1.6</t>
  </si>
  <si>
    <t>Р-ка Т1.7</t>
  </si>
  <si>
    <t>Р-ка Т1.8</t>
  </si>
  <si>
    <t>Р-ка Т1.9</t>
  </si>
  <si>
    <t>Р-ка Т1.10</t>
  </si>
  <si>
    <t>Р-ка Т1.11</t>
  </si>
  <si>
    <t>Р-ка Т1.12</t>
  </si>
  <si>
    <t>Р-ка Т1.13</t>
  </si>
  <si>
    <t>Р-ка Т1.14</t>
  </si>
  <si>
    <t>Р-ка Т1.15</t>
  </si>
  <si>
    <t>Р-ка Т1.16</t>
  </si>
  <si>
    <t>Р-ка Т1.17</t>
  </si>
  <si>
    <t>Р-ка Т1.18</t>
  </si>
  <si>
    <t>Р-ка Т1.19</t>
  </si>
  <si>
    <t>Р-ка Т1.20</t>
  </si>
  <si>
    <t>2,4+1,0</t>
  </si>
  <si>
    <t>2,5+1,2+4,3</t>
  </si>
  <si>
    <t>3,0+1,2+3,3</t>
  </si>
  <si>
    <t>3,0+1,2</t>
  </si>
  <si>
    <t>Р-ка Т2.1</t>
  </si>
  <si>
    <t>Р-ка Т2.2</t>
  </si>
  <si>
    <t>Р-ка Т2.3</t>
  </si>
  <si>
    <t>Р-ка Т2.4</t>
  </si>
  <si>
    <t>Р-ка Т2.5</t>
  </si>
  <si>
    <t>Р-ка Т2.6</t>
  </si>
  <si>
    <t>Р-ка Т2.7</t>
  </si>
  <si>
    <t>Р-ка Т2.8</t>
  </si>
  <si>
    <t>Р-ка Т2.9</t>
  </si>
  <si>
    <t>Р-ка Т2.10</t>
  </si>
  <si>
    <t>Р-ка Т2.11</t>
  </si>
  <si>
    <t>Р-ка Т2.12</t>
  </si>
  <si>
    <t>Р-ка Т2.13</t>
  </si>
  <si>
    <t>Р-ка Т2.14</t>
  </si>
  <si>
    <t>Р-ка Т2.15</t>
  </si>
  <si>
    <t>Р-ка Т2.16</t>
  </si>
  <si>
    <t>Р-ка Т2.17</t>
  </si>
  <si>
    <t>Р-ка Т2.18</t>
  </si>
  <si>
    <t>Р-ка Т2.19</t>
  </si>
  <si>
    <t>Р-ка Т2.20</t>
  </si>
  <si>
    <t>Р-ка Т2.21</t>
  </si>
  <si>
    <t>Р-ка Т2.22</t>
  </si>
  <si>
    <t>Р-ка Т2.23</t>
  </si>
  <si>
    <t>Р-ка Т2.24</t>
  </si>
  <si>
    <t>Р-ка Т2.25</t>
  </si>
  <si>
    <t>Р-ка Т2.26</t>
  </si>
  <si>
    <t>Р-ка Т2.27</t>
  </si>
  <si>
    <t>Р-ка Т2.28</t>
  </si>
  <si>
    <t>КШ Т2.1</t>
  </si>
  <si>
    <t>КШ Т2.2</t>
  </si>
  <si>
    <t>КШ Т2.3</t>
  </si>
  <si>
    <t>3,0+1,4</t>
  </si>
  <si>
    <t>Главный шкаф П</t>
  </si>
  <si>
    <t>Wi-Fi</t>
  </si>
  <si>
    <t>0,5+8,2+1,5</t>
  </si>
  <si>
    <t xml:space="preserve">2,5+1,2+3,2+3,4+3,3+3,3 </t>
  </si>
  <si>
    <t>2,7+1,2+3,2+3,4+3,3+3,3</t>
  </si>
  <si>
    <t>2,5+1,2+3,2+3,4+3,3+3,3</t>
  </si>
  <si>
    <t>2,7+1,1+3,3</t>
  </si>
  <si>
    <t>2,7+1,1+3,3+3,3</t>
  </si>
  <si>
    <t>2,7+1,1+3,3+3,3+3,4</t>
  </si>
  <si>
    <t>2,7+1,1+3,3+3,3+3,4+3,2</t>
  </si>
  <si>
    <t>2,5+1,1+3,3+3,3+3,4+3,2</t>
  </si>
  <si>
    <t>2,5+1,1+3,3+3,3+3,4</t>
  </si>
  <si>
    <t>2,5+1,1+3,3+3,3</t>
  </si>
  <si>
    <t>2,5+1,1+3,3</t>
  </si>
  <si>
    <t>2,6+1,2+3,2+3,4+3,3+3,3</t>
  </si>
  <si>
    <t>2,4+1,0+4,2+1,1+4,3</t>
  </si>
  <si>
    <t>2,4+1,0+4,2+1,1</t>
  </si>
  <si>
    <t>2,4+1,0+4,2</t>
  </si>
  <si>
    <t>2,5+1,2+4,3+1,3+5,0</t>
  </si>
  <si>
    <t>2,5+1,2+4,3+1,3+5,0+1,0</t>
  </si>
  <si>
    <t>2,5+1,2+4,3+1,3+5,0+1,0+4,1</t>
  </si>
  <si>
    <t>3,0+1,2+3,3+3,3+3,2</t>
  </si>
  <si>
    <t>3,0+1,2+3,3+3,3</t>
  </si>
  <si>
    <t>3,0+1,2+3,3+3,3+3,2+4,2</t>
  </si>
  <si>
    <t>3,0+1,2+3,3+3,3+3,2+4,2+1,5+5,5+1,5</t>
  </si>
  <si>
    <t>2,5+1,3</t>
  </si>
  <si>
    <t>2,5+1,3+3,0</t>
  </si>
  <si>
    <t>2,5+1,3+3,0+2,9</t>
  </si>
  <si>
    <t>2,5+1,3+3,0+2,9+2,8</t>
  </si>
  <si>
    <t>2,5+1,3+3,0+2,9+2,8+3,4</t>
  </si>
  <si>
    <t>2,5+0,4+1,4</t>
  </si>
  <si>
    <t>Кабельная шахта Т</t>
  </si>
  <si>
    <t>Главный шкаф Т</t>
  </si>
  <si>
    <t>0,3+2,0</t>
  </si>
  <si>
    <t>2,5+1,2+4,3+1,3+0,5+2,0</t>
  </si>
  <si>
    <t>1,8+0,5</t>
  </si>
  <si>
    <t>2,5+0,1+2,7+2,5+0,4+1,4</t>
  </si>
  <si>
    <t>2,7+0,1+2,5+2,7+1,1+3,3+3,3+3,4+3,2+7,2+3,3+3,3+3,4+3,2+1,2+2,7+2,5+0,1+2,7+2,5+0,4+1,4</t>
  </si>
  <si>
    <t>2,5+1,2+3,3+3,3+3,4+3,4+3,2+7,2+3,3+3,3+3,4+3,2+1,2+2,6+2,7+0,1+1,5</t>
  </si>
  <si>
    <t>2,7+0,1+1,5</t>
  </si>
  <si>
    <t>2,7+1,1+3,3+3,3+3,4+3,2+7,2+3,3+3,3+3,4+3,2+1,2+2,7+2,5+0,1+2,7+2,5+0,4+1,4</t>
  </si>
  <si>
    <t>3,0+0,1+1,2+4,3+1,3+0,5+2,0</t>
  </si>
  <si>
    <t>2,5+0,1+1,1+4,2+3,2+3,3+3,3+1,2+3,0+3,0+0,1+1,2+4,3+1,3+0,5+2,0</t>
  </si>
  <si>
    <t>2,7+0,1+2,5+2,7+1,2+3,3+3,3+3,4+3,2+7,2+3,3+3,3+3,4+3,2+1,2+2,7+2,5+0,1+2,7+2,5+0,4+0,2+0,7</t>
  </si>
  <si>
    <t>2,7+1,2+3,3+3,3+3,4+3,2+7,2+3,3+3,3+3,4+3,2+1,2+2,7+2,5+0,1+2,7+2,5+0,4+0,2+2,3+0,3+0,2+1,4+0,7</t>
  </si>
  <si>
    <t>2,5+0,1+2,7+2,5+0,4+0,2+2,3+0,3+0,2+1,4+0,7</t>
  </si>
  <si>
    <t>2,5+0,4+0,2+2,3+0,3+0,2+1,4+0,7</t>
  </si>
  <si>
    <t>2,7+1,2+3,2+3,4+3,3+3,3+1,6+1,6</t>
  </si>
  <si>
    <t>2,7+1,1+3,3+3,3+3,4+3,2+1,6+1,6</t>
  </si>
  <si>
    <t>2,5+1,2+4,3+1,3+5,0+1,6+1,6</t>
  </si>
  <si>
    <t>2,5+1,2+4,3+1,3+5,0+1,0+1,6+1,6</t>
  </si>
  <si>
    <t>2,5+1,2+4,3+1,3+5,0+1,0+4,1+1,6+1,6</t>
  </si>
  <si>
    <t>3,0+0,1+1,2+4,3+1,3+0,5+0,3+2,3+0,3+0,3+2,0+0,7</t>
  </si>
  <si>
    <t>2,5+1,2+4,3+1,3+0,5+0,3+2,3+0,3+0,3+2,0+0,7</t>
  </si>
  <si>
    <t>3,0+1,4+3,9+1,6+1,6</t>
  </si>
  <si>
    <t>3,0+1,4+3,9+3,3+1,6+1,6</t>
  </si>
  <si>
    <t>2,7+3,5+2,5+2,7+0,1+2,5+2,7+1,2+3,3+3,3+3,4+3,2+7,2+3,3+3,3+3,4+3,2+1,2+2,7+2,5+0,1+2,7+2,5+0,4+0,2+2,3+0,3+0,2+1,4+0,7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</si>
</sst>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rgb="FF000000"/>
      <name val="Times New Roman"/>
      <charset val="1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S1" zoomScale="70" zoomScaleNormal="70" workbookViewId="0">
      <selection activeCell="AC11" sqref="AC11"/>
    </sheetView>
  </sheetViews>
  <sheetFormatPr defaultRowHeight="14.4" x14ac:dyDescent="0.3"/>
  <cols>
    <col min="1" max="1" width="12.88671875" customWidth="1"/>
    <col min="2" max="2" width="13.33203125" customWidth="1"/>
    <col min="3" max="3" width="42.6640625" customWidth="1"/>
    <col min="4" max="4" width="14.44140625" customWidth="1"/>
    <col min="6" max="6" width="17.21875" customWidth="1"/>
    <col min="7" max="7" width="17.109375" customWidth="1"/>
    <col min="8" max="8" width="31.21875" customWidth="1"/>
    <col min="9" max="9" width="14" customWidth="1"/>
    <col min="11" max="11" width="13.109375" customWidth="1"/>
    <col min="12" max="12" width="13.5546875" customWidth="1"/>
    <col min="13" max="13" width="42.88671875" customWidth="1"/>
    <col min="14" max="14" width="15.109375" customWidth="1"/>
    <col min="15" max="15" width="12.88671875" customWidth="1"/>
    <col min="16" max="16" width="16.109375" customWidth="1"/>
    <col min="17" max="17" width="17.77734375" customWidth="1"/>
    <col min="18" max="18" width="43.5546875" customWidth="1"/>
    <col min="19" max="19" width="14.6640625" customWidth="1"/>
    <col min="21" max="21" width="23.109375" customWidth="1"/>
    <col min="22" max="22" width="23.88671875" customWidth="1"/>
    <col min="23" max="23" width="46.88671875" customWidth="1"/>
    <col min="24" max="24" width="14.5546875" customWidth="1"/>
    <col min="27" max="27" width="24.5546875" customWidth="1"/>
    <col min="28" max="28" width="23.21875" customWidth="1"/>
    <col min="29" max="29" width="38.77734375" customWidth="1"/>
    <col min="30" max="30" width="11.6640625" customWidth="1"/>
  </cols>
  <sheetData>
    <row r="1" spans="1:30" ht="42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1"/>
      <c r="F1" s="3" t="s">
        <v>0</v>
      </c>
      <c r="G1" s="3" t="s">
        <v>1</v>
      </c>
      <c r="H1" s="3" t="s">
        <v>2</v>
      </c>
      <c r="I1" s="4" t="s">
        <v>3</v>
      </c>
      <c r="K1" s="3" t="s">
        <v>0</v>
      </c>
      <c r="L1" s="3" t="s">
        <v>1</v>
      </c>
      <c r="M1" s="3" t="s">
        <v>2</v>
      </c>
      <c r="N1" s="4" t="s">
        <v>3</v>
      </c>
      <c r="P1" s="3" t="s">
        <v>0</v>
      </c>
      <c r="Q1" s="3" t="s">
        <v>1</v>
      </c>
      <c r="R1" s="3" t="s">
        <v>2</v>
      </c>
      <c r="S1" s="4" t="s">
        <v>3</v>
      </c>
      <c r="U1" s="3" t="s">
        <v>0</v>
      </c>
      <c r="V1" s="3" t="s">
        <v>1</v>
      </c>
      <c r="W1" s="3" t="s">
        <v>2</v>
      </c>
      <c r="X1" s="4" t="s">
        <v>3</v>
      </c>
      <c r="AA1" s="3" t="s">
        <v>0</v>
      </c>
      <c r="AB1" s="3" t="s">
        <v>1</v>
      </c>
      <c r="AC1" s="3" t="s">
        <v>2</v>
      </c>
      <c r="AD1" s="4" t="s">
        <v>3</v>
      </c>
    </row>
    <row r="2" spans="1:30" ht="25.95" customHeight="1" x14ac:dyDescent="0.3">
      <c r="A2" s="3" t="s">
        <v>4</v>
      </c>
      <c r="B2" s="3" t="s">
        <v>5</v>
      </c>
      <c r="C2" s="5" t="s">
        <v>203</v>
      </c>
      <c r="D2" s="3">
        <f>2.5+1.2+3.2+3.4+3.3+3.3</f>
        <v>16.900000000000002</v>
      </c>
      <c r="E2" s="1"/>
      <c r="F2" s="3" t="s">
        <v>73</v>
      </c>
      <c r="G2" s="3" t="s">
        <v>79</v>
      </c>
      <c r="H2" s="5" t="s">
        <v>203</v>
      </c>
      <c r="I2" s="3">
        <f>2.5+1.2+3.2+3.4+3.3+3.3</f>
        <v>16.900000000000002</v>
      </c>
      <c r="K2" s="3" t="s">
        <v>142</v>
      </c>
      <c r="L2" s="3" t="s">
        <v>144</v>
      </c>
      <c r="M2" s="5" t="s">
        <v>215</v>
      </c>
      <c r="N2" s="3">
        <f>2.4+1+4.2+1.1+4.3</f>
        <v>13</v>
      </c>
      <c r="P2" s="3" t="s">
        <v>196</v>
      </c>
      <c r="Q2" s="3" t="s">
        <v>168</v>
      </c>
      <c r="R2" s="5" t="s">
        <v>215</v>
      </c>
      <c r="S2" s="3">
        <f>2.4+1+4.2+1.1+4.3</f>
        <v>13</v>
      </c>
      <c r="U2" s="3" t="s">
        <v>200</v>
      </c>
      <c r="V2" s="3" t="s">
        <v>4</v>
      </c>
      <c r="W2" s="5" t="s">
        <v>246</v>
      </c>
      <c r="X2" s="3">
        <f>2.5+0.4+0.2+2.3+0.3+0.2+1.4+0.7</f>
        <v>8</v>
      </c>
      <c r="AA2" s="3" t="s">
        <v>232</v>
      </c>
      <c r="AB2" s="3" t="s">
        <v>142</v>
      </c>
      <c r="AC2" s="8" t="s">
        <v>253</v>
      </c>
      <c r="AD2" s="3">
        <v>15.700000000000003</v>
      </c>
    </row>
    <row r="3" spans="1:30" ht="39.6" customHeight="1" x14ac:dyDescent="0.3">
      <c r="A3" s="3" t="s">
        <v>4</v>
      </c>
      <c r="B3" s="3" t="s">
        <v>6</v>
      </c>
      <c r="C3" s="6" t="s">
        <v>7</v>
      </c>
      <c r="D3" s="3">
        <f>2.5+1.2+3.2+3.4+3.3</f>
        <v>13.600000000000001</v>
      </c>
      <c r="E3" s="1"/>
      <c r="F3" s="3" t="s">
        <v>73</v>
      </c>
      <c r="G3" s="3" t="s">
        <v>79</v>
      </c>
      <c r="H3" s="6" t="s">
        <v>7</v>
      </c>
      <c r="I3" s="3">
        <f>2.5+1.2+3.2+3.4+3.3</f>
        <v>13.600000000000001</v>
      </c>
      <c r="K3" s="3" t="s">
        <v>142</v>
      </c>
      <c r="L3" s="3" t="s">
        <v>145</v>
      </c>
      <c r="M3" s="7" t="s">
        <v>216</v>
      </c>
      <c r="N3" s="3">
        <f>2.4+1+4.2+1.1</f>
        <v>8.6999999999999993</v>
      </c>
      <c r="P3" s="3" t="s">
        <v>196</v>
      </c>
      <c r="Q3" s="3" t="s">
        <v>169</v>
      </c>
      <c r="R3" s="7" t="s">
        <v>216</v>
      </c>
      <c r="S3" s="3">
        <f>2.4+1+4.2+1.1</f>
        <v>8.6999999999999993</v>
      </c>
      <c r="U3" s="3" t="s">
        <v>200</v>
      </c>
      <c r="V3" s="3" t="s">
        <v>23</v>
      </c>
      <c r="W3" s="8" t="s">
        <v>245</v>
      </c>
      <c r="X3" s="3">
        <f>2.5+0.1+2.7+2.5+0.4+0.2+2.3+0.3+0.2+1.4+0.7</f>
        <v>13.299999999999999</v>
      </c>
      <c r="AA3" s="3" t="s">
        <v>232</v>
      </c>
      <c r="AB3" s="3" t="s">
        <v>143</v>
      </c>
      <c r="AC3" s="8" t="s">
        <v>252</v>
      </c>
      <c r="AD3" s="3">
        <v>16.3</v>
      </c>
    </row>
    <row r="4" spans="1:30" ht="57.6" customHeight="1" x14ac:dyDescent="0.3">
      <c r="A4" s="3" t="s">
        <v>4</v>
      </c>
      <c r="B4" s="3" t="s">
        <v>8</v>
      </c>
      <c r="C4" s="5" t="s">
        <v>9</v>
      </c>
      <c r="D4" s="3">
        <f>2.5+1.2+3.2+3.4</f>
        <v>10.3</v>
      </c>
      <c r="E4" s="1"/>
      <c r="F4" s="3" t="s">
        <v>73</v>
      </c>
      <c r="G4" s="3" t="s">
        <v>80</v>
      </c>
      <c r="H4" s="5" t="s">
        <v>9</v>
      </c>
      <c r="I4" s="3">
        <f>2.5+1.2+3.2+3.4</f>
        <v>10.3</v>
      </c>
      <c r="K4" s="3" t="s">
        <v>142</v>
      </c>
      <c r="L4" s="3" t="s">
        <v>146</v>
      </c>
      <c r="M4" s="5" t="s">
        <v>217</v>
      </c>
      <c r="N4" s="3">
        <f>2.4+1+4.2</f>
        <v>7.6</v>
      </c>
      <c r="P4" s="3" t="s">
        <v>196</v>
      </c>
      <c r="Q4" s="3" t="s">
        <v>170</v>
      </c>
      <c r="R4" s="5" t="s">
        <v>217</v>
      </c>
      <c r="S4" s="3">
        <f>2.4+1+4.2</f>
        <v>7.6</v>
      </c>
      <c r="U4" s="3" t="s">
        <v>200</v>
      </c>
      <c r="V4" s="3" t="s">
        <v>34</v>
      </c>
      <c r="W4" s="8" t="s">
        <v>244</v>
      </c>
      <c r="X4" s="3">
        <f>2.7+1.2+3.3+3.3+3.4+3.2+7.2+3.3+3.3+3.4+3.2+1.2+2.7+2.5+0.1+2.7+2.5+0.4+0.2+2.3+0.3+0.2+1.4+0.7</f>
        <v>54.700000000000017</v>
      </c>
      <c r="AA4" s="3" t="s">
        <v>232</v>
      </c>
      <c r="AB4" s="3" t="s">
        <v>196</v>
      </c>
      <c r="AC4" s="5" t="s">
        <v>234</v>
      </c>
      <c r="AD4" s="3">
        <v>11.8</v>
      </c>
    </row>
    <row r="5" spans="1:30" ht="53.4" customHeight="1" x14ac:dyDescent="0.3">
      <c r="A5" s="3" t="s">
        <v>4</v>
      </c>
      <c r="B5" s="3" t="s">
        <v>10</v>
      </c>
      <c r="C5" s="5" t="s">
        <v>11</v>
      </c>
      <c r="D5" s="3">
        <f>2.5+1.2+3.2</f>
        <v>6.9</v>
      </c>
      <c r="E5" s="1"/>
      <c r="F5" s="3" t="s">
        <v>73</v>
      </c>
      <c r="G5" s="3" t="s">
        <v>81</v>
      </c>
      <c r="H5" s="5" t="s">
        <v>11</v>
      </c>
      <c r="I5" s="3">
        <f>2.5+1.2+3.2</f>
        <v>6.9</v>
      </c>
      <c r="K5" s="3" t="s">
        <v>142</v>
      </c>
      <c r="L5" s="3" t="s">
        <v>147</v>
      </c>
      <c r="M5" s="5" t="s">
        <v>164</v>
      </c>
      <c r="N5" s="3">
        <f>2.4+1</f>
        <v>3.4</v>
      </c>
      <c r="P5" s="3" t="s">
        <v>196</v>
      </c>
      <c r="Q5" s="3" t="s">
        <v>171</v>
      </c>
      <c r="R5" s="5" t="s">
        <v>164</v>
      </c>
      <c r="S5" s="3">
        <f>2.4+1</f>
        <v>3.4</v>
      </c>
      <c r="U5" s="3" t="s">
        <v>200</v>
      </c>
      <c r="V5" s="3" t="s">
        <v>51</v>
      </c>
      <c r="W5" s="8" t="s">
        <v>243</v>
      </c>
      <c r="X5" s="3">
        <f>2.7+0.1+2.5+2.7+1.2+3.3+3.3+3.4+3.2+7.2+3.3+3.3+3.4+3.2+1.2+2.7+2.5+0.1+2.7+2.5+0.4+0.2+0.7</f>
        <v>55.800000000000011</v>
      </c>
      <c r="AA5" s="3" t="s">
        <v>232</v>
      </c>
      <c r="AB5" s="3" t="s">
        <v>197</v>
      </c>
      <c r="AC5" s="5" t="s">
        <v>241</v>
      </c>
      <c r="AD5" s="3">
        <v>12.4</v>
      </c>
    </row>
    <row r="6" spans="1:30" ht="55.8" customHeight="1" x14ac:dyDescent="0.3">
      <c r="A6" s="3" t="s">
        <v>4</v>
      </c>
      <c r="B6" s="3" t="s">
        <v>12</v>
      </c>
      <c r="C6" s="5" t="s">
        <v>13</v>
      </c>
      <c r="D6" s="3">
        <f>2.5+1.2</f>
        <v>3.7</v>
      </c>
      <c r="E6" s="1"/>
      <c r="F6" s="3" t="s">
        <v>73</v>
      </c>
      <c r="G6" s="3" t="s">
        <v>82</v>
      </c>
      <c r="H6" s="5" t="s">
        <v>13</v>
      </c>
      <c r="I6" s="3">
        <f>2.5+1.2</f>
        <v>3.7</v>
      </c>
      <c r="K6" s="3" t="s">
        <v>142</v>
      </c>
      <c r="L6" s="3" t="s">
        <v>148</v>
      </c>
      <c r="M6" s="5">
        <v>2.4</v>
      </c>
      <c r="N6" s="3">
        <f>2.4</f>
        <v>2.4</v>
      </c>
      <c r="P6" s="3" t="s">
        <v>196</v>
      </c>
      <c r="Q6" s="3" t="s">
        <v>172</v>
      </c>
      <c r="R6" s="5">
        <v>2.4</v>
      </c>
      <c r="S6" s="3">
        <f>2.4</f>
        <v>2.4</v>
      </c>
      <c r="U6" s="3" t="s">
        <v>200</v>
      </c>
      <c r="V6" s="3" t="s">
        <v>62</v>
      </c>
      <c r="W6" s="8" t="s">
        <v>256</v>
      </c>
      <c r="X6" s="3">
        <f>2.7+3.5+2.5+2.7+0.1+2.5+2.7+1.2+3.3+3.3+3.4+3.2+7.2+3.3+3.3+3.4+3.2+1.2+2.7+2.5+0.1+2.7+2.5+0.4+0.2+2.3+0.3+0.2+1.4+0.7</f>
        <v>68.700000000000017</v>
      </c>
      <c r="AA6" s="3" t="s">
        <v>232</v>
      </c>
      <c r="AB6" s="3" t="s">
        <v>198</v>
      </c>
      <c r="AC6" s="8" t="s">
        <v>242</v>
      </c>
      <c r="AD6" s="3">
        <v>34.300000000000004</v>
      </c>
    </row>
    <row r="7" spans="1:30" ht="28.95" customHeight="1" x14ac:dyDescent="0.3">
      <c r="A7" s="3" t="s">
        <v>4</v>
      </c>
      <c r="B7" s="3" t="s">
        <v>14</v>
      </c>
      <c r="C7" s="5" t="s">
        <v>15</v>
      </c>
      <c r="D7" s="3">
        <f>2.7+1.2</f>
        <v>3.9000000000000004</v>
      </c>
      <c r="E7" s="1"/>
      <c r="F7" s="3" t="s">
        <v>73</v>
      </c>
      <c r="G7" s="3" t="s">
        <v>83</v>
      </c>
      <c r="H7" s="5" t="s">
        <v>15</v>
      </c>
      <c r="I7" s="3">
        <f>2.7+1.2</f>
        <v>3.9000000000000004</v>
      </c>
      <c r="K7" s="3" t="s">
        <v>142</v>
      </c>
      <c r="L7" s="3" t="s">
        <v>149</v>
      </c>
      <c r="M7" s="5" t="s">
        <v>13</v>
      </c>
      <c r="N7" s="3">
        <f>2.5+1.2</f>
        <v>3.7</v>
      </c>
      <c r="P7" s="3" t="s">
        <v>196</v>
      </c>
      <c r="Q7" s="3" t="s">
        <v>173</v>
      </c>
      <c r="R7" s="5" t="s">
        <v>13</v>
      </c>
      <c r="S7" s="3">
        <f>2.5+1.2</f>
        <v>3.7</v>
      </c>
      <c r="U7" s="3" t="s">
        <v>200</v>
      </c>
      <c r="V7" s="3" t="s">
        <v>73</v>
      </c>
      <c r="W7" s="5" t="s">
        <v>230</v>
      </c>
      <c r="X7" s="3">
        <f>2.5+0.4+1.4</f>
        <v>4.3</v>
      </c>
      <c r="AA7" s="3" t="s">
        <v>232</v>
      </c>
      <c r="AB7" s="3" t="s">
        <v>201</v>
      </c>
      <c r="AC7" s="8" t="s">
        <v>235</v>
      </c>
      <c r="AD7" s="3">
        <v>2.2999999999999998</v>
      </c>
    </row>
    <row r="8" spans="1:30" ht="27" customHeight="1" x14ac:dyDescent="0.3">
      <c r="A8" s="3" t="s">
        <v>4</v>
      </c>
      <c r="B8" s="3" t="s">
        <v>16</v>
      </c>
      <c r="C8" s="5" t="s">
        <v>17</v>
      </c>
      <c r="D8" s="3">
        <f>2.7+1.2+3.2</f>
        <v>7.1000000000000005</v>
      </c>
      <c r="E8" s="1"/>
      <c r="F8" s="3" t="s">
        <v>73</v>
      </c>
      <c r="G8" s="3" t="s">
        <v>84</v>
      </c>
      <c r="H8" s="5" t="s">
        <v>17</v>
      </c>
      <c r="I8" s="3">
        <f>2.7+1.2+3.2</f>
        <v>7.1000000000000005</v>
      </c>
      <c r="K8" s="3" t="s">
        <v>142</v>
      </c>
      <c r="L8" s="3" t="s">
        <v>150</v>
      </c>
      <c r="M8" s="5" t="s">
        <v>165</v>
      </c>
      <c r="N8" s="3">
        <f>2.5+1.2+4.3</f>
        <v>8</v>
      </c>
      <c r="P8" s="3" t="s">
        <v>196</v>
      </c>
      <c r="Q8" s="3" t="s">
        <v>174</v>
      </c>
      <c r="R8" s="5" t="s">
        <v>165</v>
      </c>
      <c r="S8" s="3">
        <f>2.5+1.2+4.3</f>
        <v>8</v>
      </c>
      <c r="U8" s="3" t="s">
        <v>200</v>
      </c>
      <c r="V8" s="3" t="s">
        <v>74</v>
      </c>
      <c r="W8" s="5" t="s">
        <v>236</v>
      </c>
      <c r="X8" s="3">
        <f>2.5+0.1+2.7+2.5+0.4+1.4</f>
        <v>9.6000000000000014</v>
      </c>
    </row>
    <row r="9" spans="1:30" ht="46.2" customHeight="1" x14ac:dyDescent="0.3">
      <c r="A9" s="3" t="s">
        <v>4</v>
      </c>
      <c r="B9" s="3" t="s">
        <v>18</v>
      </c>
      <c r="C9" s="5" t="s">
        <v>19</v>
      </c>
      <c r="D9" s="3">
        <f>2.7+1.2+3.2+3.4</f>
        <v>10.5</v>
      </c>
      <c r="E9" s="1"/>
      <c r="F9" s="3" t="s">
        <v>73</v>
      </c>
      <c r="G9" s="3" t="s">
        <v>85</v>
      </c>
      <c r="H9" s="5" t="s">
        <v>19</v>
      </c>
      <c r="I9" s="3">
        <f>2.7+1.2+3.2+3.4</f>
        <v>10.5</v>
      </c>
      <c r="K9" s="3" t="s">
        <v>142</v>
      </c>
      <c r="L9" s="3" t="s">
        <v>151</v>
      </c>
      <c r="M9" s="5" t="s">
        <v>249</v>
      </c>
      <c r="N9" s="3">
        <f>2.5+1.2+4.3+1.3+5+1.6+1.6</f>
        <v>17.5</v>
      </c>
      <c r="P9" s="3" t="s">
        <v>196</v>
      </c>
      <c r="Q9" s="3" t="s">
        <v>175</v>
      </c>
      <c r="R9" s="5" t="s">
        <v>218</v>
      </c>
      <c r="S9" s="3">
        <f>2.5+1.2+4.3+1.3+5</f>
        <v>14.3</v>
      </c>
      <c r="U9" s="3" t="s">
        <v>200</v>
      </c>
      <c r="V9" s="3" t="s">
        <v>75</v>
      </c>
      <c r="W9" s="8" t="s">
        <v>240</v>
      </c>
      <c r="X9" s="3">
        <f>2.7+1.1+3.3+3.3+3.4+3.2+7.2+3.3+3.3+3.4+3.2+1.2+2.7+2.5+0.1+2.7+2.5+0.4+1.4</f>
        <v>50.900000000000013</v>
      </c>
      <c r="AA9" s="1"/>
      <c r="AB9" s="2"/>
      <c r="AC9" s="1"/>
    </row>
    <row r="10" spans="1:30" ht="54.6" customHeight="1" x14ac:dyDescent="0.3">
      <c r="A10" s="3" t="s">
        <v>4</v>
      </c>
      <c r="B10" s="3" t="s">
        <v>20</v>
      </c>
      <c r="C10" s="5" t="s">
        <v>21</v>
      </c>
      <c r="D10" s="3">
        <f>2.7+1.2+3.2+3.4+3.3</f>
        <v>13.8</v>
      </c>
      <c r="E10" s="1"/>
      <c r="F10" s="3" t="s">
        <v>73</v>
      </c>
      <c r="G10" s="3" t="s">
        <v>86</v>
      </c>
      <c r="H10" s="5" t="s">
        <v>21</v>
      </c>
      <c r="I10" s="3">
        <f>2.7+1.2+3.2+3.4+3.3</f>
        <v>13.8</v>
      </c>
      <c r="K10" s="3" t="s">
        <v>142</v>
      </c>
      <c r="L10" s="3" t="s">
        <v>152</v>
      </c>
      <c r="M10" s="5" t="s">
        <v>250</v>
      </c>
      <c r="N10" s="3">
        <f>2.5+1.2+4.3+1.3+5+1+1.6+1.6</f>
        <v>18.500000000000004</v>
      </c>
      <c r="P10" s="3" t="s">
        <v>196</v>
      </c>
      <c r="Q10" s="3" t="s">
        <v>176</v>
      </c>
      <c r="R10" s="5" t="s">
        <v>219</v>
      </c>
      <c r="S10" s="3">
        <f>2.5+1.2+4.3+1.3+5+1</f>
        <v>15.3</v>
      </c>
      <c r="U10" s="3" t="s">
        <v>200</v>
      </c>
      <c r="V10" s="3" t="s">
        <v>76</v>
      </c>
      <c r="W10" s="8" t="s">
        <v>237</v>
      </c>
      <c r="X10" s="3">
        <f>2.7+0.1+2.5+2.7+1.1+3.3+3.3+3.4+3.2+7.2+3.3+3.3+3.4+3.2+1.2+2.7+2.5+0.1+2.7+2.5+0.4+1.4</f>
        <v>56.2</v>
      </c>
      <c r="AA10" s="1"/>
      <c r="AB10" s="2"/>
      <c r="AC10" s="1"/>
    </row>
    <row r="11" spans="1:30" ht="56.4" customHeight="1" x14ac:dyDescent="0.3">
      <c r="A11" s="3" t="s">
        <v>4</v>
      </c>
      <c r="B11" s="3" t="s">
        <v>22</v>
      </c>
      <c r="C11" s="5" t="s">
        <v>204</v>
      </c>
      <c r="D11" s="3">
        <f>2.7+1.2+3.2+3.4+3.3+3.3</f>
        <v>17.100000000000001</v>
      </c>
      <c r="E11" s="1"/>
      <c r="F11" s="3" t="s">
        <v>73</v>
      </c>
      <c r="G11" s="3" t="s">
        <v>87</v>
      </c>
      <c r="H11" s="5" t="s">
        <v>204</v>
      </c>
      <c r="I11" s="3">
        <f>2.7+1.2+3.2+3.4+3.3+3.3</f>
        <v>17.100000000000001</v>
      </c>
      <c r="K11" s="3" t="s">
        <v>142</v>
      </c>
      <c r="L11" s="3" t="s">
        <v>153</v>
      </c>
      <c r="M11" s="5" t="s">
        <v>251</v>
      </c>
      <c r="N11" s="3">
        <f>2.5+1.2+4.3+1.3+5+1+4.1+1.6+1.6</f>
        <v>22.6</v>
      </c>
      <c r="P11" s="3" t="s">
        <v>196</v>
      </c>
      <c r="Q11" s="3" t="s">
        <v>177</v>
      </c>
      <c r="R11" s="5" t="s">
        <v>220</v>
      </c>
      <c r="S11" s="3">
        <f>2.5+1.2+4.3+1.3+5+1+4.1</f>
        <v>19.399999999999999</v>
      </c>
      <c r="U11" s="3" t="s">
        <v>200</v>
      </c>
      <c r="V11" s="3" t="s">
        <v>77</v>
      </c>
      <c r="W11" s="8" t="s">
        <v>238</v>
      </c>
      <c r="X11" s="3">
        <f>2.5+1.2+3.3+3.3+3.4+3.4+3.2+7.2+3.3+3.3+3.4+3.2+1.2+2.6+2.7+0.1+1.5</f>
        <v>48.800000000000011</v>
      </c>
      <c r="AA11" s="1"/>
      <c r="AB11" s="2"/>
      <c r="AC11" s="1">
        <f>1.4+0.7+0.2+0.3+3+0.3+2+0.2+0.2+2682+0.2+7.3+2+0.3+3+0.3+0.7+0.3+2</f>
        <v>2706.4000000000005</v>
      </c>
    </row>
    <row r="12" spans="1:30" ht="39.6" customHeight="1" x14ac:dyDescent="0.3">
      <c r="A12" s="3" t="s">
        <v>23</v>
      </c>
      <c r="B12" s="3" t="s">
        <v>24</v>
      </c>
      <c r="C12" s="5" t="s">
        <v>205</v>
      </c>
      <c r="D12" s="3">
        <f>2.5+1.2+3.2+3.4+3.3+3.3</f>
        <v>16.900000000000002</v>
      </c>
      <c r="E12" s="1"/>
      <c r="F12" s="3" t="s">
        <v>74</v>
      </c>
      <c r="G12" s="3" t="s">
        <v>88</v>
      </c>
      <c r="H12" s="5" t="s">
        <v>205</v>
      </c>
      <c r="I12" s="3">
        <f>2.5+1.2+3.2+3.4+3.3+3.3</f>
        <v>16.900000000000002</v>
      </c>
      <c r="K12" s="3" t="s">
        <v>143</v>
      </c>
      <c r="L12" s="3" t="s">
        <v>154</v>
      </c>
      <c r="M12" s="5" t="s">
        <v>221</v>
      </c>
      <c r="N12" s="3">
        <f>3+1.2+3.3+3.3+3.2</f>
        <v>14</v>
      </c>
      <c r="P12" s="3" t="s">
        <v>197</v>
      </c>
      <c r="Q12" s="3" t="s">
        <v>178</v>
      </c>
      <c r="R12" s="5" t="s">
        <v>221</v>
      </c>
      <c r="S12" s="3">
        <f>3+1.2+3.3+3.3+3.2</f>
        <v>14</v>
      </c>
      <c r="U12" s="3" t="s">
        <v>200</v>
      </c>
      <c r="V12" s="3" t="s">
        <v>78</v>
      </c>
      <c r="W12" s="5" t="s">
        <v>239</v>
      </c>
      <c r="X12" s="3">
        <f>2.7+0.1+1.5</f>
        <v>4.3000000000000007</v>
      </c>
      <c r="AA12" s="1"/>
      <c r="AB12" s="2"/>
      <c r="AC12" s="1"/>
    </row>
    <row r="13" spans="1:30" ht="27" customHeight="1" x14ac:dyDescent="0.3">
      <c r="A13" s="3" t="s">
        <v>23</v>
      </c>
      <c r="B13" s="3" t="s">
        <v>25</v>
      </c>
      <c r="C13" s="5" t="s">
        <v>7</v>
      </c>
      <c r="D13" s="3">
        <f>2.5+1.2+3.2+3.4+3.3</f>
        <v>13.600000000000001</v>
      </c>
      <c r="E13" s="1"/>
      <c r="F13" s="3" t="s">
        <v>74</v>
      </c>
      <c r="G13" s="3" t="s">
        <v>89</v>
      </c>
      <c r="H13" s="5" t="s">
        <v>7</v>
      </c>
      <c r="I13" s="3">
        <f>2.5+1.2+3.2+3.4+3.3</f>
        <v>13.600000000000001</v>
      </c>
      <c r="K13" s="3" t="s">
        <v>143</v>
      </c>
      <c r="L13" s="3" t="s">
        <v>155</v>
      </c>
      <c r="M13" s="5" t="s">
        <v>222</v>
      </c>
      <c r="N13" s="3">
        <f>3+1.2+3.3+3.3</f>
        <v>10.8</v>
      </c>
      <c r="P13" s="3" t="s">
        <v>197</v>
      </c>
      <c r="Q13" s="3" t="s">
        <v>179</v>
      </c>
      <c r="R13" s="5" t="s">
        <v>222</v>
      </c>
      <c r="S13" s="3">
        <f>3+1.2+3.3+3.3</f>
        <v>10.8</v>
      </c>
      <c r="U13" s="3" t="s">
        <v>200</v>
      </c>
      <c r="V13" s="3" t="s">
        <v>201</v>
      </c>
      <c r="W13" s="5" t="s">
        <v>202</v>
      </c>
      <c r="X13" s="3">
        <f>0.5+8.2+1.5</f>
        <v>10.199999999999999</v>
      </c>
      <c r="AA13" s="1"/>
      <c r="AB13" s="2"/>
      <c r="AC13" s="1"/>
    </row>
    <row r="14" spans="1:30" ht="41.4" customHeight="1" x14ac:dyDescent="0.3">
      <c r="A14" s="3" t="s">
        <v>23</v>
      </c>
      <c r="B14" s="3" t="s">
        <v>26</v>
      </c>
      <c r="C14" s="5" t="s">
        <v>9</v>
      </c>
      <c r="D14" s="3">
        <f>2.5+1.2+3.2+3.4</f>
        <v>10.3</v>
      </c>
      <c r="E14" s="1"/>
      <c r="F14" s="3" t="s">
        <v>74</v>
      </c>
      <c r="G14" s="3" t="s">
        <v>90</v>
      </c>
      <c r="H14" s="5" t="s">
        <v>9</v>
      </c>
      <c r="I14" s="3">
        <f>2.5+1.2+3.2+3.4</f>
        <v>10.3</v>
      </c>
      <c r="K14" s="3" t="s">
        <v>143</v>
      </c>
      <c r="L14" s="3" t="s">
        <v>156</v>
      </c>
      <c r="M14" s="5" t="s">
        <v>166</v>
      </c>
      <c r="N14" s="3">
        <f>3+1.2+3.3</f>
        <v>7.5</v>
      </c>
      <c r="P14" s="3" t="s">
        <v>197</v>
      </c>
      <c r="Q14" s="3" t="s">
        <v>180</v>
      </c>
      <c r="R14" s="5" t="s">
        <v>166</v>
      </c>
      <c r="S14" s="3">
        <f>3+1.2+3.3</f>
        <v>7.5</v>
      </c>
      <c r="U14" s="3" t="s">
        <v>232</v>
      </c>
      <c r="V14" s="3" t="s">
        <v>142</v>
      </c>
      <c r="W14" s="8" t="s">
        <v>253</v>
      </c>
      <c r="X14" s="3">
        <f>2.5+1.2+4.3+1.3+0.5+0.3+2.3+0.3+0.3+2+0.7</f>
        <v>15.700000000000003</v>
      </c>
      <c r="AA14" s="1"/>
      <c r="AB14" s="2"/>
      <c r="AC14" s="1"/>
    </row>
    <row r="15" spans="1:30" ht="45" customHeight="1" x14ac:dyDescent="0.3">
      <c r="A15" s="3" t="s">
        <v>23</v>
      </c>
      <c r="B15" s="3" t="s">
        <v>27</v>
      </c>
      <c r="C15" s="5" t="s">
        <v>11</v>
      </c>
      <c r="D15" s="3">
        <f>2.5+1.2+3.2</f>
        <v>6.9</v>
      </c>
      <c r="E15" s="1"/>
      <c r="F15" s="3" t="s">
        <v>74</v>
      </c>
      <c r="G15" s="3" t="s">
        <v>91</v>
      </c>
      <c r="H15" s="5" t="s">
        <v>11</v>
      </c>
      <c r="I15" s="3">
        <f>2.5+1.2+3.2</f>
        <v>6.9</v>
      </c>
      <c r="K15" s="3" t="s">
        <v>143</v>
      </c>
      <c r="L15" s="3" t="s">
        <v>157</v>
      </c>
      <c r="M15" s="5" t="s">
        <v>167</v>
      </c>
      <c r="N15" s="3">
        <f>3+1.2</f>
        <v>4.2</v>
      </c>
      <c r="P15" s="3" t="s">
        <v>197</v>
      </c>
      <c r="Q15" s="3" t="s">
        <v>181</v>
      </c>
      <c r="R15" s="5" t="s">
        <v>167</v>
      </c>
      <c r="S15" s="3">
        <f>3+1.2</f>
        <v>4.2</v>
      </c>
      <c r="U15" s="3" t="s">
        <v>232</v>
      </c>
      <c r="V15" s="3" t="s">
        <v>143</v>
      </c>
      <c r="W15" s="8" t="s">
        <v>252</v>
      </c>
      <c r="X15" s="3">
        <f>3+0.1+1.2+4.3+1.3+0.5+0.3+2.3+0.3+0.3+2+0.7</f>
        <v>16.3</v>
      </c>
    </row>
    <row r="16" spans="1:30" ht="31.2" customHeight="1" x14ac:dyDescent="0.3">
      <c r="A16" s="3" t="s">
        <v>23</v>
      </c>
      <c r="B16" s="3" t="s">
        <v>28</v>
      </c>
      <c r="C16" s="5" t="s">
        <v>13</v>
      </c>
      <c r="D16" s="3">
        <f>2.5+1.2</f>
        <v>3.7</v>
      </c>
      <c r="E16" s="1"/>
      <c r="F16" s="3" t="s">
        <v>74</v>
      </c>
      <c r="G16" s="3" t="s">
        <v>92</v>
      </c>
      <c r="H16" s="5" t="s">
        <v>13</v>
      </c>
      <c r="I16" s="3">
        <f>2.5+1.2</f>
        <v>3.7</v>
      </c>
      <c r="K16" s="3" t="s">
        <v>143</v>
      </c>
      <c r="L16" s="3" t="s">
        <v>158</v>
      </c>
      <c r="M16" s="5" t="s">
        <v>167</v>
      </c>
      <c r="N16" s="3">
        <f>3+1.2</f>
        <v>4.2</v>
      </c>
      <c r="P16" s="3" t="s">
        <v>197</v>
      </c>
      <c r="Q16" s="3" t="s">
        <v>182</v>
      </c>
      <c r="R16" s="5" t="s">
        <v>167</v>
      </c>
      <c r="S16" s="3">
        <f>3+1.2</f>
        <v>4.2</v>
      </c>
      <c r="U16" s="3" t="s">
        <v>232</v>
      </c>
      <c r="V16" s="3" t="s">
        <v>231</v>
      </c>
      <c r="W16" s="5" t="s">
        <v>233</v>
      </c>
      <c r="X16" s="3">
        <f>0.3+2</f>
        <v>2.2999999999999998</v>
      </c>
    </row>
    <row r="17" spans="1:24" ht="30" customHeight="1" x14ac:dyDescent="0.3">
      <c r="A17" s="3" t="s">
        <v>23</v>
      </c>
      <c r="B17" s="3" t="s">
        <v>29</v>
      </c>
      <c r="C17" s="5" t="s">
        <v>15</v>
      </c>
      <c r="D17" s="3">
        <f>2.7+1.2</f>
        <v>3.9000000000000004</v>
      </c>
      <c r="E17" s="1"/>
      <c r="F17" s="3" t="s">
        <v>74</v>
      </c>
      <c r="G17" s="3" t="s">
        <v>93</v>
      </c>
      <c r="H17" s="5" t="s">
        <v>15</v>
      </c>
      <c r="I17" s="3">
        <f>2.7+1.2</f>
        <v>3.9000000000000004</v>
      </c>
      <c r="K17" s="3" t="s">
        <v>143</v>
      </c>
      <c r="L17" s="3" t="s">
        <v>159</v>
      </c>
      <c r="M17" s="5" t="s">
        <v>166</v>
      </c>
      <c r="N17" s="3">
        <f>3+1.2+3.3</f>
        <v>7.5</v>
      </c>
      <c r="P17" s="3" t="s">
        <v>197</v>
      </c>
      <c r="Q17" s="3" t="s">
        <v>183</v>
      </c>
      <c r="R17" s="5" t="s">
        <v>166</v>
      </c>
      <c r="S17" s="3">
        <f>3+1.2+3.3</f>
        <v>7.5</v>
      </c>
      <c r="U17" s="3" t="s">
        <v>232</v>
      </c>
      <c r="V17" s="3" t="s">
        <v>196</v>
      </c>
      <c r="W17" s="5" t="s">
        <v>234</v>
      </c>
      <c r="X17" s="3">
        <f>2.5+1.2+4.3+1.3+0.5+2</f>
        <v>11.8</v>
      </c>
    </row>
    <row r="18" spans="1:24" ht="30" customHeight="1" x14ac:dyDescent="0.3">
      <c r="A18" s="3" t="s">
        <v>23</v>
      </c>
      <c r="B18" s="3" t="s">
        <v>30</v>
      </c>
      <c r="C18" s="5" t="s">
        <v>17</v>
      </c>
      <c r="D18" s="3">
        <f>2.7+1.2+3.2</f>
        <v>7.1000000000000005</v>
      </c>
      <c r="E18" s="1"/>
      <c r="F18" s="3" t="s">
        <v>74</v>
      </c>
      <c r="G18" s="3" t="s">
        <v>94</v>
      </c>
      <c r="H18" s="5" t="s">
        <v>17</v>
      </c>
      <c r="I18" s="3">
        <f>2.7+1.2+3.2</f>
        <v>7.1000000000000005</v>
      </c>
      <c r="K18" s="3" t="s">
        <v>143</v>
      </c>
      <c r="L18" s="3" t="s">
        <v>160</v>
      </c>
      <c r="M18" s="5" t="s">
        <v>222</v>
      </c>
      <c r="N18" s="3">
        <f>3+1.2+3.3+3.3</f>
        <v>10.8</v>
      </c>
      <c r="P18" s="3" t="s">
        <v>197</v>
      </c>
      <c r="Q18" s="3" t="s">
        <v>184</v>
      </c>
      <c r="R18" s="5" t="s">
        <v>222</v>
      </c>
      <c r="S18" s="3">
        <f>3+1.2+3.3+3.3</f>
        <v>10.8</v>
      </c>
      <c r="U18" s="3" t="s">
        <v>232</v>
      </c>
      <c r="V18" s="3" t="s">
        <v>197</v>
      </c>
      <c r="W18" s="5" t="s">
        <v>241</v>
      </c>
      <c r="X18" s="3">
        <f>3+0.1+1.2+4.3+1.3+0.5+2</f>
        <v>12.4</v>
      </c>
    </row>
    <row r="19" spans="1:24" ht="37.799999999999997" customHeight="1" x14ac:dyDescent="0.3">
      <c r="A19" s="3" t="s">
        <v>23</v>
      </c>
      <c r="B19" s="3" t="s">
        <v>31</v>
      </c>
      <c r="C19" s="5" t="s">
        <v>19</v>
      </c>
      <c r="D19" s="3">
        <f>2.7+1.2+3.2+3.4</f>
        <v>10.5</v>
      </c>
      <c r="E19" s="1"/>
      <c r="F19" s="3" t="s">
        <v>74</v>
      </c>
      <c r="G19" s="3" t="s">
        <v>95</v>
      </c>
      <c r="H19" s="5" t="s">
        <v>19</v>
      </c>
      <c r="I19" s="3">
        <f>2.7+1.2+3.2+3.4</f>
        <v>10.5</v>
      </c>
      <c r="K19" s="3" t="s">
        <v>143</v>
      </c>
      <c r="L19" s="3" t="s">
        <v>161</v>
      </c>
      <c r="M19" s="5" t="s">
        <v>221</v>
      </c>
      <c r="N19" s="3">
        <f>3+1.2+3.3+3.3+3.2</f>
        <v>14</v>
      </c>
      <c r="P19" s="3" t="s">
        <v>197</v>
      </c>
      <c r="Q19" s="3" t="s">
        <v>185</v>
      </c>
      <c r="R19" s="5" t="s">
        <v>221</v>
      </c>
      <c r="S19" s="3">
        <f>3+1.2+3.3+3.3+3.2</f>
        <v>14</v>
      </c>
      <c r="U19" s="3" t="s">
        <v>232</v>
      </c>
      <c r="V19" s="3" t="s">
        <v>198</v>
      </c>
      <c r="W19" s="8" t="s">
        <v>242</v>
      </c>
      <c r="X19" s="3">
        <f>2.5+0.1+1.1+4.2+3.2+3.3+3.3+1.2+3+3+0.1+1.2+4.3+1.3+0.5+2</f>
        <v>34.300000000000004</v>
      </c>
    </row>
    <row r="20" spans="1:24" ht="32.4" customHeight="1" x14ac:dyDescent="0.3">
      <c r="A20" s="3" t="s">
        <v>23</v>
      </c>
      <c r="B20" s="3" t="s">
        <v>32</v>
      </c>
      <c r="C20" s="5" t="s">
        <v>21</v>
      </c>
      <c r="D20" s="3">
        <f>2.7+1.2+3.2+3.4+3.3</f>
        <v>13.8</v>
      </c>
      <c r="E20" s="1"/>
      <c r="F20" s="3" t="s">
        <v>74</v>
      </c>
      <c r="G20" s="3" t="s">
        <v>96</v>
      </c>
      <c r="H20" s="5" t="s">
        <v>21</v>
      </c>
      <c r="I20" s="3">
        <f>2.7+1.2+3.2+3.4+3.3</f>
        <v>13.8</v>
      </c>
      <c r="K20" s="3" t="s">
        <v>143</v>
      </c>
      <c r="L20" s="3" t="s">
        <v>162</v>
      </c>
      <c r="M20" s="5" t="s">
        <v>223</v>
      </c>
      <c r="N20" s="3">
        <f>3+1.2+3.3+3.3+3.2+4.2</f>
        <v>18.2</v>
      </c>
      <c r="P20" s="3" t="s">
        <v>197</v>
      </c>
      <c r="Q20" s="3" t="s">
        <v>186</v>
      </c>
      <c r="R20" s="5" t="s">
        <v>223</v>
      </c>
      <c r="S20" s="3">
        <f>3+1.2+3.3+3.3+3.2+4.2</f>
        <v>18.2</v>
      </c>
      <c r="U20" s="3" t="s">
        <v>232</v>
      </c>
      <c r="V20" s="3" t="s">
        <v>201</v>
      </c>
      <c r="W20" s="8" t="s">
        <v>235</v>
      </c>
      <c r="X20" s="3">
        <f>1.8+0.5</f>
        <v>2.2999999999999998</v>
      </c>
    </row>
    <row r="21" spans="1:24" ht="31.2" customHeight="1" x14ac:dyDescent="0.3">
      <c r="A21" s="3" t="s">
        <v>23</v>
      </c>
      <c r="B21" s="3" t="s">
        <v>33</v>
      </c>
      <c r="C21" s="5" t="s">
        <v>204</v>
      </c>
      <c r="D21" s="3">
        <f>2.7+1.2+3.2+3.4+3.3+3.3</f>
        <v>17.100000000000001</v>
      </c>
      <c r="E21" s="1"/>
      <c r="F21" s="3" t="s">
        <v>74</v>
      </c>
      <c r="G21" s="3" t="s">
        <v>97</v>
      </c>
      <c r="H21" s="5" t="s">
        <v>204</v>
      </c>
      <c r="I21" s="3">
        <f>2.7+1.2+3.2+3.4+3.3+3.3</f>
        <v>17.100000000000001</v>
      </c>
      <c r="K21" s="3" t="s">
        <v>143</v>
      </c>
      <c r="L21" s="3" t="s">
        <v>163</v>
      </c>
      <c r="M21" s="7" t="s">
        <v>224</v>
      </c>
      <c r="N21" s="3">
        <f>3+1.2+3.3+3.3+3.2+4.2+1.5+5.5+1.5</f>
        <v>26.7</v>
      </c>
      <c r="P21" s="3" t="s">
        <v>197</v>
      </c>
      <c r="Q21" s="3" t="s">
        <v>187</v>
      </c>
      <c r="R21" s="7" t="s">
        <v>224</v>
      </c>
      <c r="S21" s="3">
        <f>3+1.2+3.3+3.3+3.2+4.2+1.5+5.5+1.5</f>
        <v>26.7</v>
      </c>
      <c r="U21" s="1"/>
      <c r="V21" s="1"/>
      <c r="W21" s="2"/>
      <c r="X21" s="1"/>
    </row>
    <row r="22" spans="1:24" ht="30.6" customHeight="1" x14ac:dyDescent="0.3">
      <c r="A22" s="3" t="s">
        <v>34</v>
      </c>
      <c r="B22" s="3" t="s">
        <v>35</v>
      </c>
      <c r="C22" s="5" t="s">
        <v>36</v>
      </c>
      <c r="D22" s="3">
        <f>2.5+1.1+3.2+3.3+3.4+3.2</f>
        <v>16.700000000000003</v>
      </c>
      <c r="E22" s="1"/>
      <c r="F22" s="3" t="s">
        <v>75</v>
      </c>
      <c r="G22" s="3" t="s">
        <v>98</v>
      </c>
      <c r="H22" s="5" t="s">
        <v>36</v>
      </c>
      <c r="I22" s="3">
        <f>2.5+1.1+3.2+3.3+3.4+3.2</f>
        <v>16.700000000000003</v>
      </c>
      <c r="K22" s="1"/>
      <c r="L22" s="1"/>
      <c r="M22" s="2"/>
      <c r="N22" s="1"/>
      <c r="P22" s="3" t="s">
        <v>198</v>
      </c>
      <c r="Q22" s="3" t="s">
        <v>188</v>
      </c>
      <c r="R22" s="5" t="s">
        <v>199</v>
      </c>
      <c r="S22" s="3">
        <f>3+1.4</f>
        <v>4.4000000000000004</v>
      </c>
      <c r="U22" s="1"/>
      <c r="V22" s="1"/>
      <c r="W22" s="2"/>
      <c r="X22" s="1"/>
    </row>
    <row r="23" spans="1:24" ht="28.8" customHeight="1" x14ac:dyDescent="0.3">
      <c r="A23" s="3" t="s">
        <v>34</v>
      </c>
      <c r="B23" s="3" t="s">
        <v>37</v>
      </c>
      <c r="C23" s="5" t="s">
        <v>38</v>
      </c>
      <c r="D23" s="3">
        <f>2.5+1.1+3.2+3.3+3.4</f>
        <v>13.500000000000002</v>
      </c>
      <c r="E23" s="1"/>
      <c r="F23" s="3" t="s">
        <v>75</v>
      </c>
      <c r="G23" s="3" t="s">
        <v>99</v>
      </c>
      <c r="H23" s="5" t="s">
        <v>38</v>
      </c>
      <c r="I23" s="3">
        <f>2.5+1.1+3.2+3.3+3.4</f>
        <v>13.500000000000002</v>
      </c>
      <c r="K23" s="1"/>
      <c r="L23" s="1"/>
      <c r="M23" s="2"/>
      <c r="N23" s="1"/>
      <c r="P23" s="3" t="s">
        <v>198</v>
      </c>
      <c r="Q23" s="3" t="s">
        <v>189</v>
      </c>
      <c r="R23" s="5" t="s">
        <v>225</v>
      </c>
      <c r="S23" s="3">
        <f>2.5+1.3</f>
        <v>3.8</v>
      </c>
      <c r="U23" s="1"/>
      <c r="V23" s="1">
        <f>SUM(X2:X13)</f>
        <v>384.80000000000007</v>
      </c>
      <c r="W23" s="2"/>
      <c r="X23" s="1">
        <f>SUM(X14:X20)</f>
        <v>95.1</v>
      </c>
    </row>
    <row r="24" spans="1:24" ht="30" customHeight="1" x14ac:dyDescent="0.3">
      <c r="A24" s="3" t="s">
        <v>34</v>
      </c>
      <c r="B24" s="3" t="s">
        <v>39</v>
      </c>
      <c r="C24" s="5" t="s">
        <v>40</v>
      </c>
      <c r="D24" s="3">
        <f>2.5+1.1+3.2+3.3</f>
        <v>10.100000000000001</v>
      </c>
      <c r="E24" s="1"/>
      <c r="F24" s="3" t="s">
        <v>75</v>
      </c>
      <c r="G24" s="3" t="s">
        <v>100</v>
      </c>
      <c r="H24" s="5" t="s">
        <v>40</v>
      </c>
      <c r="I24" s="3">
        <f>2.5+1.1+3.2+3.3</f>
        <v>10.100000000000001</v>
      </c>
      <c r="K24" s="1"/>
      <c r="L24" s="1"/>
      <c r="M24" s="2"/>
      <c r="N24" s="1"/>
      <c r="P24" s="3" t="s">
        <v>198</v>
      </c>
      <c r="Q24" s="3" t="s">
        <v>190</v>
      </c>
      <c r="R24" s="5" t="s">
        <v>226</v>
      </c>
      <c r="S24" s="3">
        <f>2.5+1.3+3</f>
        <v>6.8</v>
      </c>
      <c r="U24" s="1"/>
      <c r="V24" s="1"/>
      <c r="W24" s="2"/>
      <c r="X24" s="1"/>
    </row>
    <row r="25" spans="1:24" ht="28.2" customHeight="1" x14ac:dyDescent="0.3">
      <c r="A25" s="3" t="s">
        <v>34</v>
      </c>
      <c r="B25" s="3" t="s">
        <v>41</v>
      </c>
      <c r="C25" s="5" t="s">
        <v>42</v>
      </c>
      <c r="D25" s="3">
        <f>2.5+1.1+3.2</f>
        <v>6.8000000000000007</v>
      </c>
      <c r="E25" s="1"/>
      <c r="F25" s="3" t="s">
        <v>75</v>
      </c>
      <c r="G25" s="3" t="s">
        <v>101</v>
      </c>
      <c r="H25" s="5" t="s">
        <v>42</v>
      </c>
      <c r="I25" s="3">
        <f>2.5+1.1+3.2</f>
        <v>6.8000000000000007</v>
      </c>
      <c r="K25" s="1"/>
      <c r="L25" s="1"/>
      <c r="N25" s="1"/>
      <c r="P25" s="3" t="s">
        <v>198</v>
      </c>
      <c r="Q25" s="3" t="s">
        <v>191</v>
      </c>
      <c r="R25" s="5" t="s">
        <v>227</v>
      </c>
      <c r="S25" s="3">
        <f>2.5+1.3+3+2.9</f>
        <v>9.6999999999999993</v>
      </c>
      <c r="W25" s="2"/>
      <c r="X25" s="1"/>
    </row>
    <row r="26" spans="1:24" ht="27.6" customHeight="1" x14ac:dyDescent="0.3">
      <c r="A26" s="3" t="s">
        <v>34</v>
      </c>
      <c r="B26" s="3" t="s">
        <v>43</v>
      </c>
      <c r="C26" s="5" t="s">
        <v>44</v>
      </c>
      <c r="D26" s="3">
        <f>2.5+1.1</f>
        <v>3.6</v>
      </c>
      <c r="E26" s="1"/>
      <c r="F26" s="3" t="s">
        <v>75</v>
      </c>
      <c r="G26" s="3" t="s">
        <v>102</v>
      </c>
      <c r="H26" s="5" t="s">
        <v>44</v>
      </c>
      <c r="I26" s="3">
        <f>2.5+1.1</f>
        <v>3.6</v>
      </c>
      <c r="K26" s="1"/>
      <c r="L26" s="1"/>
      <c r="N26" s="1"/>
      <c r="P26" s="3" t="s">
        <v>198</v>
      </c>
      <c r="Q26" s="3" t="s">
        <v>192</v>
      </c>
      <c r="R26" s="5" t="s">
        <v>228</v>
      </c>
      <c r="S26" s="3">
        <f>2.5+1.3+3+2.9+2.8</f>
        <v>12.5</v>
      </c>
    </row>
    <row r="27" spans="1:24" ht="28.95" customHeight="1" x14ac:dyDescent="0.3">
      <c r="A27" s="3" t="s">
        <v>34</v>
      </c>
      <c r="B27" s="3" t="s">
        <v>45</v>
      </c>
      <c r="C27" s="5" t="s">
        <v>46</v>
      </c>
      <c r="D27" s="3">
        <f>2.7+1.1</f>
        <v>3.8000000000000003</v>
      </c>
      <c r="E27" s="1"/>
      <c r="F27" s="3" t="s">
        <v>75</v>
      </c>
      <c r="G27" s="3" t="s">
        <v>103</v>
      </c>
      <c r="H27" s="5" t="s">
        <v>46</v>
      </c>
      <c r="I27" s="3">
        <f>2.7+1.1</f>
        <v>3.8000000000000003</v>
      </c>
      <c r="K27" s="1"/>
      <c r="L27" s="1"/>
      <c r="N27" s="1"/>
      <c r="P27" s="3" t="s">
        <v>198</v>
      </c>
      <c r="Q27" s="3" t="s">
        <v>193</v>
      </c>
      <c r="R27" s="5" t="s">
        <v>229</v>
      </c>
      <c r="S27" s="3">
        <f>2.5+1.3+3+2.9+2.8+3.4</f>
        <v>15.9</v>
      </c>
    </row>
    <row r="28" spans="1:24" ht="29.4" customHeight="1" x14ac:dyDescent="0.3">
      <c r="A28" s="3" t="s">
        <v>34</v>
      </c>
      <c r="B28" s="3" t="s">
        <v>47</v>
      </c>
      <c r="C28" s="5" t="s">
        <v>206</v>
      </c>
      <c r="D28" s="3">
        <f>2.7+1.1+3.3</f>
        <v>7.1</v>
      </c>
      <c r="F28" s="3" t="s">
        <v>75</v>
      </c>
      <c r="G28" s="3" t="s">
        <v>104</v>
      </c>
      <c r="H28" s="5" t="s">
        <v>206</v>
      </c>
      <c r="I28" s="3">
        <f>2.7+1.1+3.3</f>
        <v>7.1</v>
      </c>
      <c r="K28" s="1"/>
      <c r="L28" s="1"/>
      <c r="N28" s="1"/>
      <c r="P28" s="3" t="s">
        <v>198</v>
      </c>
      <c r="Q28" s="3" t="s">
        <v>194</v>
      </c>
      <c r="R28" s="5" t="s">
        <v>254</v>
      </c>
      <c r="S28" s="3">
        <f>3+1.4+3.9+1.6+1.6</f>
        <v>11.5</v>
      </c>
    </row>
    <row r="29" spans="1:24" ht="28.95" customHeight="1" x14ac:dyDescent="0.3">
      <c r="A29" s="3" t="s">
        <v>34</v>
      </c>
      <c r="B29" s="3" t="s">
        <v>48</v>
      </c>
      <c r="C29" s="5" t="s">
        <v>207</v>
      </c>
      <c r="D29" s="3">
        <f>2.7+1.1+3.3+3.3</f>
        <v>10.399999999999999</v>
      </c>
      <c r="F29" s="3" t="s">
        <v>75</v>
      </c>
      <c r="G29" s="3" t="s">
        <v>105</v>
      </c>
      <c r="H29" s="5" t="s">
        <v>207</v>
      </c>
      <c r="I29" s="3">
        <f>2.7+1.1+3.3+3.3</f>
        <v>10.399999999999999</v>
      </c>
      <c r="K29" s="1"/>
      <c r="L29" s="1"/>
      <c r="N29" s="1"/>
      <c r="P29" s="3" t="s">
        <v>198</v>
      </c>
      <c r="Q29" s="3" t="s">
        <v>195</v>
      </c>
      <c r="R29" s="5" t="s">
        <v>255</v>
      </c>
      <c r="S29" s="3">
        <f>3+1.4+3.9+3.3+1.6+1.6</f>
        <v>14.8</v>
      </c>
    </row>
    <row r="30" spans="1:24" ht="32.4" customHeight="1" x14ac:dyDescent="0.3">
      <c r="A30" s="3" t="s">
        <v>34</v>
      </c>
      <c r="B30" s="3" t="s">
        <v>49</v>
      </c>
      <c r="C30" s="5" t="s">
        <v>208</v>
      </c>
      <c r="D30" s="3">
        <f>2.7+1.1+3.3+3.3+3.4</f>
        <v>13.799999999999999</v>
      </c>
      <c r="F30" s="3" t="s">
        <v>75</v>
      </c>
      <c r="G30" s="3" t="s">
        <v>106</v>
      </c>
      <c r="H30" s="5" t="s">
        <v>208</v>
      </c>
      <c r="I30" s="3">
        <f>2.7+1.1+3.3+3.3+3.4</f>
        <v>13.799999999999999</v>
      </c>
      <c r="K30" s="1"/>
      <c r="L30" s="1"/>
      <c r="N30" s="1"/>
      <c r="P30" s="1"/>
      <c r="Q30" s="1"/>
      <c r="R30" s="2"/>
      <c r="S30" s="1"/>
    </row>
    <row r="31" spans="1:24" ht="28.2" customHeight="1" x14ac:dyDescent="0.3">
      <c r="A31" s="3" t="s">
        <v>34</v>
      </c>
      <c r="B31" s="3" t="s">
        <v>50</v>
      </c>
      <c r="C31" s="5" t="s">
        <v>209</v>
      </c>
      <c r="D31" s="3">
        <f>2.7+1.1+3.3+3.3+3.4+3.2</f>
        <v>17</v>
      </c>
      <c r="F31" s="3" t="s">
        <v>75</v>
      </c>
      <c r="G31" s="3" t="s">
        <v>107</v>
      </c>
      <c r="H31" s="5" t="s">
        <v>209</v>
      </c>
      <c r="I31" s="3">
        <f>2.7+1.1+3.3+3.3+3.4+3.2</f>
        <v>17</v>
      </c>
      <c r="K31" s="1"/>
      <c r="L31" s="1"/>
      <c r="N31" s="1"/>
      <c r="P31" s="1"/>
      <c r="Q31" s="1"/>
      <c r="R31" s="2"/>
      <c r="S31" s="1"/>
    </row>
    <row r="32" spans="1:24" ht="28.95" customHeight="1" x14ac:dyDescent="0.3">
      <c r="A32" s="3" t="s">
        <v>51</v>
      </c>
      <c r="B32" s="3" t="s">
        <v>52</v>
      </c>
      <c r="C32" s="5" t="s">
        <v>210</v>
      </c>
      <c r="D32" s="3">
        <f>2.5+1.1+3.3+3.3+3.4+3.2</f>
        <v>16.8</v>
      </c>
      <c r="F32" s="3" t="s">
        <v>76</v>
      </c>
      <c r="G32" s="3" t="s">
        <v>108</v>
      </c>
      <c r="H32" s="5" t="s">
        <v>210</v>
      </c>
      <c r="I32" s="3">
        <f>2.5+1.1+3.3+3.3+3.4+3.2</f>
        <v>16.8</v>
      </c>
      <c r="K32" s="1"/>
      <c r="L32" s="1"/>
      <c r="N32" s="1"/>
      <c r="O32" s="1">
        <f>SUM(N2:N21)+SUM(S2:S29)</f>
        <v>516.4</v>
      </c>
      <c r="Q32" s="1"/>
      <c r="R32" s="2"/>
      <c r="S32" s="1"/>
    </row>
    <row r="33" spans="1:19" ht="28.95" customHeight="1" x14ac:dyDescent="0.3">
      <c r="A33" s="3" t="s">
        <v>51</v>
      </c>
      <c r="B33" s="3" t="s">
        <v>53</v>
      </c>
      <c r="C33" s="5" t="s">
        <v>211</v>
      </c>
      <c r="D33" s="3">
        <f>2.5+1.1+3.3+3.3+3.4</f>
        <v>13.6</v>
      </c>
      <c r="F33" s="3" t="s">
        <v>76</v>
      </c>
      <c r="G33" s="3" t="s">
        <v>109</v>
      </c>
      <c r="H33" s="5" t="s">
        <v>211</v>
      </c>
      <c r="I33" s="3">
        <f>2.5+1.1+3.3+3.3+3.4</f>
        <v>13.6</v>
      </c>
      <c r="K33" s="1"/>
      <c r="L33" s="1"/>
      <c r="N33" s="1"/>
      <c r="Q33" s="1"/>
      <c r="R33" s="2"/>
      <c r="S33" s="1"/>
    </row>
    <row r="34" spans="1:19" ht="30" customHeight="1" x14ac:dyDescent="0.3">
      <c r="A34" s="3" t="s">
        <v>51</v>
      </c>
      <c r="B34" s="3" t="s">
        <v>54</v>
      </c>
      <c r="C34" s="5" t="s">
        <v>212</v>
      </c>
      <c r="D34" s="3">
        <f>2.5+1.1+3.3+3.3</f>
        <v>10.199999999999999</v>
      </c>
      <c r="F34" s="3" t="s">
        <v>76</v>
      </c>
      <c r="G34" s="3" t="s">
        <v>110</v>
      </c>
      <c r="H34" s="5" t="s">
        <v>212</v>
      </c>
      <c r="I34" s="3">
        <f>2.5+1.1+3.3+3.3</f>
        <v>10.199999999999999</v>
      </c>
      <c r="K34" s="1"/>
      <c r="L34" s="1"/>
      <c r="N34" s="1"/>
      <c r="R34" s="2"/>
      <c r="S34" s="1"/>
    </row>
    <row r="35" spans="1:19" ht="25.95" customHeight="1" x14ac:dyDescent="0.3">
      <c r="A35" s="3" t="s">
        <v>51</v>
      </c>
      <c r="B35" s="3" t="s">
        <v>55</v>
      </c>
      <c r="C35" s="7" t="s">
        <v>213</v>
      </c>
      <c r="D35" s="3">
        <f>2.5+1.1+3.3</f>
        <v>6.9</v>
      </c>
      <c r="F35" s="3" t="s">
        <v>76</v>
      </c>
      <c r="G35" s="3" t="s">
        <v>111</v>
      </c>
      <c r="H35" s="7" t="s">
        <v>213</v>
      </c>
      <c r="I35" s="3">
        <f>2.5+1.1+3.3</f>
        <v>6.9</v>
      </c>
      <c r="K35" s="1"/>
      <c r="L35" s="1"/>
      <c r="N35" s="1"/>
      <c r="R35" s="2"/>
      <c r="S35" s="1"/>
    </row>
    <row r="36" spans="1:19" ht="25.95" customHeight="1" x14ac:dyDescent="0.3">
      <c r="A36" s="3" t="s">
        <v>51</v>
      </c>
      <c r="B36" s="3" t="s">
        <v>56</v>
      </c>
      <c r="C36" s="5" t="s">
        <v>44</v>
      </c>
      <c r="D36" s="3">
        <f>2.5+1.1</f>
        <v>3.6</v>
      </c>
      <c r="F36" s="3" t="s">
        <v>76</v>
      </c>
      <c r="G36" s="3" t="s">
        <v>112</v>
      </c>
      <c r="H36" s="5" t="s">
        <v>44</v>
      </c>
      <c r="I36" s="3">
        <f>2.5+1.1</f>
        <v>3.6</v>
      </c>
      <c r="K36" s="1"/>
      <c r="L36" s="1"/>
      <c r="N36" s="1"/>
      <c r="R36" s="2"/>
      <c r="S36" s="1"/>
    </row>
    <row r="37" spans="1:19" ht="27.6" customHeight="1" x14ac:dyDescent="0.3">
      <c r="A37" s="3" t="s">
        <v>51</v>
      </c>
      <c r="B37" s="3" t="s">
        <v>57</v>
      </c>
      <c r="C37" s="5" t="s">
        <v>46</v>
      </c>
      <c r="D37" s="3">
        <f>2.7+1.1</f>
        <v>3.8000000000000003</v>
      </c>
      <c r="F37" s="3" t="s">
        <v>76</v>
      </c>
      <c r="G37" s="3" t="s">
        <v>113</v>
      </c>
      <c r="H37" s="5" t="s">
        <v>46</v>
      </c>
      <c r="I37" s="3">
        <f>2.7+1.1</f>
        <v>3.8000000000000003</v>
      </c>
      <c r="K37" s="1"/>
      <c r="L37" s="1"/>
      <c r="N37" s="1"/>
      <c r="R37" s="2"/>
      <c r="S37" s="1"/>
    </row>
    <row r="38" spans="1:19" ht="29.4" customHeight="1" x14ac:dyDescent="0.3">
      <c r="A38" s="3" t="s">
        <v>51</v>
      </c>
      <c r="B38" s="3" t="s">
        <v>58</v>
      </c>
      <c r="C38" s="5" t="s">
        <v>206</v>
      </c>
      <c r="D38" s="3">
        <f>2.7+1.1+3.3</f>
        <v>7.1</v>
      </c>
      <c r="F38" s="3" t="s">
        <v>76</v>
      </c>
      <c r="G38" s="3" t="s">
        <v>114</v>
      </c>
      <c r="H38" s="5" t="s">
        <v>206</v>
      </c>
      <c r="I38" s="3">
        <f>2.7+1.1+3.3</f>
        <v>7.1</v>
      </c>
      <c r="K38" s="1"/>
      <c r="L38" s="1"/>
      <c r="N38" s="1"/>
      <c r="R38" s="2"/>
      <c r="S38" s="1"/>
    </row>
    <row r="39" spans="1:19" ht="28.95" customHeight="1" x14ac:dyDescent="0.3">
      <c r="A39" s="3" t="s">
        <v>51</v>
      </c>
      <c r="B39" s="3" t="s">
        <v>59</v>
      </c>
      <c r="C39" s="5" t="s">
        <v>207</v>
      </c>
      <c r="D39" s="3">
        <f>2.7+1.1+3.3+3.3</f>
        <v>10.399999999999999</v>
      </c>
      <c r="F39" s="3" t="s">
        <v>76</v>
      </c>
      <c r="G39" s="3" t="s">
        <v>115</v>
      </c>
      <c r="H39" s="5" t="s">
        <v>207</v>
      </c>
      <c r="I39" s="3">
        <f>2.7+1.1+3.3+3.3</f>
        <v>10.399999999999999</v>
      </c>
      <c r="K39" s="1"/>
      <c r="L39" s="1"/>
      <c r="N39" s="1"/>
      <c r="R39" s="2"/>
      <c r="S39" s="1"/>
    </row>
    <row r="40" spans="1:19" ht="27.6" customHeight="1" x14ac:dyDescent="0.3">
      <c r="A40" s="3" t="s">
        <v>51</v>
      </c>
      <c r="B40" s="3" t="s">
        <v>60</v>
      </c>
      <c r="C40" s="5" t="s">
        <v>208</v>
      </c>
      <c r="D40" s="3">
        <f>2.7+1.1+3.3+3.3+3.4</f>
        <v>13.799999999999999</v>
      </c>
      <c r="F40" s="3" t="s">
        <v>76</v>
      </c>
      <c r="G40" s="3" t="s">
        <v>116</v>
      </c>
      <c r="H40" s="5" t="s">
        <v>208</v>
      </c>
      <c r="I40" s="3">
        <f>2.7+1.1+3.3+3.3+3.4</f>
        <v>13.799999999999999</v>
      </c>
      <c r="K40" s="1"/>
      <c r="L40" s="1"/>
      <c r="N40" s="1"/>
      <c r="R40" s="2"/>
      <c r="S40" s="1"/>
    </row>
    <row r="41" spans="1:19" ht="29.4" customHeight="1" x14ac:dyDescent="0.3">
      <c r="A41" s="3" t="s">
        <v>51</v>
      </c>
      <c r="B41" s="3" t="s">
        <v>61</v>
      </c>
      <c r="C41" s="5" t="s">
        <v>209</v>
      </c>
      <c r="D41" s="3">
        <f>2.7+1.1+3.3+3.3+3.4+3.2</f>
        <v>17</v>
      </c>
      <c r="F41" s="3" t="s">
        <v>76</v>
      </c>
      <c r="G41" s="3" t="s">
        <v>117</v>
      </c>
      <c r="H41" s="5" t="s">
        <v>209</v>
      </c>
      <c r="I41" s="3">
        <f>2.7+1.1+3.3+3.3+3.4+3.2</f>
        <v>17</v>
      </c>
      <c r="K41" s="1"/>
      <c r="L41" s="1"/>
      <c r="N41" s="1"/>
      <c r="R41" s="2"/>
      <c r="S41" s="1"/>
    </row>
    <row r="42" spans="1:19" ht="27" customHeight="1" x14ac:dyDescent="0.3">
      <c r="A42" s="3" t="s">
        <v>62</v>
      </c>
      <c r="B42" s="3" t="s">
        <v>63</v>
      </c>
      <c r="C42" s="5" t="s">
        <v>210</v>
      </c>
      <c r="D42" s="3">
        <f>2.5+1.1+3.3+3.3+3.4+3.2</f>
        <v>16.8</v>
      </c>
      <c r="F42" s="3" t="s">
        <v>77</v>
      </c>
      <c r="G42" s="3" t="s">
        <v>118</v>
      </c>
      <c r="H42" s="5" t="s">
        <v>210</v>
      </c>
      <c r="I42" s="3">
        <f>2.5+1.1+3.3+3.3+3.4+3.2</f>
        <v>16.8</v>
      </c>
      <c r="K42" s="1"/>
      <c r="L42" s="1"/>
      <c r="N42" s="1"/>
      <c r="R42" s="2"/>
      <c r="S42" s="1"/>
    </row>
    <row r="43" spans="1:19" ht="24.6" customHeight="1" x14ac:dyDescent="0.3">
      <c r="A43" s="3" t="s">
        <v>62</v>
      </c>
      <c r="B43" s="3" t="s">
        <v>64</v>
      </c>
      <c r="C43" s="5" t="s">
        <v>211</v>
      </c>
      <c r="D43" s="3">
        <f>2.5+1.1+3.3+3.3+3.4</f>
        <v>13.6</v>
      </c>
      <c r="F43" s="3" t="s">
        <v>77</v>
      </c>
      <c r="G43" s="3" t="s">
        <v>119</v>
      </c>
      <c r="H43" s="5" t="s">
        <v>211</v>
      </c>
      <c r="I43" s="3">
        <f>2.5+1.1+3.3+3.3+3.4</f>
        <v>13.6</v>
      </c>
      <c r="K43" s="1"/>
      <c r="L43" s="1"/>
      <c r="N43" s="1"/>
      <c r="R43" s="2"/>
      <c r="S43" s="1"/>
    </row>
    <row r="44" spans="1:19" ht="25.95" customHeight="1" x14ac:dyDescent="0.3">
      <c r="A44" s="3" t="s">
        <v>62</v>
      </c>
      <c r="B44" s="3" t="s">
        <v>65</v>
      </c>
      <c r="C44" s="7" t="s">
        <v>212</v>
      </c>
      <c r="D44" s="3">
        <f>2.5+1.1+3.3+3.3</f>
        <v>10.199999999999999</v>
      </c>
      <c r="F44" s="3" t="s">
        <v>77</v>
      </c>
      <c r="G44" s="3" t="s">
        <v>120</v>
      </c>
      <c r="H44" s="7" t="s">
        <v>212</v>
      </c>
      <c r="I44" s="3">
        <f>2.5+1.1+3.3+3.3</f>
        <v>10.199999999999999</v>
      </c>
      <c r="K44" s="1"/>
      <c r="L44" s="1"/>
      <c r="N44" s="1"/>
      <c r="R44" s="2"/>
      <c r="S44" s="1"/>
    </row>
    <row r="45" spans="1:19" ht="26.4" customHeight="1" x14ac:dyDescent="0.3">
      <c r="A45" s="3" t="s">
        <v>62</v>
      </c>
      <c r="B45" s="3" t="s">
        <v>66</v>
      </c>
      <c r="C45" s="5" t="s">
        <v>213</v>
      </c>
      <c r="D45" s="3">
        <f>2.5+1.1+3.3</f>
        <v>6.9</v>
      </c>
      <c r="F45" s="3" t="s">
        <v>77</v>
      </c>
      <c r="G45" s="3" t="s">
        <v>121</v>
      </c>
      <c r="H45" s="5" t="s">
        <v>213</v>
      </c>
      <c r="I45" s="3">
        <f>2.5+1.1+3.3</f>
        <v>6.9</v>
      </c>
      <c r="K45" s="1"/>
      <c r="L45" s="1"/>
      <c r="N45" s="1"/>
      <c r="R45" s="2"/>
      <c r="S45" s="1"/>
    </row>
    <row r="46" spans="1:19" ht="28.2" customHeight="1" x14ac:dyDescent="0.3">
      <c r="A46" s="3" t="s">
        <v>62</v>
      </c>
      <c r="B46" s="3" t="s">
        <v>67</v>
      </c>
      <c r="C46" s="5" t="s">
        <v>44</v>
      </c>
      <c r="D46" s="3">
        <f>2.5+1.1</f>
        <v>3.6</v>
      </c>
      <c r="F46" s="3" t="s">
        <v>77</v>
      </c>
      <c r="G46" s="3" t="s">
        <v>122</v>
      </c>
      <c r="H46" s="5" t="s">
        <v>44</v>
      </c>
      <c r="I46" s="3">
        <f>2.5+1.1</f>
        <v>3.6</v>
      </c>
      <c r="K46" s="1"/>
      <c r="L46" s="1"/>
      <c r="N46" s="1"/>
      <c r="R46" s="2"/>
    </row>
    <row r="47" spans="1:19" ht="25.95" customHeight="1" x14ac:dyDescent="0.3">
      <c r="A47" s="3" t="s">
        <v>62</v>
      </c>
      <c r="B47" s="3" t="s">
        <v>68</v>
      </c>
      <c r="C47" s="5" t="s">
        <v>46</v>
      </c>
      <c r="D47" s="3">
        <f>2.7+1.1</f>
        <v>3.8000000000000003</v>
      </c>
      <c r="F47" s="3" t="s">
        <v>77</v>
      </c>
      <c r="G47" s="3" t="s">
        <v>123</v>
      </c>
      <c r="H47" s="5" t="s">
        <v>46</v>
      </c>
      <c r="I47" s="3">
        <f>2.7+1.1</f>
        <v>3.8000000000000003</v>
      </c>
      <c r="K47" s="1"/>
      <c r="L47" s="1"/>
      <c r="N47" s="1"/>
      <c r="R47" s="2"/>
    </row>
    <row r="48" spans="1:19" ht="25.95" customHeight="1" x14ac:dyDescent="0.3">
      <c r="A48" s="3" t="s">
        <v>62</v>
      </c>
      <c r="B48" s="3" t="s">
        <v>69</v>
      </c>
      <c r="C48" s="5" t="s">
        <v>206</v>
      </c>
      <c r="D48" s="3">
        <f>2.7+1.1+3.3</f>
        <v>7.1</v>
      </c>
      <c r="F48" s="3" t="s">
        <v>77</v>
      </c>
      <c r="G48" s="3" t="s">
        <v>124</v>
      </c>
      <c r="H48" s="5" t="s">
        <v>206</v>
      </c>
      <c r="I48" s="3">
        <f>2.7+1.1+3.3</f>
        <v>7.1</v>
      </c>
      <c r="K48" s="1"/>
      <c r="L48" s="1"/>
      <c r="N48" s="1"/>
      <c r="R48" s="2"/>
    </row>
    <row r="49" spans="1:18" ht="27" customHeight="1" x14ac:dyDescent="0.3">
      <c r="A49" s="3" t="s">
        <v>62</v>
      </c>
      <c r="B49" s="3" t="s">
        <v>70</v>
      </c>
      <c r="C49" s="5" t="s">
        <v>207</v>
      </c>
      <c r="D49" s="3">
        <f>2.7+1.1+3.3+3.3</f>
        <v>10.399999999999999</v>
      </c>
      <c r="F49" s="3" t="s">
        <v>77</v>
      </c>
      <c r="G49" s="3" t="s">
        <v>125</v>
      </c>
      <c r="H49" s="5" t="s">
        <v>207</v>
      </c>
      <c r="I49" s="3">
        <f>2.7+1.1+3.3+3.3</f>
        <v>10.399999999999999</v>
      </c>
      <c r="K49" s="1"/>
      <c r="L49" s="1"/>
      <c r="N49" s="1"/>
      <c r="R49" s="2"/>
    </row>
    <row r="50" spans="1:18" ht="25.95" customHeight="1" x14ac:dyDescent="0.3">
      <c r="A50" s="3" t="s">
        <v>62</v>
      </c>
      <c r="B50" s="3" t="s">
        <v>71</v>
      </c>
      <c r="C50" s="5" t="s">
        <v>208</v>
      </c>
      <c r="D50" s="3">
        <f>2.7+1.1+3.3+3.3+3.4</f>
        <v>13.799999999999999</v>
      </c>
      <c r="F50" s="3" t="s">
        <v>77</v>
      </c>
      <c r="G50" s="3" t="s">
        <v>126</v>
      </c>
      <c r="H50" s="5" t="s">
        <v>208</v>
      </c>
      <c r="I50" s="3">
        <f>2.7+1.1+3.3+3.3+3.4</f>
        <v>13.799999999999999</v>
      </c>
      <c r="K50" s="1"/>
      <c r="L50" s="1"/>
      <c r="N50" s="1"/>
      <c r="R50" s="2"/>
    </row>
    <row r="51" spans="1:18" ht="37.200000000000003" customHeight="1" x14ac:dyDescent="0.3">
      <c r="A51" s="3" t="s">
        <v>62</v>
      </c>
      <c r="B51" s="3" t="s">
        <v>72</v>
      </c>
      <c r="C51" s="5" t="s">
        <v>209</v>
      </c>
      <c r="D51" s="3">
        <f>2.7+1.1+3.3+3.3+3.4+3.2</f>
        <v>17</v>
      </c>
      <c r="F51" s="3" t="s">
        <v>77</v>
      </c>
      <c r="G51" s="3" t="s">
        <v>127</v>
      </c>
      <c r="H51" s="8" t="s">
        <v>248</v>
      </c>
      <c r="I51" s="3">
        <f>2.7+1.1+3.3+3.3+3.4+3.2+1.6+1.6</f>
        <v>20.200000000000003</v>
      </c>
      <c r="K51" s="1"/>
      <c r="L51" s="1"/>
      <c r="N51" s="1"/>
      <c r="R51" s="2"/>
    </row>
    <row r="52" spans="1:18" ht="27" customHeight="1" x14ac:dyDescent="0.3">
      <c r="A52" s="1"/>
      <c r="B52" s="1"/>
      <c r="F52" s="3" t="s">
        <v>78</v>
      </c>
      <c r="G52" s="3" t="s">
        <v>128</v>
      </c>
      <c r="H52" s="5" t="s">
        <v>214</v>
      </c>
      <c r="I52" s="3">
        <f>2.6+1.2+3.2+3.4+3.3+3.3</f>
        <v>17</v>
      </c>
      <c r="N52" s="1"/>
      <c r="R52" s="2"/>
    </row>
    <row r="53" spans="1:18" ht="30" customHeight="1" x14ac:dyDescent="0.3">
      <c r="A53" s="1"/>
      <c r="B53" s="1"/>
      <c r="F53" s="3" t="s">
        <v>78</v>
      </c>
      <c r="G53" s="3" t="s">
        <v>129</v>
      </c>
      <c r="H53" s="5" t="s">
        <v>141</v>
      </c>
      <c r="I53" s="3">
        <f>2.6+1.2+3.2+3.4+3.3</f>
        <v>13.7</v>
      </c>
      <c r="N53" s="1"/>
      <c r="R53" s="2"/>
    </row>
    <row r="54" spans="1:18" ht="27.6" customHeight="1" x14ac:dyDescent="0.3">
      <c r="B54" s="1"/>
      <c r="D54" s="1">
        <f>SUM(D2:D51)+SUM(I2:I61)</f>
        <v>1144.3000000000002</v>
      </c>
      <c r="F54" s="3" t="s">
        <v>78</v>
      </c>
      <c r="G54" s="3" t="s">
        <v>130</v>
      </c>
      <c r="H54" s="5" t="s">
        <v>140</v>
      </c>
      <c r="I54" s="3">
        <f>2.6+1.2+3.2+3.4</f>
        <v>10.4</v>
      </c>
      <c r="N54" s="1"/>
      <c r="R54" s="2"/>
    </row>
    <row r="55" spans="1:18" ht="27.6" customHeight="1" x14ac:dyDescent="0.3">
      <c r="B55" s="1"/>
      <c r="D55">
        <f>SUM(D2:D51)</f>
        <v>516.80000000000018</v>
      </c>
      <c r="F55" s="3" t="s">
        <v>78</v>
      </c>
      <c r="G55" s="3" t="s">
        <v>131</v>
      </c>
      <c r="H55" s="5" t="s">
        <v>139</v>
      </c>
      <c r="I55" s="3">
        <f>2.6+1.2+3.2</f>
        <v>7</v>
      </c>
      <c r="N55" s="1"/>
      <c r="R55" s="2"/>
    </row>
    <row r="56" spans="1:18" ht="27" customHeight="1" x14ac:dyDescent="0.3">
      <c r="B56" s="1"/>
      <c r="D56">
        <f>SUM(I2:I61)</f>
        <v>627.5</v>
      </c>
      <c r="F56" s="3" t="s">
        <v>78</v>
      </c>
      <c r="G56" s="3" t="s">
        <v>132</v>
      </c>
      <c r="H56" s="5" t="s">
        <v>138</v>
      </c>
      <c r="I56" s="3">
        <f>2.6+1.2</f>
        <v>3.8</v>
      </c>
      <c r="N56" s="1"/>
    </row>
    <row r="57" spans="1:18" ht="27.6" customHeight="1" x14ac:dyDescent="0.3">
      <c r="B57" s="1"/>
      <c r="F57" s="3" t="s">
        <v>78</v>
      </c>
      <c r="G57" s="3" t="s">
        <v>133</v>
      </c>
      <c r="H57" s="5" t="s">
        <v>15</v>
      </c>
      <c r="I57" s="3">
        <f>2.7+1.2</f>
        <v>3.9000000000000004</v>
      </c>
    </row>
    <row r="58" spans="1:18" ht="27.6" customHeight="1" x14ac:dyDescent="0.3">
      <c r="B58" s="1"/>
      <c r="F58" s="3" t="s">
        <v>78</v>
      </c>
      <c r="G58" s="3" t="s">
        <v>134</v>
      </c>
      <c r="H58" s="5" t="s">
        <v>17</v>
      </c>
      <c r="I58" s="3">
        <f>2.7+1.2+3.2</f>
        <v>7.1000000000000005</v>
      </c>
    </row>
    <row r="59" spans="1:18" ht="23.4" customHeight="1" x14ac:dyDescent="0.3">
      <c r="B59" s="1"/>
      <c r="F59" s="3" t="s">
        <v>78</v>
      </c>
      <c r="G59" s="3" t="s">
        <v>135</v>
      </c>
      <c r="H59" s="5" t="s">
        <v>19</v>
      </c>
      <c r="I59" s="3">
        <f>2.7+1.2+3.2+3.4</f>
        <v>10.5</v>
      </c>
    </row>
    <row r="60" spans="1:18" ht="28.8" customHeight="1" x14ac:dyDescent="0.3">
      <c r="F60" s="3" t="s">
        <v>78</v>
      </c>
      <c r="G60" s="3" t="s">
        <v>136</v>
      </c>
      <c r="H60" s="5" t="s">
        <v>21</v>
      </c>
      <c r="I60" s="3">
        <f>2.7+1.2+3.2+3.4+3.3</f>
        <v>13.8</v>
      </c>
    </row>
    <row r="61" spans="1:18" ht="39.6" customHeight="1" x14ac:dyDescent="0.3">
      <c r="F61" s="3" t="s">
        <v>78</v>
      </c>
      <c r="G61" s="3" t="s">
        <v>137</v>
      </c>
      <c r="H61" s="8" t="s">
        <v>247</v>
      </c>
      <c r="I61" s="3">
        <f>2.7+1.2+3.2+3.4+3.3+3.3+1.6+1.6</f>
        <v>20.300000000000004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макеёнок денис</dc:creator>
  <cp:keywords/>
  <dc:description/>
  <cp:lastModifiedBy>макеёнок денис</cp:lastModifiedBy>
  <cp:revision/>
  <dcterms:created xsi:type="dcterms:W3CDTF">2015-06-05T18:19:34Z</dcterms:created>
  <dcterms:modified xsi:type="dcterms:W3CDTF">2023-05-12T11:51:58Z</dcterms:modified>
  <cp:category/>
  <cp:contentStatus/>
</cp:coreProperties>
</file>