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<sst xmlns="http://schemas.openxmlformats.org/spreadsheetml/2006/main" count="118" uniqueCount="85">
  <si>
    <t xml:space="preserve">cell_name</t>
  </si>
  <si>
    <t xml:space="preserve">n contacts</t>
  </si>
  <si>
    <t xml:space="preserve">n_syn</t>
  </si>
  <si>
    <t xml:space="preserve">synapse ID</t>
  </si>
  <si>
    <t xml:space="preserve">channel2take_presynaptic</t>
  </si>
  <si>
    <t xml:space="preserve">channel2take_postsynaptic</t>
  </si>
  <si>
    <t xml:space="preserve">channel2take_IV</t>
  </si>
  <si>
    <t xml:space="preserve">dis_from_soma</t>
  </si>
  <si>
    <t xml:space="preserve">dend_type</t>
  </si>
  <si>
    <t xml:space="preserve">x</t>
  </si>
  <si>
    <t xml:space="preserve">y</t>
  </si>
  <si>
    <t xml:space="preserve">z</t>
  </si>
  <si>
    <t xml:space="preserve">PSD</t>
  </si>
  <si>
    <t xml:space="preserve">segment</t>
  </si>
  <si>
    <t xml:space="preserve">(x; y; z)</t>
  </si>
  <si>
    <t xml:space="preserve">neck_length</t>
  </si>
  <si>
    <t xml:space="preserve">neck_diam</t>
  </si>
  <si>
    <t xml:space="preserve"># sections with spine</t>
  </si>
  <si>
    <t xml:space="preserve">V_spine</t>
  </si>
  <si>
    <t xml:space="preserve">V_head</t>
  </si>
  <si>
    <t xml:space="preserve">V_neck</t>
  </si>
  <si>
    <t xml:space="preserve">head_diam</t>
  </si>
  <si>
    <t xml:space="preserve">R_head</t>
  </si>
  <si>
    <t xml:space="preserve">head_area</t>
  </si>
  <si>
    <t xml:space="preserve">neck_area</t>
  </si>
  <si>
    <t xml:space="preserve">neck_area2</t>
  </si>
  <si>
    <t xml:space="preserve">V_neck2</t>
  </si>
  <si>
    <t xml:space="preserve">spine_area</t>
  </si>
  <si>
    <t xml:space="preserve">spine_density</t>
  </si>
  <si>
    <t xml:space="preserve">EPSP_mean</t>
  </si>
  <si>
    <t xml:space="preserve">EPSP_SD</t>
  </si>
  <si>
    <t xml:space="preserve">N</t>
  </si>
  <si>
    <t xml:space="preserve">P</t>
  </si>
  <si>
    <t xml:space="preserve">Q</t>
  </si>
  <si>
    <t xml:space="preserve">Nmin</t>
  </si>
  <si>
    <t xml:space="preserve">Nmax</t>
  </si>
  <si>
    <t xml:space="preserve">Pmin</t>
  </si>
  <si>
    <t xml:space="preserve">Pmax</t>
  </si>
  <si>
    <t xml:space="preserve">Qmin</t>
  </si>
  <si>
    <t xml:space="preserve">Qmx</t>
  </si>
  <si>
    <t xml:space="preserve">n stable EPSP sweeps</t>
  </si>
  <si>
    <t xml:space="preserve">first stable sweep</t>
  </si>
  <si>
    <t xml:space="preserve">last stable sweep</t>
  </si>
  <si>
    <t xml:space="preserve">2016_04_16_A</t>
  </si>
  <si>
    <t xml:space="preserve">C8</t>
  </si>
  <si>
    <t xml:space="preserve">apical</t>
  </si>
  <si>
    <t xml:space="preserve">(137.57; 31.70; -277.39)</t>
  </si>
  <si>
    <t xml:space="preserve">C6/7</t>
  </si>
  <si>
    <t xml:space="preserve">(122.78; 83.65; -336.87)</t>
  </si>
  <si>
    <t xml:space="preserve">2016_05_12_A</t>
  </si>
  <si>
    <t xml:space="preserve">(2120.00; 624.19; -140.25)</t>
  </si>
  <si>
    <t xml:space="preserve">basal</t>
  </si>
  <si>
    <t xml:space="preserve">(2139.36; 591.83; -169.64)</t>
  </si>
  <si>
    <t xml:space="preserve">2016_08_30_A</t>
  </si>
  <si>
    <t xml:space="preserve">(573.96; 1353.07; -235.40)</t>
  </si>
  <si>
    <t xml:space="preserve">2017_02_20_B</t>
  </si>
  <si>
    <t xml:space="preserve">(-814.37; 1319.97; -357.37)</t>
  </si>
  <si>
    <t xml:space="preserve">(-870.15; 1323.68; -387.56)</t>
  </si>
  <si>
    <t xml:space="preserve">2017_03_04_A_6-7</t>
  </si>
  <si>
    <t xml:space="preserve">C180/190</t>
  </si>
  <si>
    <t xml:space="preserve">(924.01; 333.54; -257.40)</t>
  </si>
  <si>
    <t xml:space="preserve">C192</t>
  </si>
  <si>
    <t xml:space="preserve">(873.38; 331.97; -289.32)</t>
  </si>
  <si>
    <t xml:space="preserve">2017_04_03_B</t>
  </si>
  <si>
    <t xml:space="preserve">(-606.35; 503.26; -222.56)</t>
  </si>
  <si>
    <t xml:space="preserve">2017_05_08_A_4-5</t>
  </si>
  <si>
    <t xml:space="preserve">(-5.56; -325.88; -451.42)</t>
  </si>
  <si>
    <t xml:space="preserve">2017_05_08_A_5-4</t>
  </si>
  <si>
    <t xml:space="preserve">(-31.93; -355.40; -423.02)</t>
  </si>
  <si>
    <t xml:space="preserve">(-35.92; -391.47; -431.60)</t>
  </si>
  <si>
    <t xml:space="preserve">2017_07_06_C_3-4</t>
  </si>
  <si>
    <t xml:space="preserve">c112</t>
  </si>
  <si>
    <t xml:space="preserve">(-20.98; 1891.48; -181.15)</t>
  </si>
  <si>
    <t xml:space="preserve">c69</t>
  </si>
  <si>
    <t xml:space="preserve">(76.95; 1865.80; -250.50)</t>
  </si>
  <si>
    <t xml:space="preserve">2017_07_06_C_4-3</t>
  </si>
  <si>
    <t xml:space="preserve">c301</t>
  </si>
  <si>
    <t xml:space="preserve">(-32.37; 940.67; -159.95)</t>
  </si>
  <si>
    <t xml:space="preserve">mouse_spine</t>
  </si>
  <si>
    <t xml:space="preserve">shaft_spine</t>
  </si>
  <si>
    <t xml:space="preserve">human_spine</t>
  </si>
  <si>
    <t xml:space="preserve">mean_spine</t>
  </si>
  <si>
    <t xml:space="preserve">2017_03_04_A_6-7(0)</t>
  </si>
  <si>
    <t xml:space="preserve">2017_05_08_A_4-5(0)</t>
  </si>
  <si>
    <t xml:space="preserve">2017_05_08_A_5-4(0)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</si>
</sst>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</font>
    <font>
      <b val="true"/>
      <sz val="12"/>
      <color rgb="FF000000"/>
      <name val="Calibri"/>
      <family val="2"/>
    </font>
    <font>
      <sz val="11"/>
      <color rgb="FF000000"/>
      <name val="Arial"/>
      <family val="2"/>
    </font>
    <font>
      <b val="true"/>
      <sz val="12"/>
      <color rgb="FF81D41A"/>
      <name val="Calibri"/>
      <family val="2"/>
    </font>
    <font>
      <b val="true"/>
      <sz val="12"/>
      <color rgb="FFFF972F"/>
      <name val="Calibri"/>
      <family val="2"/>
    </font>
    <font>
      <b val="true"/>
      <sz val="12"/>
      <color rgb="FFFFA6A6"/>
      <name val="Calibri"/>
      <family val="2"/>
    </font>
    <font>
      <b val="true"/>
      <sz val="12"/>
      <color rgb="FF00B050"/>
      <name val="Calibri"/>
      <family val="2"/>
    </font>
    <font>
      <sz val="12"/>
      <color rgb="FF00B050"/>
      <name val="Calibri"/>
      <family val="2"/>
    </font>
    <font>
      <sz val="11"/>
      <color rgb="FF00B050"/>
      <name val="Arial"/>
      <family val="2"/>
    </font>
    <font>
      <b val="true"/>
      <sz val="12"/>
      <color rgb="FF729FCF"/>
      <name val="DejaVu Sans Mono"/>
      <family val="3"/>
    </font>
    <font>
      <b val="true"/>
      <sz val="12"/>
      <color rgb="FF729FCF"/>
      <name val="Calibri"/>
      <family val="2"/>
    </font>
    <font>
      <sz val="12"/>
      <color rgb="FF729FCF"/>
      <name val="Calibri"/>
      <family val="2"/>
    </font>
    <font>
      <sz val="12"/>
      <color rgb="FF00B0F0"/>
      <name val="Calibri"/>
      <family val="2"/>
    </font>
    <font>
      <b val="true"/>
      <sz val="12"/>
      <color rgb="FF7030A0"/>
      <name val="Calibri"/>
      <family val="2"/>
    </font>
    <font>
      <sz val="12"/>
      <color rgb="FF7030A0"/>
      <name val="Calibri"/>
      <family val="2"/>
    </font>
    <font>
      <b val="true"/>
      <sz val="12"/>
      <color rgb="FF00B0F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7F7F7F"/>
        <bgColor rgb="FF666699"/>
      </patternFill>
    </fill>
    <fill>
      <patternFill patternType="solid">
        <fgColor rgb="FFE2F0D9"/>
        <bgColor rgb="FFDEEBF7"/>
      </patternFill>
    </fill>
    <fill>
      <patternFill patternType="solid">
        <fgColor rgb="FFDEDCE6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BDD7EE"/>
        <bgColor rgb="FFDEDCE6"/>
      </patternFill>
    </fill>
    <fill>
      <patternFill patternType="solid">
        <fgColor rgb="FFFFF2CC"/>
        <bgColor rgb="FFFBE5D6"/>
      </patternFill>
    </fill>
    <fill>
      <patternFill patternType="solid">
        <fgColor rgb="FFD4EA6B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FFFFFF"/>
        <bgColor rgb="FFFFF2CC"/>
      </patternFill>
    </fill>
    <fill>
      <patternFill patternType="solid">
        <fgColor rgb="FFB2B2B2"/>
        <bgColor rgb="FFBFBFBF"/>
      </patternFill>
    </fill>
    <fill>
      <patternFill patternType="solid">
        <fgColor rgb="FFBFBFBF"/>
        <bgColor rgb="FFB2B2B2"/>
      </patternFill>
    </fill>
    <fill>
      <patternFill patternType="solid">
        <fgColor rgb="FFFFFF00"/>
        <bgColor rgb="FFFFCC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0" fillId="1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4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729FCF"/>
      <rgbColor rgb="FF7030A0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B0F0"/>
      <rgbColor rgb="FFDEDCE6"/>
      <rgbColor rgb="FFE2F0D9"/>
      <rgbColor rgb="FFFBE5D6"/>
      <rgbColor rgb="FF99CCFF"/>
      <rgbColor rgb="FFFFA6A6"/>
      <rgbColor rgb="FFCC99FF"/>
      <rgbColor rgb="FFF8CBAD"/>
      <rgbColor rgb="FF3366FF"/>
      <rgbColor rgb="FF33CCCC"/>
      <rgbColor rgb="FF81D41A"/>
      <rgbColor rgb="FFFFCC00"/>
      <rgbColor rgb="FFFF972F"/>
      <rgbColor rgb="FFFF6600"/>
      <rgbColor rgb="FF666699"/>
      <rgbColor rgb="FFB2B2B2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41"/>
  <sheetViews>
    <sheetView showFormulas="false" showGridLines="true" showRowColHeaders="true" showZeros="true" rightToLeft="false" tabSelected="true" showOutlineSymbols="true" defaultGridColor="true" view="normal" topLeftCell="Q1" colorId="64" zoomScale="60" zoomScaleNormal="60" zoomScalePageLayoutView="100" workbookViewId="0">
      <selection pane="topLeft" activeCell="Q45" activeCellId="0" sqref="Q45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1.16"/>
    <col collapsed="false" customWidth="true" hidden="false" outlineLevel="0" max="3" min="3" style="2" width="9"/>
    <col collapsed="false" customWidth="false" hidden="false" outlineLevel="0" max="4" min="4" style="2" width="10.83"/>
    <col collapsed="false" customWidth="true" hidden="false" outlineLevel="0" max="5" min="5" style="2" width="17.75"/>
    <col collapsed="false" customWidth="true" hidden="false" outlineLevel="0" max="6" min="6" style="2" width="18.05"/>
    <col collapsed="false" customWidth="true" hidden="false" outlineLevel="0" max="7" min="7" style="2" width="17.95"/>
    <col collapsed="false" customWidth="true" hidden="false" outlineLevel="0" max="8" min="8" style="2" width="32.83"/>
    <col collapsed="false" customWidth="true" hidden="false" outlineLevel="0" max="9" min="9" style="2" width="17.33"/>
    <col collapsed="false" customWidth="true" hidden="false" outlineLevel="0" max="10" min="10" style="0" width="6.27"/>
    <col collapsed="false" customWidth="true" hidden="false" outlineLevel="0" max="12" min="11" style="0" width="7.17"/>
    <col collapsed="false" customWidth="true" hidden="false" outlineLevel="0" max="13" min="13" style="2" width="21.66"/>
    <col collapsed="false" customWidth="true" hidden="false" outlineLevel="0" max="14" min="14" style="2" width="20.83"/>
    <col collapsed="false" customWidth="true" hidden="false" outlineLevel="0" max="15" min="15" style="2" width="28.14"/>
    <col collapsed="false" customWidth="true" hidden="false" outlineLevel="0" max="16" min="16" style="2" width="20.83"/>
    <col collapsed="false" customWidth="true" hidden="false" outlineLevel="0" max="17" min="17" style="2" width="30.16"/>
    <col collapsed="false" customWidth="true" hidden="false" outlineLevel="0" max="18" min="18" style="2" width="20.5"/>
    <col collapsed="false" customWidth="true" hidden="false" outlineLevel="0" max="19" min="19" style="2" width="21"/>
    <col collapsed="false" customWidth="true" hidden="false" outlineLevel="0" max="20" min="20" style="2" width="19.83"/>
    <col collapsed="false" customWidth="true" hidden="false" outlineLevel="0" max="21" min="21" style="2" width="20.33"/>
    <col collapsed="false" customWidth="true" hidden="false" outlineLevel="0" max="30" min="22" style="2" width="17.67"/>
    <col collapsed="false" customWidth="true" hidden="false" outlineLevel="0" max="31" min="31" style="2" width="16.5"/>
    <col collapsed="false" customWidth="false" hidden="false" outlineLevel="0" max="34" min="32" style="2" width="10.83"/>
    <col collapsed="false" customWidth="true" hidden="false" outlineLevel="0" max="35" min="35" style="2" width="7.66"/>
    <col collapsed="false" customWidth="true" hidden="false" outlineLevel="0" max="36" min="36" style="2" width="7.16"/>
    <col collapsed="false" customWidth="true" hidden="false" outlineLevel="0" max="37" min="37" style="2" width="8.17"/>
    <col collapsed="false" customWidth="true" hidden="false" outlineLevel="0" max="38" min="38" style="2" width="7.66"/>
    <col collapsed="false" customWidth="true" hidden="false" outlineLevel="0" max="39" min="39" style="2" width="6.66"/>
    <col collapsed="false" customWidth="true" hidden="false" outlineLevel="0" max="40" min="40" style="2" width="7.5"/>
    <col collapsed="false" customWidth="true" hidden="false" outlineLevel="0" max="41" min="41" style="2" width="20.16"/>
    <col collapsed="false" customWidth="true" hidden="false" outlineLevel="0" max="42" min="42" style="2" width="16.67"/>
    <col collapsed="false" customWidth="true" hidden="false" outlineLevel="0" max="43" min="43" style="2" width="16.84"/>
    <col collapsed="false" customWidth="true" hidden="false" outlineLevel="0" max="47" min="47" style="0" width="20.16"/>
    <col collapsed="false" customWidth="true" hidden="false" outlineLevel="0" max="48" min="48" style="0" width="16.67"/>
    <col collapsed="false" customWidth="true" hidden="false" outlineLevel="0" max="49" min="49" style="0" width="16.84"/>
    <col collapsed="false" customWidth="false" hidden="false" outlineLevel="0" max="1024" min="59" style="2" width="10.8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3" t="s">
        <v>17</v>
      </c>
      <c r="S1" s="12" t="s">
        <v>18</v>
      </c>
      <c r="T1" s="12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5" t="s">
        <v>28</v>
      </c>
      <c r="AD1" s="16" t="s">
        <v>29</v>
      </c>
      <c r="AE1" s="17" t="s">
        <v>30</v>
      </c>
      <c r="AF1" s="18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20" t="s">
        <v>39</v>
      </c>
      <c r="AO1" s="21" t="s">
        <v>40</v>
      </c>
      <c r="AP1" s="16" t="s">
        <v>41</v>
      </c>
      <c r="AQ1" s="16" t="s">
        <v>42</v>
      </c>
    </row>
    <row r="2" customFormat="false" ht="15" hidden="false" customHeight="false" outlineLevel="0" collapsed="false">
      <c r="A2" s="22" t="s">
        <v>43</v>
      </c>
      <c r="B2" s="2" t="n">
        <v>5</v>
      </c>
      <c r="C2" s="23" t="n">
        <v>2</v>
      </c>
      <c r="D2" s="24" t="s">
        <v>44</v>
      </c>
      <c r="E2" s="24" t="n">
        <v>2</v>
      </c>
      <c r="F2" s="24" t="n">
        <v>1</v>
      </c>
      <c r="G2" s="24" t="n">
        <v>1</v>
      </c>
      <c r="H2" s="25" t="n">
        <v>115.3</v>
      </c>
      <c r="I2" s="25" t="s">
        <v>45</v>
      </c>
      <c r="J2" s="26" t="n">
        <v>137.57</v>
      </c>
      <c r="K2" s="26" t="n">
        <v>31.7</v>
      </c>
      <c r="L2" s="26" t="n">
        <v>-277.39</v>
      </c>
      <c r="M2" s="26" t="n">
        <v>0.154</v>
      </c>
      <c r="N2" s="26" t="n">
        <v>15951</v>
      </c>
      <c r="O2" s="26" t="s">
        <v>46</v>
      </c>
      <c r="P2" s="25" t="n">
        <v>0.212</v>
      </c>
      <c r="Q2" s="25" t="n">
        <v>0.164</v>
      </c>
      <c r="R2" s="25" t="n">
        <v>1</v>
      </c>
      <c r="S2" s="25" t="n">
        <v>0.106153386</v>
      </c>
      <c r="T2" s="25" t="n">
        <v>0.10058820047</v>
      </c>
      <c r="U2" s="25" t="n">
        <v>0.00556518553</v>
      </c>
      <c r="V2" s="27" t="n">
        <f aca="false">2*W2</f>
        <v>0.577009289977578</v>
      </c>
      <c r="W2" s="25" t="n">
        <f aca="false">(3/4*T2/PI())^(1/3)</f>
        <v>0.288504644988789</v>
      </c>
      <c r="X2" s="25" t="n">
        <f aca="false">4*PI()*W2^2</f>
        <v>1.04596098070354</v>
      </c>
      <c r="Y2" s="25" t="n">
        <f aca="false">(U2/(P2*PI()))^0.5*2*PI()*P2</f>
        <v>0.121762256009083</v>
      </c>
      <c r="Z2" s="28" t="n">
        <f aca="false">2*PI()*(Q2/2)*P2</f>
        <v>0.10922689338001</v>
      </c>
      <c r="AA2" s="28" t="n">
        <f aca="false">PI()*(Q2/2)^2*P2</f>
        <v>0.00447830262858041</v>
      </c>
      <c r="AB2" s="28" t="n">
        <f aca="false">Z2+X2</f>
        <v>1.15518787408355</v>
      </c>
      <c r="AC2" s="0"/>
      <c r="AD2" s="29" t="n">
        <v>2.25071899894022</v>
      </c>
      <c r="AE2" s="30" t="n">
        <v>0.334431171556731</v>
      </c>
      <c r="AF2" s="29" t="n">
        <v>11</v>
      </c>
      <c r="AG2" s="29" t="n">
        <v>0.810626260829957</v>
      </c>
      <c r="AH2" s="29" t="n">
        <v>0.262405219390073</v>
      </c>
      <c r="AI2" s="29" t="n">
        <v>5</v>
      </c>
      <c r="AJ2" s="29" t="n">
        <v>20</v>
      </c>
      <c r="AK2" s="29" t="n">
        <v>0.6</v>
      </c>
      <c r="AL2" s="29" t="n">
        <v>0.9</v>
      </c>
      <c r="AM2" s="29" t="n">
        <v>0.1</v>
      </c>
      <c r="AN2" s="31" t="n">
        <v>1.1</v>
      </c>
      <c r="AO2" s="32" t="n">
        <v>100</v>
      </c>
      <c r="AP2" s="29" t="n">
        <v>1</v>
      </c>
      <c r="AQ2" s="33" t="n">
        <v>100</v>
      </c>
    </row>
    <row r="3" s="41" customFormat="true" ht="15" hidden="false" customHeight="false" outlineLevel="0" collapsed="false">
      <c r="A3" s="22" t="s">
        <v>43</v>
      </c>
      <c r="B3" s="2" t="n">
        <v>5</v>
      </c>
      <c r="C3" s="23" t="n">
        <v>2</v>
      </c>
      <c r="D3" s="34" t="s">
        <v>47</v>
      </c>
      <c r="E3" s="34" t="n">
        <v>2</v>
      </c>
      <c r="F3" s="34" t="n">
        <v>1</v>
      </c>
      <c r="G3" s="34" t="n">
        <v>1</v>
      </c>
      <c r="H3" s="35" t="n">
        <v>108.3</v>
      </c>
      <c r="I3" s="35" t="s">
        <v>45</v>
      </c>
      <c r="J3" s="36" t="n">
        <v>122.78</v>
      </c>
      <c r="K3" s="36" t="n">
        <v>83.65</v>
      </c>
      <c r="L3" s="36" t="n">
        <v>-336.87</v>
      </c>
      <c r="M3" s="36" t="n">
        <v>0.112</v>
      </c>
      <c r="N3" s="36" t="n">
        <v>16467</v>
      </c>
      <c r="O3" s="36" t="s">
        <v>48</v>
      </c>
      <c r="P3" s="37" t="n">
        <v>1.458</v>
      </c>
      <c r="Q3" s="35" t="n">
        <v>0.086</v>
      </c>
      <c r="R3" s="38" t="n">
        <v>19</v>
      </c>
      <c r="S3" s="35" t="n">
        <v>0.08501654566</v>
      </c>
      <c r="T3" s="35" t="n">
        <v>0.06873692349</v>
      </c>
      <c r="U3" s="35" t="n">
        <v>0.01627962217</v>
      </c>
      <c r="V3" s="39" t="n">
        <f aca="false">2*W3</f>
        <v>0.508234125650659</v>
      </c>
      <c r="W3" s="35" t="n">
        <f aca="false">(3/4*T3/PI())^(1/3)</f>
        <v>0.25411706282533</v>
      </c>
      <c r="X3" s="35" t="n">
        <f aca="false">4*PI()*W3^2</f>
        <v>0.811479434624748</v>
      </c>
      <c r="Y3" s="35" t="n">
        <f aca="false">(U3/(P3*PI()))^0.5*2*PI()*P3</f>
        <v>0.546142349866442</v>
      </c>
      <c r="Z3" s="40" t="n">
        <f aca="false">2*PI()*(Q3/2)*P3</f>
        <v>0.393918019648317</v>
      </c>
      <c r="AA3" s="40" t="n">
        <f aca="false">PI()*(Q3/2)^2*P3</f>
        <v>0.00846923742243882</v>
      </c>
      <c r="AB3" s="40" t="n">
        <f aca="false">Z3+X3</f>
        <v>1.20539745427306</v>
      </c>
      <c r="AC3" s="0"/>
      <c r="AD3" s="29"/>
      <c r="AE3" s="30"/>
      <c r="AF3" s="29"/>
      <c r="AG3" s="29"/>
      <c r="AH3" s="29"/>
      <c r="AI3" s="29"/>
      <c r="AJ3" s="29"/>
      <c r="AK3" s="29"/>
      <c r="AL3" s="29"/>
      <c r="AM3" s="29"/>
      <c r="AN3" s="31"/>
      <c r="AO3" s="32"/>
      <c r="AP3" s="29"/>
      <c r="AQ3" s="33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</row>
    <row r="4" customFormat="false" ht="15" hidden="false" customHeight="false" outlineLevel="0" collapsed="false">
      <c r="A4" s="42" t="s">
        <v>49</v>
      </c>
      <c r="B4" s="43" t="n">
        <v>7</v>
      </c>
      <c r="C4" s="44" t="n">
        <v>2</v>
      </c>
      <c r="D4" s="45" t="n">
        <v>120</v>
      </c>
      <c r="E4" s="45" t="n">
        <v>2</v>
      </c>
      <c r="F4" s="45" t="n">
        <v>1</v>
      </c>
      <c r="G4" s="45" t="n">
        <v>1</v>
      </c>
      <c r="H4" s="46" t="n">
        <v>60.6</v>
      </c>
      <c r="I4" s="46" t="s">
        <v>45</v>
      </c>
      <c r="J4" s="47" t="n">
        <v>2120</v>
      </c>
      <c r="K4" s="47" t="n">
        <v>624.19</v>
      </c>
      <c r="L4" s="47" t="n">
        <v>-140.25</v>
      </c>
      <c r="M4" s="47" t="n">
        <v>0.07</v>
      </c>
      <c r="N4" s="47" t="n">
        <v>4981</v>
      </c>
      <c r="O4" s="47" t="s">
        <v>50</v>
      </c>
      <c r="P4" s="46" t="n">
        <v>0.551</v>
      </c>
      <c r="Q4" s="46" t="n">
        <v>0.081</v>
      </c>
      <c r="R4" s="48" t="n">
        <v>2</v>
      </c>
      <c r="S4" s="46" t="n">
        <v>0.05851126589</v>
      </c>
      <c r="T4" s="46" t="n">
        <v>0.05077091477</v>
      </c>
      <c r="U4" s="46" t="n">
        <v>0.00774035112</v>
      </c>
      <c r="V4" s="49" t="n">
        <f aca="false">2*W4</f>
        <v>0.45941530092384</v>
      </c>
      <c r="W4" s="46" t="n">
        <f aca="false">(3/4*T4/PI())^(1/3)</f>
        <v>0.22970765046192</v>
      </c>
      <c r="X4" s="46" t="n">
        <f aca="false">4*PI()*W4^2</f>
        <v>0.663072144108887</v>
      </c>
      <c r="Y4" s="46" t="n">
        <f aca="false">(U4/(P4*PI()))^0.5*2*PI()*P4</f>
        <v>0.231505366230275</v>
      </c>
      <c r="Z4" s="50" t="n">
        <f aca="false">2*PI()*(Q4/2)*P4</f>
        <v>0.140212421722366</v>
      </c>
      <c r="AA4" s="50" t="n">
        <f aca="false">PI()*(Q4/2)^2*P4</f>
        <v>0.00283930153987791</v>
      </c>
      <c r="AB4" s="50" t="n">
        <f aca="false">Z4+X4</f>
        <v>0.803284565831254</v>
      </c>
      <c r="AC4" s="0"/>
      <c r="AD4" s="51" t="n">
        <v>0.617651910055206</v>
      </c>
      <c r="AE4" s="52" t="n">
        <v>0.327990127847546</v>
      </c>
      <c r="AF4" s="51" t="n">
        <v>3</v>
      </c>
      <c r="AG4" s="51" t="n">
        <v>0.519937896919427</v>
      </c>
      <c r="AH4" s="53" t="n">
        <v>0.362810904904287</v>
      </c>
      <c r="AI4" s="51" t="n">
        <v>2</v>
      </c>
      <c r="AJ4" s="51" t="n">
        <v>15</v>
      </c>
      <c r="AK4" s="51" t="n">
        <v>0.1</v>
      </c>
      <c r="AL4" s="51" t="n">
        <v>0.7</v>
      </c>
      <c r="AM4" s="51" t="n">
        <v>0.1</v>
      </c>
      <c r="AN4" s="54" t="n">
        <v>0.9</v>
      </c>
      <c r="AO4" s="55" t="n">
        <v>200</v>
      </c>
      <c r="AP4" s="51" t="n">
        <v>1</v>
      </c>
      <c r="AQ4" s="52" t="n">
        <v>200</v>
      </c>
    </row>
    <row r="5" customFormat="false" ht="15" hidden="false" customHeight="false" outlineLevel="0" collapsed="false">
      <c r="A5" s="42" t="s">
        <v>49</v>
      </c>
      <c r="B5" s="43" t="n">
        <v>7</v>
      </c>
      <c r="C5" s="44" t="n">
        <v>2</v>
      </c>
      <c r="D5" s="45" t="n">
        <v>202</v>
      </c>
      <c r="E5" s="45" t="n">
        <v>2</v>
      </c>
      <c r="F5" s="45" t="n">
        <v>1</v>
      </c>
      <c r="G5" s="45" t="n">
        <v>1</v>
      </c>
      <c r="H5" s="46" t="n">
        <v>64.9</v>
      </c>
      <c r="I5" s="46" t="s">
        <v>51</v>
      </c>
      <c r="J5" s="47" t="n">
        <v>2139.36</v>
      </c>
      <c r="K5" s="47" t="n">
        <v>519.83</v>
      </c>
      <c r="L5" s="47" t="n">
        <v>-169.64</v>
      </c>
      <c r="M5" s="47" t="n">
        <v>0.065</v>
      </c>
      <c r="N5" s="47" t="n">
        <v>9203</v>
      </c>
      <c r="O5" s="47" t="s">
        <v>52</v>
      </c>
      <c r="P5" s="46" t="n">
        <v>0.94</v>
      </c>
      <c r="Q5" s="46" t="n">
        <v>0.184</v>
      </c>
      <c r="R5" s="48" t="n">
        <v>8</v>
      </c>
      <c r="S5" s="46" t="n">
        <v>0.13098365934</v>
      </c>
      <c r="T5" s="46" t="n">
        <v>0.10212437501</v>
      </c>
      <c r="U5" s="46" t="n">
        <v>0.02885928433</v>
      </c>
      <c r="V5" s="49" t="n">
        <f aca="false">2*W5</f>
        <v>0.579931808388123</v>
      </c>
      <c r="W5" s="46" t="n">
        <f aca="false">(3/4*T5/PI())^(1/3)</f>
        <v>0.289965904194061</v>
      </c>
      <c r="X5" s="46" t="n">
        <f aca="false">4*PI()*W5^2</f>
        <v>1.0565832761667</v>
      </c>
      <c r="Y5" s="46" t="n">
        <f aca="false">(U5/(P5*PI()))^0.5*2*PI()*P5</f>
        <v>0.583863918051622</v>
      </c>
      <c r="Z5" s="50" t="n">
        <f aca="false">2*PI()*(Q5/2)*P5</f>
        <v>0.543369865364891</v>
      </c>
      <c r="AA5" s="50" t="n">
        <f aca="false">PI()*(Q5/2)^2*P5</f>
        <v>0.024995013806785</v>
      </c>
      <c r="AB5" s="50" t="n">
        <f aca="false">Z5+X5</f>
        <v>1.59995314153159</v>
      </c>
      <c r="AC5" s="0"/>
      <c r="AD5" s="51"/>
      <c r="AE5" s="52"/>
      <c r="AF5" s="51"/>
      <c r="AG5" s="51"/>
      <c r="AH5" s="51"/>
      <c r="AI5" s="51"/>
      <c r="AJ5" s="51"/>
      <c r="AK5" s="51"/>
      <c r="AL5" s="51"/>
      <c r="AM5" s="51"/>
      <c r="AN5" s="54"/>
      <c r="AO5" s="55"/>
      <c r="AP5" s="51"/>
      <c r="AQ5" s="52"/>
    </row>
    <row r="6" customFormat="false" ht="15" hidden="false" customHeight="false" outlineLevel="0" collapsed="false">
      <c r="A6" s="56" t="s">
        <v>53</v>
      </c>
      <c r="B6" s="57" t="n">
        <v>3</v>
      </c>
      <c r="C6" s="58" t="n">
        <v>1</v>
      </c>
      <c r="D6" s="34" t="n">
        <v>2</v>
      </c>
      <c r="E6" s="34" t="n">
        <v>2</v>
      </c>
      <c r="F6" s="34" t="n">
        <v>1</v>
      </c>
      <c r="G6" s="34" t="n">
        <v>1</v>
      </c>
      <c r="H6" s="35" t="n">
        <v>68.4</v>
      </c>
      <c r="I6" s="35" t="s">
        <v>51</v>
      </c>
      <c r="J6" s="36" t="n">
        <v>573.96</v>
      </c>
      <c r="K6" s="36" t="n">
        <v>1353.07</v>
      </c>
      <c r="L6" s="36" t="n">
        <v>-235.4</v>
      </c>
      <c r="M6" s="36" t="n">
        <v>0.031</v>
      </c>
      <c r="N6" s="36" t="n">
        <v>3532</v>
      </c>
      <c r="O6" s="36" t="s">
        <v>54</v>
      </c>
      <c r="P6" s="35" t="n">
        <v>0.644</v>
      </c>
      <c r="Q6" s="35" t="n">
        <v>0.229</v>
      </c>
      <c r="R6" s="38" t="n">
        <v>10</v>
      </c>
      <c r="S6" s="35" t="n">
        <v>0.06421205609</v>
      </c>
      <c r="T6" s="35" t="n">
        <v>0.03222031342</v>
      </c>
      <c r="U6" s="35" t="n">
        <v>0.03199174267</v>
      </c>
      <c r="V6" s="39" t="n">
        <f aca="false">2*W6</f>
        <v>0.394799911020633</v>
      </c>
      <c r="W6" s="35" t="n">
        <f aca="false">(3/4*T6/PI())^(1/3)</f>
        <v>0.197399955510316</v>
      </c>
      <c r="X6" s="35" t="n">
        <f aca="false">4*PI()*W6^2</f>
        <v>0.489670527078454</v>
      </c>
      <c r="Y6" s="35" t="n">
        <f aca="false">(U6/(P6*PI()))^0.5*2*PI()*P6</f>
        <v>0.508823094182876</v>
      </c>
      <c r="Z6" s="40" t="n">
        <f aca="false">2*PI()*(Q6/2)*P6</f>
        <v>0.463309518180808</v>
      </c>
      <c r="AA6" s="40" t="n">
        <f aca="false">PI()*(Q6/2)^2*P6</f>
        <v>0.0265244699158513</v>
      </c>
      <c r="AB6" s="40" t="n">
        <f aca="false">Z6+X6</f>
        <v>0.952980045259263</v>
      </c>
      <c r="AC6" s="0"/>
      <c r="AD6" s="35" t="n">
        <v>0.410064193382618</v>
      </c>
      <c r="AE6" s="59" t="n">
        <v>0.190167451046957</v>
      </c>
      <c r="AF6" s="60" t="n">
        <v>4</v>
      </c>
      <c r="AG6" s="60" t="n">
        <v>0.569423206285454</v>
      </c>
      <c r="AH6" s="60" t="n">
        <v>0.204818840259996</v>
      </c>
      <c r="AI6" s="60" t="n">
        <v>3</v>
      </c>
      <c r="AJ6" s="60" t="n">
        <v>16</v>
      </c>
      <c r="AK6" s="60" t="n">
        <v>0.4</v>
      </c>
      <c r="AL6" s="60" t="n">
        <v>0.8</v>
      </c>
      <c r="AM6" s="60" t="n">
        <v>0.1</v>
      </c>
      <c r="AN6" s="31" t="n">
        <v>0.4</v>
      </c>
      <c r="AO6" s="61" t="n">
        <v>300</v>
      </c>
      <c r="AP6" s="35" t="n">
        <v>1</v>
      </c>
      <c r="AQ6" s="59" t="n">
        <v>300</v>
      </c>
    </row>
    <row r="7" customFormat="false" ht="15" hidden="false" customHeight="false" outlineLevel="0" collapsed="false">
      <c r="A7" s="62" t="s">
        <v>55</v>
      </c>
      <c r="B7" s="43" t="n">
        <v>6</v>
      </c>
      <c r="C7" s="44" t="n">
        <v>2</v>
      </c>
      <c r="D7" s="45" t="n">
        <v>120</v>
      </c>
      <c r="E7" s="45" t="n">
        <v>2</v>
      </c>
      <c r="F7" s="45" t="n">
        <v>1</v>
      </c>
      <c r="G7" s="45" t="n">
        <v>1</v>
      </c>
      <c r="H7" s="46" t="n">
        <v>78.3</v>
      </c>
      <c r="I7" s="46" t="s">
        <v>45</v>
      </c>
      <c r="J7" s="47" t="n">
        <v>-814.37</v>
      </c>
      <c r="K7" s="47" t="n">
        <v>1319.97</v>
      </c>
      <c r="L7" s="47" t="n">
        <v>-357.37</v>
      </c>
      <c r="M7" s="47" t="n">
        <v>0.034</v>
      </c>
      <c r="N7" s="47" t="n">
        <v>416</v>
      </c>
      <c r="O7" s="47" t="s">
        <v>56</v>
      </c>
      <c r="P7" s="46" t="n">
        <v>0.324</v>
      </c>
      <c r="Q7" s="46" t="n">
        <v>0.087</v>
      </c>
      <c r="R7" s="48" t="n">
        <v>5</v>
      </c>
      <c r="S7" s="46" t="n">
        <v>0.02013426362</v>
      </c>
      <c r="T7" s="46" t="n">
        <v>0.0174641416</v>
      </c>
      <c r="U7" s="46" t="n">
        <v>0.00267012202</v>
      </c>
      <c r="V7" s="49" t="n">
        <f aca="false">2*W7</f>
        <v>0.32189646488695</v>
      </c>
      <c r="W7" s="46" t="n">
        <f aca="false">(3/4*T7/PI())^(1/3)</f>
        <v>0.160948232443475</v>
      </c>
      <c r="X7" s="46" t="n">
        <f aca="false">4*PI()*W7^2</f>
        <v>0.325523455614216</v>
      </c>
      <c r="Y7" s="46" t="n">
        <f aca="false">(U7/(P7*PI()))^0.5*2*PI()*P7</f>
        <v>0.10426606684822</v>
      </c>
      <c r="Z7" s="50" t="n">
        <f aca="false">2*PI()*(Q7/2)*P7</f>
        <v>0.0885552137193891</v>
      </c>
      <c r="AA7" s="50" t="n">
        <f aca="false">PI()*(Q7/2)^2*P7</f>
        <v>0.00192607589839671</v>
      </c>
      <c r="AB7" s="50" t="n">
        <f aca="false">Z7+X7</f>
        <v>0.414078669333605</v>
      </c>
      <c r="AC7" s="0"/>
      <c r="AD7" s="51" t="n">
        <v>0.659842323569883</v>
      </c>
      <c r="AE7" s="52" t="n">
        <v>0.271608046048613</v>
      </c>
      <c r="AF7" s="51" t="n">
        <v>6</v>
      </c>
      <c r="AG7" s="51" t="n">
        <v>0.515806677611508</v>
      </c>
      <c r="AH7" s="51" t="n">
        <v>0.230901257526501</v>
      </c>
      <c r="AI7" s="51" t="n">
        <v>4</v>
      </c>
      <c r="AJ7" s="51" t="n">
        <v>19</v>
      </c>
      <c r="AK7" s="51" t="n">
        <v>0.1</v>
      </c>
      <c r="AL7" s="51" t="n">
        <v>0.8</v>
      </c>
      <c r="AM7" s="51" t="n">
        <v>0.1</v>
      </c>
      <c r="AN7" s="54" t="n">
        <v>0.8</v>
      </c>
      <c r="AO7" s="63" t="n">
        <v>125</v>
      </c>
      <c r="AP7" s="51" t="n">
        <v>1</v>
      </c>
      <c r="AQ7" s="52" t="n">
        <v>125</v>
      </c>
    </row>
    <row r="8" customFormat="false" ht="15" hidden="false" customHeight="false" outlineLevel="0" collapsed="false">
      <c r="A8" s="62" t="s">
        <v>55</v>
      </c>
      <c r="B8" s="43" t="n">
        <v>6</v>
      </c>
      <c r="C8" s="44" t="n">
        <v>2</v>
      </c>
      <c r="D8" s="45" t="n">
        <v>191</v>
      </c>
      <c r="E8" s="45" t="n">
        <v>2</v>
      </c>
      <c r="F8" s="45" t="n">
        <v>1</v>
      </c>
      <c r="G8" s="45" t="n">
        <v>1</v>
      </c>
      <c r="H8" s="46" t="n">
        <v>88.7</v>
      </c>
      <c r="I8" s="46" t="s">
        <v>51</v>
      </c>
      <c r="J8" s="47" t="n">
        <v>-870.15</v>
      </c>
      <c r="K8" s="47" t="n">
        <v>1323.68</v>
      </c>
      <c r="L8" s="47" t="n">
        <v>-387.56</v>
      </c>
      <c r="M8" s="47" t="n">
        <v>0.027</v>
      </c>
      <c r="N8" s="47" t="n">
        <v>1855</v>
      </c>
      <c r="O8" s="47" t="s">
        <v>57</v>
      </c>
      <c r="P8" s="46" t="n">
        <v>0.642</v>
      </c>
      <c r="Q8" s="46" t="n">
        <v>0.154</v>
      </c>
      <c r="R8" s="48" t="n">
        <v>7</v>
      </c>
      <c r="S8" s="46" t="n">
        <v>0.03974799833</v>
      </c>
      <c r="T8" s="46" t="n">
        <v>0.02970077495</v>
      </c>
      <c r="U8" s="46" t="n">
        <v>0.01004722338</v>
      </c>
      <c r="V8" s="49" t="n">
        <f aca="false">2*W8</f>
        <v>0.384228627603645</v>
      </c>
      <c r="W8" s="46" t="n">
        <f aca="false">(3/4*T8/PI())^(1/3)</f>
        <v>0.192114313801823</v>
      </c>
      <c r="X8" s="46" t="n">
        <f aca="false">4*PI()*W8^2</f>
        <v>0.463798470227025</v>
      </c>
      <c r="Y8" s="46" t="n">
        <f aca="false">(U8/(P8*PI()))^0.5*2*PI()*P8</f>
        <v>0.284705249607047</v>
      </c>
      <c r="Z8" s="50" t="n">
        <f aca="false">2*PI()*(Q8/2)*P8</f>
        <v>0.310602982475116</v>
      </c>
      <c r="AA8" s="50" t="n">
        <f aca="false">PI()*(Q8/2)^2*P8</f>
        <v>0.011958214825292</v>
      </c>
      <c r="AB8" s="50" t="n">
        <f aca="false">Z8+X8</f>
        <v>0.774401452702141</v>
      </c>
      <c r="AC8" s="0"/>
      <c r="AD8" s="51"/>
      <c r="AE8" s="52"/>
      <c r="AF8" s="51"/>
      <c r="AG8" s="51"/>
      <c r="AH8" s="51"/>
      <c r="AI8" s="51"/>
      <c r="AJ8" s="51"/>
      <c r="AK8" s="51"/>
      <c r="AL8" s="51"/>
      <c r="AM8" s="51"/>
      <c r="AN8" s="54"/>
      <c r="AO8" s="63"/>
      <c r="AP8" s="51"/>
      <c r="AQ8" s="52"/>
    </row>
    <row r="9" s="79" customFormat="true" ht="15" hidden="false" customHeight="false" outlineLevel="0" collapsed="false">
      <c r="A9" s="64" t="s">
        <v>58</v>
      </c>
      <c r="B9" s="65" t="n">
        <v>3</v>
      </c>
      <c r="C9" s="66" t="n">
        <v>2</v>
      </c>
      <c r="D9" s="67" t="s">
        <v>59</v>
      </c>
      <c r="E9" s="67" t="n">
        <v>1</v>
      </c>
      <c r="F9" s="67" t="n">
        <v>2</v>
      </c>
      <c r="G9" s="67" t="n">
        <v>2</v>
      </c>
      <c r="H9" s="68" t="n">
        <v>32.6</v>
      </c>
      <c r="I9" s="68" t="s">
        <v>51</v>
      </c>
      <c r="J9" s="69" t="n">
        <v>924.01</v>
      </c>
      <c r="K9" s="69" t="n">
        <v>333.54</v>
      </c>
      <c r="L9" s="69" t="n">
        <v>-257.4</v>
      </c>
      <c r="M9" s="69" t="n">
        <v>0.114</v>
      </c>
      <c r="N9" s="69" t="n">
        <v>199</v>
      </c>
      <c r="O9" s="69" t="s">
        <v>60</v>
      </c>
      <c r="P9" s="68" t="n">
        <v>0.763</v>
      </c>
      <c r="Q9" s="68" t="n">
        <v>0.134</v>
      </c>
      <c r="R9" s="70" t="n">
        <v>1</v>
      </c>
      <c r="S9" s="68" t="n">
        <v>0.08501695029</v>
      </c>
      <c r="T9" s="68" t="n">
        <v>0.0745871871</v>
      </c>
      <c r="U9" s="68" t="n">
        <v>0.01042976319</v>
      </c>
      <c r="V9" s="71" t="n">
        <f aca="false">2*W9</f>
        <v>0.522262129884443</v>
      </c>
      <c r="W9" s="68" t="n">
        <f aca="false">(3/4*T9/PI())^(1/3)</f>
        <v>0.261131064942221</v>
      </c>
      <c r="X9" s="68" t="n">
        <f aca="false">4*PI()*W9^2</f>
        <v>0.856893688039415</v>
      </c>
      <c r="Y9" s="68" t="n">
        <f aca="false">(U9/(P9*PI()))^0.5*2*PI()*P9</f>
        <v>0.316230987973677</v>
      </c>
      <c r="Z9" s="72" t="n">
        <f aca="false">2*PI()*(Q9/2)*P9</f>
        <v>0.321202716088328</v>
      </c>
      <c r="AA9" s="72" t="n">
        <f aca="false">PI()*(Q9/2)^2*P9</f>
        <v>0.010760290988959</v>
      </c>
      <c r="AB9" s="72" t="n">
        <f aca="false">Z9+X9</f>
        <v>1.17809640412774</v>
      </c>
      <c r="AC9" s="73" t="n">
        <v>1.08</v>
      </c>
      <c r="AD9" s="74" t="n">
        <v>1.85989007744307</v>
      </c>
      <c r="AE9" s="74" t="n">
        <v>0.324348142228853</v>
      </c>
      <c r="AF9" s="0" t="n">
        <v>8</v>
      </c>
      <c r="AG9" s="74" t="n">
        <v>0.805034067065075</v>
      </c>
      <c r="AH9" s="74" t="n">
        <v>0.290119432876338</v>
      </c>
      <c r="AI9" s="75" t="n">
        <v>5</v>
      </c>
      <c r="AJ9" s="75" t="n">
        <v>20</v>
      </c>
      <c r="AK9" s="75" t="n">
        <v>0.7</v>
      </c>
      <c r="AL9" s="75" t="n">
        <v>0.9</v>
      </c>
      <c r="AM9" s="75" t="n">
        <v>0.1</v>
      </c>
      <c r="AN9" s="76" t="n">
        <v>0.7</v>
      </c>
      <c r="AO9" s="77" t="n">
        <v>200</v>
      </c>
      <c r="AP9" s="75" t="n">
        <v>26</v>
      </c>
      <c r="AQ9" s="78" t="n">
        <v>225</v>
      </c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</row>
    <row r="10" s="79" customFormat="true" ht="15" hidden="false" customHeight="false" outlineLevel="0" collapsed="false">
      <c r="A10" s="64" t="s">
        <v>58</v>
      </c>
      <c r="B10" s="65" t="n">
        <v>3</v>
      </c>
      <c r="C10" s="66" t="n">
        <v>2</v>
      </c>
      <c r="D10" s="67" t="s">
        <v>61</v>
      </c>
      <c r="E10" s="67" t="n">
        <v>1</v>
      </c>
      <c r="F10" s="67" t="n">
        <v>2</v>
      </c>
      <c r="G10" s="67" t="n">
        <v>2</v>
      </c>
      <c r="H10" s="68" t="n">
        <v>50.6</v>
      </c>
      <c r="I10" s="68" t="s">
        <v>51</v>
      </c>
      <c r="J10" s="69" t="n">
        <v>873.38</v>
      </c>
      <c r="K10" s="69" t="n">
        <v>331.97</v>
      </c>
      <c r="L10" s="69" t="n">
        <v>-289.32</v>
      </c>
      <c r="M10" s="69" t="n">
        <v>0.039</v>
      </c>
      <c r="N10" s="69" t="n">
        <v>3806</v>
      </c>
      <c r="O10" s="69" t="s">
        <v>62</v>
      </c>
      <c r="P10" s="68" t="n">
        <v>0.905</v>
      </c>
      <c r="Q10" s="68" t="n">
        <v>0.085</v>
      </c>
      <c r="R10" s="70" t="n">
        <v>1</v>
      </c>
      <c r="S10" s="68" t="n">
        <v>0.0783942101</v>
      </c>
      <c r="T10" s="68" t="n">
        <v>0.06459193692</v>
      </c>
      <c r="U10" s="68" t="n">
        <v>0.01380227318</v>
      </c>
      <c r="V10" s="71" t="n">
        <f aca="false">2*W10</f>
        <v>0.497805734533224</v>
      </c>
      <c r="W10" s="68" t="n">
        <f aca="false">(3/4*T10/PI())^(1/3)</f>
        <v>0.248902867266612</v>
      </c>
      <c r="X10" s="68" t="n">
        <f aca="false">4*PI()*W10^2</f>
        <v>0.778519801270257</v>
      </c>
      <c r="Y10" s="68" t="n">
        <f aca="false">(U10/(P10*PI()))^0.5*2*PI()*P10</f>
        <v>0.396190931863617</v>
      </c>
      <c r="Z10" s="72" t="n">
        <f aca="false">2*PI()*(Q10/2)*P10</f>
        <v>0.241667014877395</v>
      </c>
      <c r="AA10" s="72" t="n">
        <f aca="false">PI()*(Q10/2)^2*P10</f>
        <v>0.00513542406614464</v>
      </c>
      <c r="AB10" s="72" t="n">
        <f aca="false">Z10+X10</f>
        <v>1.02018681614765</v>
      </c>
      <c r="AC10" s="73" t="n">
        <v>1.08</v>
      </c>
      <c r="AD10" s="75" t="n">
        <v>1.85989007744307</v>
      </c>
      <c r="AE10" s="78" t="n">
        <v>0.324348142228853</v>
      </c>
      <c r="AF10" s="75" t="n">
        <v>8</v>
      </c>
      <c r="AG10" s="75" t="n">
        <v>0.805034067065075</v>
      </c>
      <c r="AH10" s="75" t="n">
        <v>0.290119432876338</v>
      </c>
      <c r="AI10" s="75"/>
      <c r="AJ10" s="75"/>
      <c r="AK10" s="75"/>
      <c r="AL10" s="75"/>
      <c r="AM10" s="75"/>
      <c r="AN10" s="76"/>
      <c r="AO10" s="77"/>
      <c r="AP10" s="75"/>
      <c r="AQ10" s="78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</row>
    <row r="11" customFormat="false" ht="15" hidden="false" customHeight="false" outlineLevel="0" collapsed="false">
      <c r="A11" s="80" t="s">
        <v>63</v>
      </c>
      <c r="B11" s="81" t="n">
        <v>2</v>
      </c>
      <c r="C11" s="82" t="n">
        <v>1</v>
      </c>
      <c r="D11" s="45" t="n">
        <v>70</v>
      </c>
      <c r="E11" s="45" t="n">
        <v>2</v>
      </c>
      <c r="F11" s="45" t="n">
        <v>1</v>
      </c>
      <c r="G11" s="45" t="n">
        <v>1</v>
      </c>
      <c r="H11" s="46" t="n">
        <v>113.9</v>
      </c>
      <c r="I11" s="46" t="s">
        <v>45</v>
      </c>
      <c r="J11" s="47" t="n">
        <v>-606.35</v>
      </c>
      <c r="K11" s="47" t="n">
        <v>503.26</v>
      </c>
      <c r="L11" s="47" t="n">
        <v>-222.56</v>
      </c>
      <c r="M11" s="47" t="n">
        <v>0.109</v>
      </c>
      <c r="N11" s="47" t="n">
        <v>4746</v>
      </c>
      <c r="O11" s="47" t="s">
        <v>64</v>
      </c>
      <c r="P11" s="46" t="n">
        <v>0.823</v>
      </c>
      <c r="Q11" s="46" t="n">
        <v>0.114</v>
      </c>
      <c r="R11" s="46" t="n">
        <v>1</v>
      </c>
      <c r="S11" s="46" t="n">
        <v>0.12067868041</v>
      </c>
      <c r="T11" s="46" t="n">
        <v>0.10429282878</v>
      </c>
      <c r="U11" s="46" t="n">
        <v>0.01638585163</v>
      </c>
      <c r="V11" s="49" t="n">
        <f aca="false">2*W11</f>
        <v>0.584007747161103</v>
      </c>
      <c r="W11" s="46" t="n">
        <f aca="false">(3/4*T11/PI())^(1/3)</f>
        <v>0.292003873580551</v>
      </c>
      <c r="X11" s="46" t="n">
        <f aca="false">4*PI()*W11^2</f>
        <v>1.07148745153098</v>
      </c>
      <c r="Y11" s="46" t="n">
        <f aca="false">(U11/(P11*PI()))^0.5*2*PI()*P11</f>
        <v>0.411660653054331</v>
      </c>
      <c r="Z11" s="50" t="n">
        <f aca="false">2*PI()*(Q11/2)*P11</f>
        <v>0.294750505945102</v>
      </c>
      <c r="AA11" s="50" t="n">
        <f aca="false">PI()*(Q11/2)^2*P11</f>
        <v>0.0084003894194354</v>
      </c>
      <c r="AB11" s="50" t="n">
        <f aca="false">Z11+X11</f>
        <v>1.36623795747608</v>
      </c>
      <c r="AC11" s="0"/>
      <c r="AD11" s="46" t="n">
        <v>1.00928476950415</v>
      </c>
      <c r="AE11" s="83" t="n">
        <v>0.199208462943467</v>
      </c>
      <c r="AF11" s="51" t="n">
        <v>9</v>
      </c>
      <c r="AG11" s="51" t="n">
        <v>0.729963006834759</v>
      </c>
      <c r="AH11" s="51" t="n">
        <v>0.145605770201242</v>
      </c>
      <c r="AI11" s="51" t="n">
        <v>5</v>
      </c>
      <c r="AJ11" s="51" t="n">
        <v>20</v>
      </c>
      <c r="AK11" s="51" t="n">
        <v>0.5</v>
      </c>
      <c r="AL11" s="51" t="n">
        <v>0.9</v>
      </c>
      <c r="AM11" s="51" t="n">
        <v>0.1</v>
      </c>
      <c r="AN11" s="54" t="n">
        <v>0.5</v>
      </c>
      <c r="AO11" s="55" t="n">
        <v>175</v>
      </c>
      <c r="AP11" s="46" t="n">
        <v>151</v>
      </c>
      <c r="AQ11" s="83" t="n">
        <v>325</v>
      </c>
    </row>
    <row r="12" s="98" customFormat="true" ht="15" hidden="false" customHeight="false" outlineLevel="0" collapsed="false">
      <c r="A12" s="84" t="s">
        <v>65</v>
      </c>
      <c r="B12" s="85" t="n">
        <v>4</v>
      </c>
      <c r="C12" s="86" t="n">
        <v>1</v>
      </c>
      <c r="D12" s="87" t="n">
        <v>91</v>
      </c>
      <c r="E12" s="87" t="n">
        <v>2</v>
      </c>
      <c r="F12" s="87" t="n">
        <v>1</v>
      </c>
      <c r="G12" s="87" t="n">
        <v>1</v>
      </c>
      <c r="H12" s="88" t="n">
        <v>83.8</v>
      </c>
      <c r="I12" s="88" t="s">
        <v>45</v>
      </c>
      <c r="J12" s="89" t="n">
        <v>-5.56</v>
      </c>
      <c r="K12" s="89" t="n">
        <v>-325.88</v>
      </c>
      <c r="L12" s="90" t="n">
        <v>-451.42</v>
      </c>
      <c r="M12" s="91" t="n">
        <v>0.14</v>
      </c>
      <c r="N12" s="91" t="n">
        <v>82</v>
      </c>
      <c r="O12" s="91" t="s">
        <v>66</v>
      </c>
      <c r="P12" s="88" t="n">
        <v>0.782</v>
      </c>
      <c r="Q12" s="88" t="n">
        <v>0.164</v>
      </c>
      <c r="R12" s="88" t="n">
        <v>11</v>
      </c>
      <c r="S12" s="88" t="n">
        <v>0.16884774101</v>
      </c>
      <c r="T12" s="88" t="n">
        <v>0.13906972096</v>
      </c>
      <c r="U12" s="88" t="n">
        <v>0.02977802005</v>
      </c>
      <c r="V12" s="92" t="n">
        <f aca="false">2*W12</f>
        <v>0.642803136179527</v>
      </c>
      <c r="W12" s="88" t="n">
        <f aca="false">(3/4*T12/PI())^(1/3)</f>
        <v>0.321401568089763</v>
      </c>
      <c r="X12" s="88" t="n">
        <f aca="false">4*PI()*W12^2</f>
        <v>1.29809311559886</v>
      </c>
      <c r="Y12" s="88" t="n">
        <f aca="false">(U12/(P12*PI()))^0.5*2*PI()*P12</f>
        <v>0.540948869522908</v>
      </c>
      <c r="Z12" s="93" t="n">
        <f aca="false">2*PI()*(Q12/2)*P12</f>
        <v>0.402902974637584</v>
      </c>
      <c r="AA12" s="93" t="n">
        <f aca="false">PI()*(Q12/2)^2*P12</f>
        <v>0.0165190219601409</v>
      </c>
      <c r="AB12" s="93" t="n">
        <f aca="false">Z12+X12</f>
        <v>1.70099609023644</v>
      </c>
      <c r="AC12" s="0"/>
      <c r="AD12" s="88" t="n">
        <v>1.26083037757995</v>
      </c>
      <c r="AE12" s="94" t="n">
        <v>0.417980287594169</v>
      </c>
      <c r="AF12" s="95" t="n">
        <v>2</v>
      </c>
      <c r="AG12" s="95" t="n">
        <v>0.794059892657374</v>
      </c>
      <c r="AH12" s="95" t="n">
        <v>0.67284340860646</v>
      </c>
      <c r="AI12" s="95" t="n">
        <v>2</v>
      </c>
      <c r="AJ12" s="95" t="n">
        <v>14</v>
      </c>
      <c r="AK12" s="95" t="n">
        <v>0.7</v>
      </c>
      <c r="AL12" s="95" t="n">
        <v>0.9</v>
      </c>
      <c r="AM12" s="95" t="n">
        <v>0.2</v>
      </c>
      <c r="AN12" s="96" t="n">
        <v>1.2</v>
      </c>
      <c r="AO12" s="97" t="n">
        <v>275</v>
      </c>
      <c r="AP12" s="88" t="n">
        <v>176</v>
      </c>
      <c r="AQ12" s="94" t="n">
        <v>450</v>
      </c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</row>
    <row r="13" s="111" customFormat="true" ht="15" hidden="false" customHeight="false" outlineLevel="0" collapsed="false">
      <c r="A13" s="99" t="s">
        <v>67</v>
      </c>
      <c r="B13" s="100" t="n">
        <v>4</v>
      </c>
      <c r="C13" s="101" t="n">
        <v>2</v>
      </c>
      <c r="D13" s="102" t="n">
        <v>42</v>
      </c>
      <c r="E13" s="102" t="n">
        <v>1</v>
      </c>
      <c r="F13" s="102" t="n">
        <v>2</v>
      </c>
      <c r="G13" s="102" t="n">
        <v>2</v>
      </c>
      <c r="H13" s="103" t="n">
        <v>77.5</v>
      </c>
      <c r="I13" s="103" t="s">
        <v>51</v>
      </c>
      <c r="J13" s="104" t="n">
        <v>-31.93</v>
      </c>
      <c r="K13" s="104" t="n">
        <v>-355.4</v>
      </c>
      <c r="L13" s="104" t="n">
        <v>-423.02</v>
      </c>
      <c r="M13" s="104" t="n">
        <v>0.066</v>
      </c>
      <c r="N13" s="104" t="n">
        <v>4358</v>
      </c>
      <c r="O13" s="104" t="s">
        <v>68</v>
      </c>
      <c r="P13" s="103" t="n">
        <v>1.266</v>
      </c>
      <c r="Q13" s="103" t="n">
        <v>0.125</v>
      </c>
      <c r="R13" s="103" t="n">
        <v>15</v>
      </c>
      <c r="S13" s="103" t="n">
        <v>0.06818310193</v>
      </c>
      <c r="T13" s="103" t="n">
        <v>0.03371715503</v>
      </c>
      <c r="U13" s="103" t="n">
        <v>0.0344659469</v>
      </c>
      <c r="V13" s="105" t="n">
        <f aca="false">2*W13</f>
        <v>0.400821276525289</v>
      </c>
      <c r="W13" s="103" t="n">
        <f aca="false">(3/4*T13/PI())^(1/3)</f>
        <v>0.200410638262645</v>
      </c>
      <c r="X13" s="103" t="n">
        <f aca="false">4*PI()*W13^2</f>
        <v>0.504721036602047</v>
      </c>
      <c r="Y13" s="103" t="n">
        <f aca="false">(U13/(P13*PI()))^0.5*2*PI()*P13</f>
        <v>0.740486068537014</v>
      </c>
      <c r="Z13" s="106" t="n">
        <f aca="false">2*PI()*(Q13/2)*P13</f>
        <v>0.497157037430585</v>
      </c>
      <c r="AA13" s="106" t="n">
        <f aca="false">PI()*(Q13/2)^2*P13</f>
        <v>0.0155361574197058</v>
      </c>
      <c r="AB13" s="106" t="n">
        <f aca="false">Z13+X13</f>
        <v>1.00187807403263</v>
      </c>
      <c r="AC13" s="73" t="n">
        <v>1.08</v>
      </c>
      <c r="AD13" s="107" t="n">
        <v>1.70290313569153</v>
      </c>
      <c r="AE13" s="107" t="n">
        <v>0.33438126301574</v>
      </c>
      <c r="AF13" s="107" t="n">
        <v>16</v>
      </c>
      <c r="AG13" s="107" t="n">
        <v>0.620744947626598</v>
      </c>
      <c r="AH13" s="107" t="n">
        <v>0.173126100637382</v>
      </c>
      <c r="AI13" s="107" t="n">
        <v>8</v>
      </c>
      <c r="AJ13" s="107" t="n">
        <v>20</v>
      </c>
      <c r="AK13" s="107" t="n">
        <v>0.4</v>
      </c>
      <c r="AL13" s="107" t="n">
        <v>0.8</v>
      </c>
      <c r="AM13" s="107" t="n">
        <v>0.1</v>
      </c>
      <c r="AN13" s="108" t="n">
        <v>0.4</v>
      </c>
      <c r="AO13" s="109" t="n">
        <v>325</v>
      </c>
      <c r="AP13" s="107" t="n">
        <v>126</v>
      </c>
      <c r="AQ13" s="110" t="n">
        <v>450</v>
      </c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</row>
    <row r="14" s="111" customFormat="true" ht="15" hidden="false" customHeight="false" outlineLevel="0" collapsed="false">
      <c r="A14" s="99" t="s">
        <v>67</v>
      </c>
      <c r="B14" s="100" t="n">
        <v>4</v>
      </c>
      <c r="C14" s="101" t="n">
        <v>2</v>
      </c>
      <c r="D14" s="102" t="n">
        <v>68</v>
      </c>
      <c r="E14" s="102" t="n">
        <v>1</v>
      </c>
      <c r="F14" s="102" t="n">
        <v>2</v>
      </c>
      <c r="G14" s="102" t="n">
        <v>2</v>
      </c>
      <c r="H14" s="103" t="n">
        <v>74.3</v>
      </c>
      <c r="I14" s="103" t="s">
        <v>51</v>
      </c>
      <c r="J14" s="104" t="n">
        <v>-35.92</v>
      </c>
      <c r="K14" s="104" t="n">
        <v>-391.47</v>
      </c>
      <c r="L14" s="104" t="n">
        <v>-431.6</v>
      </c>
      <c r="M14" s="104" t="n">
        <v>0.014</v>
      </c>
      <c r="N14" s="104" t="n">
        <v>3923</v>
      </c>
      <c r="O14" s="104" t="s">
        <v>69</v>
      </c>
      <c r="P14" s="103" t="n">
        <v>1.121</v>
      </c>
      <c r="Q14" s="103" t="n">
        <v>0.102</v>
      </c>
      <c r="R14" s="103" t="n">
        <v>13</v>
      </c>
      <c r="S14" s="103" t="n">
        <v>0.02865474235</v>
      </c>
      <c r="T14" s="103" t="n">
        <v>0.01125841287</v>
      </c>
      <c r="U14" s="103" t="n">
        <v>0.01739632948</v>
      </c>
      <c r="V14" s="105" t="n">
        <f aca="false">2*W14</f>
        <v>0.27807344433737</v>
      </c>
      <c r="W14" s="103" t="n">
        <f aca="false">(3/4*T14/PI())^(1/3)</f>
        <v>0.139036722168685</v>
      </c>
      <c r="X14" s="103" t="n">
        <f aca="false">4*PI()*W14^2</f>
        <v>0.242923150684051</v>
      </c>
      <c r="Y14" s="103" t="n">
        <f aca="false">(U14/(P14*PI()))^0.5*2*PI()*P14</f>
        <v>0.495035735202803</v>
      </c>
      <c r="Z14" s="106" t="n">
        <f aca="false">2*PI()*(Q14/2)*P14</f>
        <v>0.359215987196764</v>
      </c>
      <c r="AA14" s="106" t="n">
        <f aca="false">PI()*(Q14/2)^2*P14</f>
        <v>0.00916000767351749</v>
      </c>
      <c r="AB14" s="106" t="n">
        <f aca="false">Z14+X14</f>
        <v>0.602139137880816</v>
      </c>
      <c r="AC14" s="73" t="n">
        <v>1.08</v>
      </c>
      <c r="AD14" s="107" t="n">
        <v>1.70290313569153</v>
      </c>
      <c r="AE14" s="107" t="n">
        <v>0.33438126301574</v>
      </c>
      <c r="AF14" s="107" t="n">
        <v>16</v>
      </c>
      <c r="AG14" s="107" t="n">
        <v>0.620744947626598</v>
      </c>
      <c r="AH14" s="107" t="n">
        <v>0.173126100637382</v>
      </c>
      <c r="AI14" s="107"/>
      <c r="AJ14" s="107"/>
      <c r="AK14" s="107"/>
      <c r="AL14" s="107"/>
      <c r="AM14" s="107"/>
      <c r="AN14" s="108"/>
      <c r="AO14" s="109"/>
      <c r="AP14" s="107"/>
      <c r="AQ14" s="11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</row>
    <row r="15" customFormat="false" ht="15" hidden="false" customHeight="false" outlineLevel="0" collapsed="false">
      <c r="A15" s="112" t="s">
        <v>70</v>
      </c>
      <c r="B15" s="2" t="n">
        <v>5</v>
      </c>
      <c r="C15" s="23" t="n">
        <v>2</v>
      </c>
      <c r="D15" s="113" t="s">
        <v>71</v>
      </c>
      <c r="E15" s="113" t="n">
        <v>1</v>
      </c>
      <c r="F15" s="113" t="n">
        <v>2</v>
      </c>
      <c r="G15" s="113" t="n">
        <v>2</v>
      </c>
      <c r="H15" s="35" t="n">
        <v>90.87</v>
      </c>
      <c r="I15" s="35" t="s">
        <v>51</v>
      </c>
      <c r="J15" s="36" t="n">
        <v>-20.98</v>
      </c>
      <c r="K15" s="36" t="n">
        <v>1891.48</v>
      </c>
      <c r="L15" s="36" t="n">
        <v>-181.15</v>
      </c>
      <c r="M15" s="36" t="n">
        <v>0.012</v>
      </c>
      <c r="N15" s="36" t="n">
        <v>17004</v>
      </c>
      <c r="O15" s="36" t="s">
        <v>72</v>
      </c>
      <c r="P15" s="35" t="n">
        <v>0</v>
      </c>
      <c r="Q15" s="35" t="n">
        <v>0</v>
      </c>
      <c r="R15" s="35" t="n">
        <v>0</v>
      </c>
      <c r="S15" s="35" t="n">
        <v>0</v>
      </c>
      <c r="T15" s="35" t="n">
        <v>0</v>
      </c>
      <c r="U15" s="35" t="n">
        <v>0</v>
      </c>
      <c r="V15" s="39" t="n">
        <f aca="false">2*W15</f>
        <v>0</v>
      </c>
      <c r="W15" s="35" t="n">
        <f aca="false">(3/4*T15/PI())^(1/3)</f>
        <v>0</v>
      </c>
      <c r="X15" s="35" t="n">
        <f aca="false">4*PI()*W15^2</f>
        <v>0</v>
      </c>
      <c r="Y15" s="35" t="e">
        <f aca="false">(U15/(P15*PI()))^0.5*2*PI()*P15</f>
        <v>#DIV/0!</v>
      </c>
      <c r="Z15" s="40" t="n">
        <f aca="false">2*PI()*(Q15/2)*P15</f>
        <v>0</v>
      </c>
      <c r="AA15" s="40" t="n">
        <f aca="false">PI()*(Q15/2)^2*P15</f>
        <v>0</v>
      </c>
      <c r="AB15" s="40" t="n">
        <f aca="false">Z15+X15</f>
        <v>0</v>
      </c>
      <c r="AC15" s="0"/>
      <c r="AD15" s="60" t="n">
        <v>0.148073219653408</v>
      </c>
      <c r="AE15" s="114" t="n">
        <v>0.144962080584371</v>
      </c>
      <c r="AF15" s="60" t="n">
        <v>6</v>
      </c>
      <c r="AG15" s="60" t="n">
        <v>0.14743558175711</v>
      </c>
      <c r="AH15" s="60" t="n">
        <v>0.166458165561462</v>
      </c>
      <c r="AI15" s="60" t="n">
        <v>4</v>
      </c>
      <c r="AJ15" s="60" t="n">
        <v>19</v>
      </c>
      <c r="AK15" s="60" t="n">
        <v>0.1</v>
      </c>
      <c r="AL15" s="60" t="n">
        <v>0.5</v>
      </c>
      <c r="AM15" s="60" t="n">
        <v>0.1</v>
      </c>
      <c r="AN15" s="31" t="n">
        <v>0.5</v>
      </c>
      <c r="AO15" s="115" t="n">
        <v>225</v>
      </c>
      <c r="AP15" s="60" t="n">
        <v>51</v>
      </c>
      <c r="AQ15" s="114" t="n">
        <v>275</v>
      </c>
    </row>
    <row r="16" customFormat="false" ht="15" hidden="false" customHeight="false" outlineLevel="0" collapsed="false">
      <c r="A16" s="116" t="s">
        <v>70</v>
      </c>
      <c r="B16" s="2" t="n">
        <v>5</v>
      </c>
      <c r="C16" s="23" t="n">
        <v>2</v>
      </c>
      <c r="D16" s="113" t="s">
        <v>73</v>
      </c>
      <c r="E16" s="113" t="n">
        <v>1</v>
      </c>
      <c r="F16" s="113" t="n">
        <v>2</v>
      </c>
      <c r="G16" s="113" t="n">
        <v>2</v>
      </c>
      <c r="H16" s="35" t="n">
        <v>235.05</v>
      </c>
      <c r="I16" s="35" t="s">
        <v>45</v>
      </c>
      <c r="J16" s="36" t="n">
        <v>76.95</v>
      </c>
      <c r="K16" s="36" t="n">
        <v>1865.8</v>
      </c>
      <c r="L16" s="36" t="n">
        <v>-250.5</v>
      </c>
      <c r="M16" s="36" t="n">
        <v>0.064</v>
      </c>
      <c r="N16" s="36" t="n">
        <v>17261</v>
      </c>
      <c r="O16" s="36" t="s">
        <v>74</v>
      </c>
      <c r="P16" s="35" t="n">
        <v>0.806</v>
      </c>
      <c r="Q16" s="35" t="n">
        <v>0.09</v>
      </c>
      <c r="R16" s="35" t="n">
        <v>5</v>
      </c>
      <c r="S16" s="35" t="n">
        <v>0.0508487542</v>
      </c>
      <c r="T16" s="35" t="n">
        <v>0.03783304638</v>
      </c>
      <c r="U16" s="35" t="n">
        <v>0.01301570782</v>
      </c>
      <c r="V16" s="39" t="n">
        <f aca="false">2*W16</f>
        <v>0.416508846564671</v>
      </c>
      <c r="W16" s="35" t="n">
        <f aca="false">(3/4*T16/PI())^(1/3)</f>
        <v>0.208254423282335</v>
      </c>
      <c r="X16" s="35" t="n">
        <f aca="false">4*PI()*W16^2</f>
        <v>0.545002297435607</v>
      </c>
      <c r="Y16" s="35" t="n">
        <f aca="false">(U16/(P16*PI()))^0.5*2*PI()*P16</f>
        <v>0.363083362148574</v>
      </c>
      <c r="Z16" s="40" t="n">
        <f aca="false">2*PI()*(Q16/2)*P16</f>
        <v>0.227891131091404</v>
      </c>
      <c r="AA16" s="40" t="n">
        <f aca="false">PI()*(Q16/2)^2*P16</f>
        <v>0.00512755044955658</v>
      </c>
      <c r="AB16" s="40" t="n">
        <f aca="false">Z16+X16</f>
        <v>0.77289342852701</v>
      </c>
      <c r="AC16" s="0"/>
      <c r="AD16" s="60"/>
      <c r="AE16" s="114"/>
      <c r="AF16" s="60"/>
      <c r="AG16" s="60"/>
      <c r="AH16" s="60"/>
      <c r="AI16" s="60"/>
      <c r="AJ16" s="60"/>
      <c r="AK16" s="60"/>
      <c r="AL16" s="60"/>
      <c r="AM16" s="60"/>
      <c r="AN16" s="31"/>
      <c r="AO16" s="115"/>
      <c r="AP16" s="60"/>
      <c r="AQ16" s="114"/>
    </row>
    <row r="17" customFormat="false" ht="15" hidden="false" customHeight="false" outlineLevel="0" collapsed="false">
      <c r="A17" s="117" t="s">
        <v>75</v>
      </c>
      <c r="B17" s="118" t="n">
        <v>1</v>
      </c>
      <c r="C17" s="119" t="n">
        <v>1</v>
      </c>
      <c r="D17" s="120" t="s">
        <v>76</v>
      </c>
      <c r="E17" s="120" t="n">
        <v>2</v>
      </c>
      <c r="F17" s="120" t="n">
        <v>1</v>
      </c>
      <c r="G17" s="120" t="n">
        <v>1</v>
      </c>
      <c r="H17" s="121" t="n">
        <v>73.44</v>
      </c>
      <c r="I17" s="121" t="s">
        <v>51</v>
      </c>
      <c r="J17" s="122" t="n">
        <v>-32.37</v>
      </c>
      <c r="K17" s="122" t="n">
        <v>940.67</v>
      </c>
      <c r="L17" s="122" t="n">
        <v>-159.95</v>
      </c>
      <c r="M17" s="122" t="n">
        <v>0.081</v>
      </c>
      <c r="N17" s="122" t="n">
        <v>5478</v>
      </c>
      <c r="O17" s="122" t="s">
        <v>77</v>
      </c>
      <c r="P17" s="121" t="n">
        <v>1.063</v>
      </c>
      <c r="Q17" s="121" t="n">
        <v>0.117</v>
      </c>
      <c r="R17" s="121" t="n">
        <v>7</v>
      </c>
      <c r="S17" s="121" t="n">
        <v>0.09210808196</v>
      </c>
      <c r="T17" s="121" t="n">
        <v>0.0702311231</v>
      </c>
      <c r="U17" s="121" t="n">
        <v>0.02187695886</v>
      </c>
      <c r="V17" s="123" t="n">
        <f aca="false">2*W17</f>
        <v>0.511890414376072</v>
      </c>
      <c r="W17" s="121" t="n">
        <f aca="false">(3/4*T17/PI())^(1/3)</f>
        <v>0.255945207188036</v>
      </c>
      <c r="X17" s="121" t="n">
        <f aca="false">4*PI()*W17^2</f>
        <v>0.8231971663576</v>
      </c>
      <c r="Y17" s="121" t="n">
        <f aca="false">(U17/(P17*PI()))^0.5*2*PI()*P17</f>
        <v>0.540586305085219</v>
      </c>
      <c r="Z17" s="124" t="n">
        <f aca="false">2*PI()*(Q17/2)*P17</f>
        <v>0.390723019919616</v>
      </c>
      <c r="AA17" s="124" t="n">
        <f aca="false">PI()*(Q17/2)^2*P17</f>
        <v>0.0114286483326488</v>
      </c>
      <c r="AB17" s="124" t="n">
        <f aca="false">Z17+X17</f>
        <v>1.21392018627722</v>
      </c>
      <c r="AC17" s="125"/>
      <c r="AD17" s="121" t="n">
        <v>0.585780971744615</v>
      </c>
      <c r="AE17" s="126" t="n">
        <v>0.287981450721111</v>
      </c>
      <c r="AF17" s="127" t="n">
        <v>4</v>
      </c>
      <c r="AG17" s="127" t="n">
        <v>0.489876551485588</v>
      </c>
      <c r="AH17" s="127" t="n">
        <v>0.277535462267387</v>
      </c>
      <c r="AI17" s="127" t="n">
        <v>3</v>
      </c>
      <c r="AJ17" s="127" t="n">
        <v>15</v>
      </c>
      <c r="AK17" s="127" t="n">
        <v>0.3</v>
      </c>
      <c r="AL17" s="127" t="n">
        <v>0.7</v>
      </c>
      <c r="AM17" s="127" t="n">
        <v>0.1</v>
      </c>
      <c r="AN17" s="128" t="n">
        <v>0.5</v>
      </c>
      <c r="AO17" s="129" t="n">
        <v>325</v>
      </c>
      <c r="AP17" s="121" t="n">
        <v>1</v>
      </c>
      <c r="AQ17" s="126" t="n">
        <v>325</v>
      </c>
    </row>
    <row r="18" customFormat="false" ht="1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124" t="n">
        <f aca="false">2*PI()*(Q18/2)*P18</f>
        <v>0</v>
      </c>
      <c r="AA18" s="0"/>
      <c r="AB18" s="124" t="n">
        <f aca="false">Z18+X18</f>
        <v>0</v>
      </c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1"/>
    </row>
    <row r="19" customFormat="false" ht="15" hidden="false" customHeight="false" outlineLevel="0" collapsed="false">
      <c r="A19" s="132" t="s">
        <v>78</v>
      </c>
      <c r="B19" s="133"/>
      <c r="C19" s="23"/>
      <c r="D19" s="23"/>
      <c r="E19" s="23"/>
      <c r="F19" s="23"/>
      <c r="G19" s="23"/>
      <c r="J19" s="133"/>
      <c r="K19" s="133"/>
      <c r="L19" s="133"/>
      <c r="N19" s="134"/>
      <c r="P19" s="135" t="n">
        <v>0.73</v>
      </c>
      <c r="Q19" s="136" t="n">
        <v>0.25</v>
      </c>
      <c r="R19" s="137"/>
      <c r="S19" s="137"/>
      <c r="T19" s="0"/>
      <c r="U19" s="41"/>
      <c r="V19" s="41"/>
      <c r="W19" s="41"/>
      <c r="X19" s="73" t="n">
        <v>0.37</v>
      </c>
      <c r="Y19" s="73"/>
      <c r="Z19" s="124" t="n">
        <f aca="false">2*PI()*(Q19/2)*P19</f>
        <v>0.573340659280137</v>
      </c>
      <c r="AA19" s="73"/>
      <c r="AB19" s="124" t="n">
        <f aca="false">Z19+X19</f>
        <v>0.943340659280137</v>
      </c>
      <c r="AC19" s="73" t="n">
        <v>1.08</v>
      </c>
      <c r="AD19" s="41"/>
      <c r="AH19" s="0"/>
      <c r="AN19" s="138"/>
      <c r="AO19" s="41"/>
      <c r="AP19" s="41"/>
      <c r="AQ19" s="139"/>
    </row>
    <row r="20" customFormat="false" ht="15" hidden="false" customHeight="false" outlineLevel="0" collapsed="false">
      <c r="A20" s="140" t="s">
        <v>79</v>
      </c>
      <c r="B20" s="141"/>
      <c r="C20" s="46"/>
      <c r="D20" s="141"/>
      <c r="E20" s="141"/>
      <c r="F20" s="141"/>
      <c r="G20" s="141"/>
      <c r="H20" s="46"/>
      <c r="I20" s="46"/>
      <c r="J20" s="141"/>
      <c r="K20" s="141"/>
      <c r="L20" s="141"/>
      <c r="M20" s="46"/>
      <c r="N20" s="142"/>
      <c r="O20" s="46"/>
      <c r="P20" s="141" t="n">
        <v>0.001</v>
      </c>
      <c r="Q20" s="46"/>
      <c r="R20" s="46"/>
      <c r="S20" s="46"/>
      <c r="T20" s="46"/>
      <c r="U20" s="46"/>
      <c r="V20" s="46" t="n">
        <v>0.944</v>
      </c>
      <c r="W20" s="46" t="n">
        <f aca="false">0.944/2</f>
        <v>0.472</v>
      </c>
      <c r="X20" s="121" t="n">
        <f aca="false">4*PI()*W20^2</f>
        <v>2.79958631094939</v>
      </c>
      <c r="Y20" s="46"/>
      <c r="Z20" s="124" t="n">
        <f aca="false">2*PI()*(Q19/2)*P20</f>
        <v>0.000785398163397448</v>
      </c>
      <c r="AA20" s="46"/>
      <c r="AB20" s="124" t="n">
        <f aca="false">Z20+X20</f>
        <v>2.80037170911279</v>
      </c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143"/>
      <c r="AO20" s="46"/>
      <c r="AP20" s="46"/>
      <c r="AQ20" s="83"/>
    </row>
    <row r="21" customFormat="false" ht="15" hidden="false" customHeight="false" outlineLevel="0" collapsed="false">
      <c r="A21" s="144" t="s">
        <v>80</v>
      </c>
      <c r="B21" s="145"/>
      <c r="C21" s="146"/>
      <c r="D21" s="146"/>
      <c r="E21" s="146"/>
      <c r="F21" s="146"/>
      <c r="G21" s="146"/>
      <c r="H21" s="147"/>
      <c r="I21" s="125"/>
      <c r="J21" s="148"/>
      <c r="K21" s="148"/>
      <c r="L21" s="148"/>
      <c r="M21" s="147"/>
      <c r="N21" s="149"/>
      <c r="O21" s="147"/>
      <c r="P21" s="150" t="n">
        <v>1.35</v>
      </c>
      <c r="Q21" s="151"/>
      <c r="R21" s="152"/>
      <c r="S21" s="152"/>
      <c r="T21" s="125"/>
      <c r="U21" s="147"/>
      <c r="V21" s="147" t="n">
        <v>0.944</v>
      </c>
      <c r="W21" s="153" t="n">
        <f aca="false">0.944/2</f>
        <v>0.472</v>
      </c>
      <c r="X21" s="121" t="n">
        <f aca="false">4*PI()*W21^2</f>
        <v>2.79958631094939</v>
      </c>
      <c r="Y21" s="147"/>
      <c r="Z21" s="124" t="n">
        <f aca="false">2*PI()*(Q19)*P21</f>
        <v>2.12057504117311</v>
      </c>
      <c r="AA21" s="147"/>
      <c r="AB21" s="124" t="n">
        <f aca="false">Z21+X21</f>
        <v>4.92016135212251</v>
      </c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54"/>
      <c r="AO21" s="147"/>
      <c r="AP21" s="147"/>
      <c r="AQ21" s="155"/>
    </row>
    <row r="22" customFormat="false" ht="15" hidden="false" customHeight="false" outlineLevel="0" collapsed="false">
      <c r="A22" s="156" t="s">
        <v>81</v>
      </c>
      <c r="B22" s="157"/>
      <c r="C22" s="158"/>
      <c r="D22" s="159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 t="n">
        <f aca="false">AVERAGE(P2:P14,P16:P17)</f>
        <v>0.863428571428572</v>
      </c>
      <c r="Q22" s="130" t="n">
        <f aca="false">AVERAGE(Q2:Q14,Q16:Q17)</f>
        <v>0.127733333333333</v>
      </c>
      <c r="R22" s="130"/>
      <c r="S22" s="130" t="n">
        <f aca="false">AVERAGE(S2:S14,S16:S17)</f>
        <v>0.0798327624786667</v>
      </c>
      <c r="T22" s="130" t="n">
        <f aca="false">AVERAGE(T2:T14,T16:T17)</f>
        <v>0.06247913699</v>
      </c>
      <c r="U22" s="130" t="n">
        <f aca="false">AVERAGE(U2:U14,U16:U17)</f>
        <v>0.0173536254886667</v>
      </c>
      <c r="V22" s="130" t="n">
        <f aca="false">AVERAGE(V2:V14,V16:V17)</f>
        <v>0.471979217200875</v>
      </c>
      <c r="W22" s="130" t="n">
        <f aca="false">AVERAGE(W2:W14,W16:W17)</f>
        <v>0.235989608600438</v>
      </c>
      <c r="X22" s="160" t="n">
        <f aca="false">AVERAGE(X2:X14,X16:X17)</f>
        <v>0.731795066402826</v>
      </c>
      <c r="Y22" s="130" t="n">
        <f aca="false">AVERAGE(Y2:Y14,Y16:Y17)</f>
        <v>0.412352747612247</v>
      </c>
      <c r="Z22" s="130" t="n">
        <f aca="false">AVERAGE(Z2:Z14,Z16:Z17)</f>
        <v>0.318980353445178</v>
      </c>
      <c r="AA22" s="130" t="n">
        <f aca="false">AVERAGE(AA2:AA14,AA16:AA17)</f>
        <v>0.0108838737564887</v>
      </c>
      <c r="AB22" s="130" t="n">
        <f aca="false">AVERAGE(AB2:AB14,AB16:AB17)</f>
        <v>1.050775419848</v>
      </c>
      <c r="AC22" s="73" t="n">
        <v>1.08</v>
      </c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1"/>
    </row>
    <row r="23" customFormat="false" ht="15" hidden="false" customHeight="false" outlineLevel="0" collapsed="false">
      <c r="A23" s="161"/>
      <c r="B23" s="57"/>
      <c r="C23" s="162"/>
      <c r="D23" s="34"/>
      <c r="I23" s="0"/>
      <c r="P23" s="137"/>
      <c r="Q23" s="137"/>
      <c r="R23" s="70" t="n">
        <v>1</v>
      </c>
      <c r="S23" s="163"/>
      <c r="T23" s="163"/>
      <c r="X23" s="121" t="n">
        <f aca="false">4*PI()*W22^2</f>
        <v>0.699834944306218</v>
      </c>
      <c r="Z23" s="40" t="n">
        <f aca="false">2*PI()*(Q22/2)*P22</f>
        <v>0.346481885454632</v>
      </c>
      <c r="AB23" s="124" t="n">
        <f aca="false">Z23+X23</f>
        <v>1.04631682976085</v>
      </c>
      <c r="AD23" s="0"/>
      <c r="AE23" s="0"/>
      <c r="AF23" s="0"/>
      <c r="AG23" s="0"/>
      <c r="AH23" s="0"/>
      <c r="AO23" s="41"/>
      <c r="AP23" s="41"/>
      <c r="AQ23" s="41"/>
    </row>
    <row r="24" customFormat="false" ht="15" hidden="false" customHeight="false" outlineLevel="0" collapsed="false">
      <c r="A24" s="64" t="s">
        <v>82</v>
      </c>
      <c r="B24" s="65" t="n">
        <v>3</v>
      </c>
      <c r="C24" s="66" t="n">
        <v>2</v>
      </c>
      <c r="D24" s="67" t="s">
        <v>59</v>
      </c>
      <c r="E24" s="67" t="n">
        <v>1</v>
      </c>
      <c r="F24" s="67" t="n">
        <v>2</v>
      </c>
      <c r="G24" s="67" t="n">
        <v>2</v>
      </c>
      <c r="H24" s="68" t="n">
        <v>32.6</v>
      </c>
      <c r="I24" s="68" t="s">
        <v>51</v>
      </c>
      <c r="J24" s="69" t="n">
        <v>924.01</v>
      </c>
      <c r="K24" s="69" t="n">
        <v>333.54</v>
      </c>
      <c r="L24" s="69" t="n">
        <v>-257.4</v>
      </c>
      <c r="M24" s="69" t="n">
        <v>0.114</v>
      </c>
      <c r="N24" s="164" t="n">
        <v>199</v>
      </c>
      <c r="O24" s="165" t="s">
        <v>60</v>
      </c>
      <c r="P24" s="68" t="n">
        <v>0.763</v>
      </c>
      <c r="Q24" s="68" t="n">
        <v>0.134</v>
      </c>
      <c r="R24" s="70" t="n">
        <v>1</v>
      </c>
      <c r="S24" s="68" t="n">
        <v>0.08501695029</v>
      </c>
      <c r="T24" s="68" t="n">
        <v>0.0745871871</v>
      </c>
      <c r="U24" s="68" t="n">
        <v>0.01042976319</v>
      </c>
      <c r="V24" s="68"/>
      <c r="W24" s="68"/>
      <c r="X24" s="68"/>
      <c r="Y24" s="68"/>
      <c r="Z24" s="68"/>
      <c r="AA24" s="68"/>
      <c r="AB24" s="124"/>
      <c r="AC24" s="73" t="n">
        <v>1.08</v>
      </c>
      <c r="AD24" s="74" t="n">
        <v>1.85989007744307</v>
      </c>
      <c r="AE24" s="74" t="n">
        <v>0.324348142228853</v>
      </c>
      <c r="AF24" s="0" t="n">
        <v>8</v>
      </c>
      <c r="AG24" s="74" t="n">
        <v>0.805034067065075</v>
      </c>
      <c r="AH24" s="74" t="n">
        <v>0.290119432876338</v>
      </c>
      <c r="AI24" s="75" t="n">
        <v>5</v>
      </c>
      <c r="AJ24" s="75" t="n">
        <v>20</v>
      </c>
      <c r="AK24" s="75" t="n">
        <v>0.7</v>
      </c>
      <c r="AL24" s="75" t="n">
        <v>0.9</v>
      </c>
      <c r="AM24" s="75" t="n">
        <v>0.1</v>
      </c>
      <c r="AN24" s="76" t="n">
        <v>0.7</v>
      </c>
      <c r="AO24" s="77" t="n">
        <v>200</v>
      </c>
      <c r="AP24" s="75" t="n">
        <v>26</v>
      </c>
      <c r="AQ24" s="78" t="n">
        <v>225</v>
      </c>
    </row>
    <row r="25" customFormat="false" ht="15" hidden="false" customHeight="false" outlineLevel="0" collapsed="false">
      <c r="A25" s="64" t="s">
        <v>82</v>
      </c>
      <c r="B25" s="65" t="n">
        <v>3</v>
      </c>
      <c r="C25" s="66" t="n">
        <v>2</v>
      </c>
      <c r="D25" s="67" t="s">
        <v>61</v>
      </c>
      <c r="E25" s="67" t="n">
        <v>1</v>
      </c>
      <c r="F25" s="67" t="n">
        <v>2</v>
      </c>
      <c r="G25" s="67" t="n">
        <v>2</v>
      </c>
      <c r="H25" s="68" t="n">
        <v>50.6</v>
      </c>
      <c r="I25" s="68" t="s">
        <v>51</v>
      </c>
      <c r="J25" s="69" t="n">
        <v>873.38</v>
      </c>
      <c r="K25" s="69" t="n">
        <v>331.97</v>
      </c>
      <c r="L25" s="69" t="n">
        <v>-289.32</v>
      </c>
      <c r="M25" s="69" t="n">
        <v>0.039</v>
      </c>
      <c r="N25" s="164" t="n">
        <v>3806</v>
      </c>
      <c r="O25" s="165" t="s">
        <v>62</v>
      </c>
      <c r="P25" s="68" t="n">
        <v>0.905</v>
      </c>
      <c r="Q25" s="68" t="n">
        <v>0.085</v>
      </c>
      <c r="R25" s="88" t="n">
        <v>11</v>
      </c>
      <c r="S25" s="68" t="n">
        <v>0.0783942101</v>
      </c>
      <c r="T25" s="68" t="n">
        <v>0.06459193692</v>
      </c>
      <c r="U25" s="68" t="n">
        <v>0.01380227318</v>
      </c>
      <c r="V25" s="68"/>
      <c r="W25" s="68"/>
      <c r="X25" s="68"/>
      <c r="Y25" s="68"/>
      <c r="Z25" s="68"/>
      <c r="AA25" s="68"/>
      <c r="AB25" s="68"/>
      <c r="AC25" s="73" t="n">
        <v>1.08</v>
      </c>
      <c r="AD25" s="75" t="n">
        <v>1.85989007744307</v>
      </c>
      <c r="AE25" s="78" t="n">
        <v>0.324348142228853</v>
      </c>
      <c r="AF25" s="75" t="n">
        <v>8</v>
      </c>
      <c r="AG25" s="75" t="n">
        <v>0.805034067065075</v>
      </c>
      <c r="AH25" s="75" t="n">
        <v>0.290119432876338</v>
      </c>
      <c r="AI25" s="75"/>
      <c r="AJ25" s="75"/>
      <c r="AK25" s="75"/>
      <c r="AL25" s="75"/>
      <c r="AM25" s="75"/>
      <c r="AN25" s="76"/>
      <c r="AO25" s="77"/>
      <c r="AP25" s="75"/>
      <c r="AQ25" s="78"/>
    </row>
    <row r="26" customFormat="false" ht="15" hidden="false" customHeight="false" outlineLevel="0" collapsed="false">
      <c r="A26" s="84" t="s">
        <v>83</v>
      </c>
      <c r="B26" s="85" t="n">
        <v>4</v>
      </c>
      <c r="C26" s="86" t="n">
        <v>1</v>
      </c>
      <c r="D26" s="87" t="n">
        <v>91</v>
      </c>
      <c r="E26" s="87" t="n">
        <v>2</v>
      </c>
      <c r="F26" s="87" t="n">
        <v>1</v>
      </c>
      <c r="G26" s="87" t="n">
        <v>1</v>
      </c>
      <c r="H26" s="88" t="n">
        <v>83.8</v>
      </c>
      <c r="I26" s="88" t="s">
        <v>45</v>
      </c>
      <c r="J26" s="89" t="n">
        <v>-5.56</v>
      </c>
      <c r="K26" s="89" t="n">
        <v>-325.88</v>
      </c>
      <c r="L26" s="90" t="n">
        <v>-451.42</v>
      </c>
      <c r="M26" s="91" t="n">
        <v>0.14</v>
      </c>
      <c r="N26" s="166" t="n">
        <v>82</v>
      </c>
      <c r="O26" s="167"/>
      <c r="P26" s="88" t="n">
        <v>0.782</v>
      </c>
      <c r="Q26" s="88" t="n">
        <v>0.164</v>
      </c>
      <c r="R26" s="103" t="n">
        <v>15</v>
      </c>
      <c r="S26" s="88" t="n">
        <v>0.16884774101</v>
      </c>
      <c r="T26" s="88" t="n">
        <v>0.13906972096</v>
      </c>
      <c r="U26" s="88" t="n">
        <v>0.02977802005</v>
      </c>
      <c r="V26" s="88"/>
      <c r="W26" s="88"/>
      <c r="X26" s="88"/>
      <c r="Y26" s="88"/>
      <c r="Z26" s="88"/>
      <c r="AA26" s="88"/>
      <c r="AB26" s="88"/>
      <c r="AC26" s="0"/>
      <c r="AD26" s="88" t="n">
        <v>1.26083037757995</v>
      </c>
      <c r="AE26" s="94" t="n">
        <v>0.417980287594169</v>
      </c>
      <c r="AF26" s="95" t="n">
        <v>2</v>
      </c>
      <c r="AG26" s="95" t="n">
        <v>0.794059892657374</v>
      </c>
      <c r="AH26" s="95" t="n">
        <v>0.67284340860646</v>
      </c>
      <c r="AI26" s="95" t="n">
        <v>2</v>
      </c>
      <c r="AJ26" s="95" t="n">
        <v>14</v>
      </c>
      <c r="AK26" s="95" t="n">
        <v>0.7</v>
      </c>
      <c r="AL26" s="95" t="n">
        <v>0.9</v>
      </c>
      <c r="AM26" s="95" t="n">
        <v>0.2</v>
      </c>
      <c r="AN26" s="96" t="n">
        <v>1.2</v>
      </c>
      <c r="AO26" s="97" t="n">
        <v>275</v>
      </c>
      <c r="AP26" s="88" t="n">
        <v>176</v>
      </c>
      <c r="AQ26" s="94" t="n">
        <v>450</v>
      </c>
    </row>
    <row r="27" customFormat="false" ht="15" hidden="false" customHeight="false" outlineLevel="0" collapsed="false">
      <c r="A27" s="99" t="s">
        <v>84</v>
      </c>
      <c r="B27" s="100" t="n">
        <v>4</v>
      </c>
      <c r="C27" s="101" t="n">
        <v>2</v>
      </c>
      <c r="D27" s="102" t="n">
        <v>42</v>
      </c>
      <c r="E27" s="102" t="n">
        <v>1</v>
      </c>
      <c r="F27" s="102" t="n">
        <v>2</v>
      </c>
      <c r="G27" s="102" t="n">
        <v>2</v>
      </c>
      <c r="H27" s="103" t="n">
        <v>77.5</v>
      </c>
      <c r="I27" s="103" t="s">
        <v>51</v>
      </c>
      <c r="J27" s="104" t="n">
        <v>-31.93</v>
      </c>
      <c r="K27" s="104" t="n">
        <v>-355.4</v>
      </c>
      <c r="L27" s="104" t="n">
        <v>-423.02</v>
      </c>
      <c r="M27" s="104" t="n">
        <v>0.066</v>
      </c>
      <c r="N27" s="168" t="n">
        <v>4358</v>
      </c>
      <c r="O27" s="169" t="s">
        <v>68</v>
      </c>
      <c r="P27" s="103" t="n">
        <v>1.266</v>
      </c>
      <c r="Q27" s="103" t="n">
        <v>0.125</v>
      </c>
      <c r="R27" s="103" t="n">
        <v>13</v>
      </c>
      <c r="S27" s="103" t="n">
        <v>0.06818310193</v>
      </c>
      <c r="T27" s="103" t="n">
        <v>0.03371715503</v>
      </c>
      <c r="U27" s="103" t="n">
        <v>0.0344659469</v>
      </c>
      <c r="V27" s="103"/>
      <c r="W27" s="103"/>
      <c r="X27" s="103"/>
      <c r="Y27" s="103"/>
      <c r="Z27" s="103"/>
      <c r="AA27" s="103"/>
      <c r="AB27" s="103"/>
      <c r="AC27" s="73" t="n">
        <v>1.08</v>
      </c>
      <c r="AD27" s="107" t="n">
        <v>1.70290313569153</v>
      </c>
      <c r="AE27" s="107" t="n">
        <v>0.33438126301574</v>
      </c>
      <c r="AF27" s="107" t="n">
        <v>16</v>
      </c>
      <c r="AG27" s="107" t="n">
        <v>0.620744947626598</v>
      </c>
      <c r="AH27" s="107" t="n">
        <v>0.173126100637382</v>
      </c>
      <c r="AI27" s="107" t="n">
        <v>8</v>
      </c>
      <c r="AJ27" s="107" t="n">
        <v>20</v>
      </c>
      <c r="AK27" s="107" t="n">
        <v>0.4</v>
      </c>
      <c r="AL27" s="107" t="n">
        <v>0.8</v>
      </c>
      <c r="AM27" s="107" t="n">
        <v>0.1</v>
      </c>
      <c r="AN27" s="108" t="n">
        <v>0.4</v>
      </c>
      <c r="AO27" s="109" t="n">
        <v>325</v>
      </c>
      <c r="AP27" s="107" t="n">
        <v>126</v>
      </c>
      <c r="AQ27" s="110" t="n">
        <v>450</v>
      </c>
    </row>
    <row r="28" customFormat="false" ht="15" hidden="false" customHeight="false" outlineLevel="0" collapsed="false">
      <c r="A28" s="99" t="s">
        <v>84</v>
      </c>
      <c r="B28" s="100" t="n">
        <v>4</v>
      </c>
      <c r="C28" s="101" t="n">
        <v>2</v>
      </c>
      <c r="D28" s="102" t="n">
        <v>68</v>
      </c>
      <c r="E28" s="102" t="n">
        <v>1</v>
      </c>
      <c r="F28" s="102" t="n">
        <v>2</v>
      </c>
      <c r="G28" s="102" t="n">
        <v>2</v>
      </c>
      <c r="H28" s="103" t="n">
        <v>74.3</v>
      </c>
      <c r="I28" s="103" t="s">
        <v>51</v>
      </c>
      <c r="J28" s="104" t="n">
        <v>-35.92</v>
      </c>
      <c r="K28" s="104" t="n">
        <v>-391.47</v>
      </c>
      <c r="L28" s="104" t="n">
        <v>-431.6</v>
      </c>
      <c r="M28" s="104" t="n">
        <v>0.014</v>
      </c>
      <c r="N28" s="168" t="n">
        <v>3923</v>
      </c>
      <c r="O28" s="169" t="s">
        <v>69</v>
      </c>
      <c r="P28" s="103" t="n">
        <v>1.121</v>
      </c>
      <c r="Q28" s="103" t="n">
        <v>0.102</v>
      </c>
      <c r="R28" s="170"/>
      <c r="S28" s="103" t="n">
        <v>0.02865474235</v>
      </c>
      <c r="T28" s="103" t="n">
        <v>0.01125841287</v>
      </c>
      <c r="U28" s="103" t="n">
        <v>0.01739632948</v>
      </c>
      <c r="V28" s="103"/>
      <c r="W28" s="103"/>
      <c r="X28" s="103"/>
      <c r="Y28" s="103"/>
      <c r="Z28" s="103"/>
      <c r="AA28" s="103"/>
      <c r="AB28" s="103"/>
      <c r="AC28" s="73" t="n">
        <v>1.08</v>
      </c>
      <c r="AD28" s="107" t="n">
        <v>1.70290313569153</v>
      </c>
      <c r="AE28" s="107" t="n">
        <v>0.33438126301574</v>
      </c>
      <c r="AF28" s="107" t="n">
        <v>16</v>
      </c>
      <c r="AG28" s="107" t="n">
        <v>0.620744947626598</v>
      </c>
      <c r="AH28" s="107" t="n">
        <v>0.173126100637382</v>
      </c>
      <c r="AI28" s="107"/>
      <c r="AJ28" s="107"/>
      <c r="AK28" s="107"/>
      <c r="AL28" s="107"/>
      <c r="AM28" s="107"/>
      <c r="AN28" s="108"/>
      <c r="AO28" s="109"/>
      <c r="AP28" s="107"/>
      <c r="AQ28" s="110"/>
    </row>
    <row r="29" customFormat="false" ht="15" hidden="false" customHeight="false" outlineLevel="0" collapsed="false">
      <c r="I29" s="0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</row>
    <row r="30" customFormat="false" ht="15" hidden="false" customHeight="false" outlineLevel="0" collapsed="false">
      <c r="I30" s="0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</row>
    <row r="31" customFormat="false" ht="15" hidden="false" customHeight="false" outlineLevel="0" collapsed="false">
      <c r="I31" s="0"/>
      <c r="X31" s="0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</row>
    <row r="32" customFormat="false" ht="15" hidden="false" customHeight="false" outlineLevel="0" collapsed="false">
      <c r="I32" s="0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</row>
    <row r="33" customFormat="false" ht="15" hidden="false" customHeight="false" outlineLevel="0" collapsed="false">
      <c r="I33" s="0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</row>
    <row r="34" customFormat="false" ht="15" hidden="false" customHeight="false" outlineLevel="0" collapsed="false">
      <c r="I34" s="0"/>
      <c r="AE34" s="41"/>
      <c r="AF34" s="41"/>
      <c r="AG34" s="41"/>
      <c r="AH34" s="41"/>
      <c r="AI34" s="41"/>
      <c r="AJ34" s="41"/>
      <c r="AK34" s="41"/>
      <c r="AL34" s="41"/>
      <c r="AM34" s="41"/>
      <c r="AN34" s="41"/>
    </row>
    <row r="35" customFormat="false" ht="15" hidden="false" customHeight="false" outlineLevel="0" collapsed="false">
      <c r="I35" s="0"/>
      <c r="AE35" s="41"/>
      <c r="AF35" s="171"/>
      <c r="AG35" s="41"/>
      <c r="AH35" s="41"/>
      <c r="AI35" s="41"/>
      <c r="AJ35" s="41"/>
      <c r="AK35" s="41"/>
      <c r="AL35" s="41"/>
      <c r="AM35" s="41"/>
      <c r="AN35" s="41"/>
    </row>
    <row r="36" customFormat="false" ht="15" hidden="false" customHeight="false" outlineLevel="0" collapsed="false">
      <c r="I36" s="0"/>
      <c r="AE36" s="41"/>
      <c r="AF36" s="171"/>
      <c r="AG36" s="41"/>
      <c r="AH36" s="41"/>
      <c r="AI36" s="41"/>
      <c r="AJ36" s="41"/>
      <c r="AK36" s="41"/>
      <c r="AL36" s="41"/>
      <c r="AM36" s="41"/>
      <c r="AN36" s="41"/>
    </row>
    <row r="37" customFormat="false" ht="15" hidden="false" customHeight="false" outlineLevel="0" collapsed="false">
      <c r="AE37" s="41"/>
      <c r="AF37" s="41"/>
      <c r="AG37" s="41"/>
      <c r="AH37" s="41"/>
      <c r="AI37" s="41"/>
      <c r="AJ37" s="41"/>
      <c r="AK37" s="41"/>
      <c r="AL37" s="41"/>
      <c r="AM37" s="41"/>
      <c r="AN37" s="41"/>
    </row>
    <row r="38" customFormat="false" ht="15" hidden="false" customHeight="false" outlineLevel="0" collapsed="false">
      <c r="AE38" s="41"/>
      <c r="AF38" s="41"/>
      <c r="AG38" s="41"/>
      <c r="AH38" s="41"/>
      <c r="AI38" s="41"/>
      <c r="AJ38" s="41"/>
      <c r="AK38" s="41"/>
      <c r="AL38" s="41"/>
      <c r="AM38" s="41"/>
      <c r="AN38" s="41"/>
    </row>
    <row r="39" customFormat="false" ht="15" hidden="false" customHeight="false" outlineLevel="0" collapsed="false">
      <c r="AE39" s="41"/>
      <c r="AF39" s="41"/>
      <c r="AG39" s="41"/>
      <c r="AH39" s="41"/>
      <c r="AI39" s="41"/>
      <c r="AJ39" s="41"/>
      <c r="AK39" s="41"/>
      <c r="AL39" s="41"/>
      <c r="AM39" s="41"/>
      <c r="AN39" s="41"/>
    </row>
    <row r="40" customFormat="false" ht="15" hidden="false" customHeight="false" outlineLevel="0" collapsed="false">
      <c r="AE40" s="41"/>
      <c r="AF40" s="41"/>
      <c r="AG40" s="41"/>
      <c r="AH40" s="41"/>
      <c r="AI40" s="41"/>
      <c r="AJ40" s="41"/>
      <c r="AK40" s="41"/>
      <c r="AL40" s="41"/>
      <c r="AM40" s="41"/>
      <c r="AN40" s="41"/>
    </row>
    <row r="41" customFormat="false" ht="15" hidden="false" customHeight="false" outlineLevel="0" collapsed="false">
      <c r="AE41" s="41"/>
      <c r="AF41" s="41"/>
      <c r="AG41" s="41"/>
      <c r="AH41" s="41"/>
      <c r="AI41" s="41"/>
      <c r="AJ41" s="41"/>
      <c r="AK41" s="41"/>
      <c r="AL41" s="41"/>
      <c r="AM41" s="41"/>
      <c r="AN41" s="41"/>
    </row>
  </sheetData>
  <mergeCells count="91"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P4:AP5"/>
    <mergeCell ref="AQ4:AQ5"/>
    <mergeCell ref="AD7:AD8"/>
    <mergeCell ref="AE7:AE8"/>
    <mergeCell ref="AF7:AF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I9:AI10"/>
    <mergeCell ref="AJ9:AJ10"/>
    <mergeCell ref="AK9:AK10"/>
    <mergeCell ref="AL9:AL10"/>
    <mergeCell ref="AM9:AM10"/>
    <mergeCell ref="AN9:AN10"/>
    <mergeCell ref="AO9:AO10"/>
    <mergeCell ref="AP9:AP10"/>
    <mergeCell ref="AQ9:AQ10"/>
    <mergeCell ref="AI13:AI14"/>
    <mergeCell ref="AJ13:AJ14"/>
    <mergeCell ref="AK13:AK14"/>
    <mergeCell ref="AL13:AL14"/>
    <mergeCell ref="AM13:AM14"/>
    <mergeCell ref="AN13:AN14"/>
    <mergeCell ref="AO13:AO14"/>
    <mergeCell ref="AP13:AP14"/>
    <mergeCell ref="AQ13:AQ14"/>
    <mergeCell ref="AD15:AD16"/>
    <mergeCell ref="AE15:AE16"/>
    <mergeCell ref="AF15:AF16"/>
    <mergeCell ref="AG15:AG16"/>
    <mergeCell ref="AH15:AH16"/>
    <mergeCell ref="AI15:AI16"/>
    <mergeCell ref="AJ15:AJ16"/>
    <mergeCell ref="AK15:AK16"/>
    <mergeCell ref="AL15:AL16"/>
    <mergeCell ref="AM15:AM16"/>
    <mergeCell ref="AN15:AN16"/>
    <mergeCell ref="AO15:AO16"/>
    <mergeCell ref="AP15:AP16"/>
    <mergeCell ref="AQ15:AQ16"/>
    <mergeCell ref="AI24:AI25"/>
    <mergeCell ref="AJ24:AJ25"/>
    <mergeCell ref="AK24:AK25"/>
    <mergeCell ref="AL24:AL25"/>
    <mergeCell ref="AM24:AM25"/>
    <mergeCell ref="AN24:AN25"/>
    <mergeCell ref="AO24:AO25"/>
    <mergeCell ref="AP24:AP25"/>
    <mergeCell ref="AQ24:AQ25"/>
    <mergeCell ref="AI27:AI28"/>
    <mergeCell ref="AJ27:AJ28"/>
    <mergeCell ref="AK27:AK28"/>
    <mergeCell ref="AL27:AL28"/>
    <mergeCell ref="AM27:AM28"/>
    <mergeCell ref="AN27:AN28"/>
    <mergeCell ref="AO27:AO28"/>
    <mergeCell ref="AP27:AP28"/>
    <mergeCell ref="AQ27:AQ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2021-06-08T13:42:57Z</dcterms:created>
  <dc:creator>Gregor Schuhknecht</dc:creator>
  <dc:description/>
  <dc:language>en-US</dc:language>
  <cp:lastModifiedBy/>
  <dcterms:modified xsi:type="dcterms:W3CDTF">2022-05-26T11:14:33Z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