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~1.FRI\AppData\Local\Temp\Mxt203\RemoteFiles\1051420_2_0\"/>
    </mc:Choice>
  </mc:AlternateContent>
  <xr:revisionPtr revIDLastSave="0" documentId="13_ncr:1_{FB9664C8-5DB2-43DD-9F83-8B7FF9038032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ummary Dat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2" i="1" l="1"/>
  <c r="W22" i="1"/>
  <c r="V22" i="1"/>
  <c r="T22" i="1"/>
  <c r="AC23" i="1" s="1"/>
  <c r="S22" i="1"/>
  <c r="AC21" i="1"/>
  <c r="Z21" i="1"/>
  <c r="AA21" i="1" s="1"/>
  <c r="AC20" i="1"/>
  <c r="AE20" i="1" s="1"/>
  <c r="Z20" i="1"/>
  <c r="AA20" i="1" s="1"/>
  <c r="AC19" i="1"/>
  <c r="AE19" i="1" s="1"/>
  <c r="AU18" i="1"/>
  <c r="AC18" i="1"/>
  <c r="AE18" i="1" s="1"/>
  <c r="AD17" i="1"/>
  <c r="AC17" i="1"/>
  <c r="AB17" i="1"/>
  <c r="Z17" i="1"/>
  <c r="AA17" i="1" s="1"/>
  <c r="AU17" i="1" s="1"/>
  <c r="AD16" i="1"/>
  <c r="AC16" i="1"/>
  <c r="AB16" i="1"/>
  <c r="Z16" i="1"/>
  <c r="AA16" i="1" s="1"/>
  <c r="AU16" i="1" s="1"/>
  <c r="AD15" i="1"/>
  <c r="AC15" i="1"/>
  <c r="AB15" i="1"/>
  <c r="Z15" i="1"/>
  <c r="AA15" i="1" s="1"/>
  <c r="AU15" i="1" s="1"/>
  <c r="AD14" i="1"/>
  <c r="AC14" i="1"/>
  <c r="AB14" i="1"/>
  <c r="Z14" i="1"/>
  <c r="AA14" i="1" s="1"/>
  <c r="AU14" i="1" s="1"/>
  <c r="AD13" i="1"/>
  <c r="AC13" i="1"/>
  <c r="AB13" i="1"/>
  <c r="Z13" i="1"/>
  <c r="AA13" i="1" s="1"/>
  <c r="AU13" i="1" s="1"/>
  <c r="AD12" i="1"/>
  <c r="AC12" i="1"/>
  <c r="AB12" i="1"/>
  <c r="Z12" i="1"/>
  <c r="AA12" i="1" s="1"/>
  <c r="AU12" i="1" s="1"/>
  <c r="AD11" i="1"/>
  <c r="AC11" i="1"/>
  <c r="AB11" i="1"/>
  <c r="Z11" i="1"/>
  <c r="AA11" i="1" s="1"/>
  <c r="AU11" i="1" s="1"/>
  <c r="AD10" i="1"/>
  <c r="AC10" i="1"/>
  <c r="AB10" i="1"/>
  <c r="Z10" i="1"/>
  <c r="AA10" i="1" s="1"/>
  <c r="AU10" i="1" s="1"/>
  <c r="AD9" i="1"/>
  <c r="AC9" i="1"/>
  <c r="AB9" i="1"/>
  <c r="Z9" i="1"/>
  <c r="AA9" i="1" s="1"/>
  <c r="AU9" i="1" s="1"/>
  <c r="AD8" i="1"/>
  <c r="AC8" i="1"/>
  <c r="AB8" i="1"/>
  <c r="Z8" i="1"/>
  <c r="AA8" i="1" s="1"/>
  <c r="AU8" i="1" s="1"/>
  <c r="AD7" i="1"/>
  <c r="AC7" i="1"/>
  <c r="AB7" i="1"/>
  <c r="Z7" i="1"/>
  <c r="AA7" i="1" s="1"/>
  <c r="AU7" i="1" s="1"/>
  <c r="AD6" i="1"/>
  <c r="AC6" i="1"/>
  <c r="AB6" i="1"/>
  <c r="Z6" i="1"/>
  <c r="AA6" i="1" s="1"/>
  <c r="AU6" i="1" s="1"/>
  <c r="AD5" i="1"/>
  <c r="AC5" i="1"/>
  <c r="AB5" i="1"/>
  <c r="Z5" i="1"/>
  <c r="AA5" i="1" s="1"/>
  <c r="AU5" i="1" s="1"/>
  <c r="AD4" i="1"/>
  <c r="AC4" i="1"/>
  <c r="AB4" i="1"/>
  <c r="Z4" i="1"/>
  <c r="AA4" i="1" s="1"/>
  <c r="AU4" i="1" s="1"/>
  <c r="AD3" i="1"/>
  <c r="AC3" i="1"/>
  <c r="AB3" i="1"/>
  <c r="Z3" i="1"/>
  <c r="AA3" i="1" s="1"/>
  <c r="AU3" i="1" s="1"/>
  <c r="AD2" i="1"/>
  <c r="AD22" i="1" s="1"/>
  <c r="AC2" i="1"/>
  <c r="AC22" i="1" s="1"/>
  <c r="AB2" i="1"/>
  <c r="AB22" i="1" s="1"/>
  <c r="Z2" i="1"/>
  <c r="Z22" i="1" s="1"/>
  <c r="AA23" i="1" s="1"/>
  <c r="AE3" i="1" l="1"/>
  <c r="AE5" i="1"/>
  <c r="AE7" i="1"/>
  <c r="AE9" i="1"/>
  <c r="AE11" i="1"/>
  <c r="AE13" i="1"/>
  <c r="AE15" i="1"/>
  <c r="AE17" i="1"/>
  <c r="AE21" i="1"/>
  <c r="AE23" i="1"/>
  <c r="AE4" i="1"/>
  <c r="AE6" i="1"/>
  <c r="AE8" i="1"/>
  <c r="AE10" i="1"/>
  <c r="AE12" i="1"/>
  <c r="AE14" i="1"/>
  <c r="AE1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AA2" i="1"/>
  <c r="AU2" i="1" l="1"/>
  <c r="AA22" i="1"/>
  <c r="AE2" i="1"/>
  <c r="AE22" i="1" s="1"/>
  <c r="Y22" i="1"/>
</calcChain>
</file>

<file path=xl/sharedStrings.xml><?xml version="1.0" encoding="utf-8"?>
<sst xmlns="http://schemas.openxmlformats.org/spreadsheetml/2006/main" count="139" uniqueCount="90">
  <si>
    <t>cell_name</t>
  </si>
  <si>
    <t>n contacts</t>
  </si>
  <si>
    <t>n_syn</t>
  </si>
  <si>
    <t>synapse ID</t>
  </si>
  <si>
    <t>channel2take_presynaptic</t>
  </si>
  <si>
    <t>channel2take_postsynaptic</t>
  </si>
  <si>
    <t>channel2take_IV</t>
  </si>
  <si>
    <t>dis_from_soma</t>
  </si>
  <si>
    <t>dend_type</t>
  </si>
  <si>
    <t>x</t>
  </si>
  <si>
    <t>y</t>
  </si>
  <si>
    <t>z</t>
  </si>
  <si>
    <t>x0</t>
  </si>
  <si>
    <t>y0</t>
  </si>
  <si>
    <t>z0</t>
  </si>
  <si>
    <t>PSD</t>
  </si>
  <si>
    <t>segment</t>
  </si>
  <si>
    <t>(x; y; z)</t>
  </si>
  <si>
    <t>neck_length</t>
  </si>
  <si>
    <t>neck_diam</t>
  </si>
  <si>
    <t># sections with spine</t>
  </si>
  <si>
    <t>V_spine</t>
  </si>
  <si>
    <t>V_head</t>
  </si>
  <si>
    <t>V_neck</t>
  </si>
  <si>
    <t>head_diam</t>
  </si>
  <si>
    <t>R_head</t>
  </si>
  <si>
    <t>head_area</t>
  </si>
  <si>
    <t>neck_area</t>
  </si>
  <si>
    <t>neck_area2</t>
  </si>
  <si>
    <t>V_neck2</t>
  </si>
  <si>
    <t>spine_area</t>
  </si>
  <si>
    <t>spine_density</t>
  </si>
  <si>
    <t>EPSP_mean</t>
  </si>
  <si>
    <t>EPSP_SD</t>
  </si>
  <si>
    <t>N</t>
  </si>
  <si>
    <t>P</t>
  </si>
  <si>
    <t>Q</t>
  </si>
  <si>
    <t>Nmin</t>
  </si>
  <si>
    <t>Nmax</t>
  </si>
  <si>
    <t>Pmin</t>
  </si>
  <si>
    <t>Pmax</t>
  </si>
  <si>
    <t>Qmin</t>
  </si>
  <si>
    <t>Qmx</t>
  </si>
  <si>
    <t>n stable EPSP sweeps</t>
  </si>
  <si>
    <t>first stable sweep</t>
  </si>
  <si>
    <t>last stable sweep</t>
  </si>
  <si>
    <t>PSD/spine head</t>
  </si>
  <si>
    <t>2016_04_16_A</t>
  </si>
  <si>
    <t>C8</t>
  </si>
  <si>
    <t>apical</t>
  </si>
  <si>
    <t>(137.57; 31.70; -277.39)</t>
  </si>
  <si>
    <t>C6/7</t>
  </si>
  <si>
    <t>(122.78; 83.65; -336.87)</t>
  </si>
  <si>
    <t>2016_05_12_A</t>
  </si>
  <si>
    <t>(2120.00; 624.19; -140.25)</t>
  </si>
  <si>
    <t>basal</t>
  </si>
  <si>
    <t>(2139.36; 591.83; -169.64)</t>
  </si>
  <si>
    <t>2016_08_30_A</t>
  </si>
  <si>
    <t>(573.96; 1353.07; -235.40)</t>
  </si>
  <si>
    <t>2017_02_20_B</t>
  </si>
  <si>
    <t>(-814.37; 1319.97; -357.37)</t>
  </si>
  <si>
    <t>(-870.15; 1323.68; -387.56)</t>
  </si>
  <si>
    <t>2017_03_04_A_6-7</t>
  </si>
  <si>
    <t>C180/190</t>
  </si>
  <si>
    <t>(924.01; 333.54; -257.40)</t>
  </si>
  <si>
    <t>C192</t>
  </si>
  <si>
    <t>(873.38; 331.97; -289.32)</t>
  </si>
  <si>
    <t>2017_04_03_B</t>
  </si>
  <si>
    <t>(-606.35; 503.26; -222.56)</t>
  </si>
  <si>
    <t>2017_05_08_A_4-5</t>
  </si>
  <si>
    <t>(-5.56; -325.88; -451.42)</t>
  </si>
  <si>
    <t>2017_05_08_A_5-4</t>
  </si>
  <si>
    <t>(-31.93; -355.40; -423.02)</t>
  </si>
  <si>
    <t>(-35.92; -391.47; -431.60)</t>
  </si>
  <si>
    <t>2017_07_06_C_3-4</t>
  </si>
  <si>
    <t>c112</t>
  </si>
  <si>
    <t>(-20.98; 1891.48; -181.15)</t>
  </si>
  <si>
    <t>c69</t>
  </si>
  <si>
    <t>(76.95; 1865.80; -250.50)</t>
  </si>
  <si>
    <t>2017_07_06_C_4-3</t>
  </si>
  <si>
    <t>c301</t>
  </si>
  <si>
    <t>(-32.37; 940.67; -159.95)</t>
  </si>
  <si>
    <t>mouse_spine</t>
  </si>
  <si>
    <t>shaft_spine</t>
  </si>
  <si>
    <t>human_spine</t>
  </si>
  <si>
    <t>mean_spine</t>
  </si>
  <si>
    <t>2017_03_04_A_6-7(0)</t>
  </si>
  <si>
    <t>2017_05_08_A_4-5(0)</t>
  </si>
  <si>
    <t>2017_05_08_A_5-4(0)</t>
  </si>
  <si>
    <t>PSD2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</si>
</sst>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999999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81D41A"/>
      <name val="Calibri"/>
      <family val="2"/>
    </font>
    <font>
      <b/>
      <sz val="12"/>
      <color rgb="FFFF972F"/>
      <name val="Calibri"/>
      <family val="2"/>
    </font>
    <font>
      <b/>
      <sz val="12"/>
      <color rgb="FFFFA6A6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/>
      <sz val="12"/>
      <color rgb="FF729FCF"/>
      <name val="DejaVu Sans Mono"/>
      <family val="3"/>
    </font>
    <font>
      <b/>
      <sz val="12"/>
      <color rgb="FF729FCF"/>
      <name val="Calibri"/>
      <family val="2"/>
    </font>
    <font>
      <sz val="12"/>
      <color rgb="FF729FCF"/>
      <name val="Calibri"/>
      <family val="2"/>
    </font>
    <font>
      <sz val="12"/>
      <color rgb="FF00B0F0"/>
      <name val="Calibri"/>
      <family val="2"/>
    </font>
    <font>
      <b/>
      <sz val="12"/>
      <color rgb="FF7030A0"/>
      <name val="Calibri"/>
      <family val="2"/>
    </font>
    <font>
      <sz val="12"/>
      <color rgb="FF7030A0"/>
      <name val="Calibri"/>
      <family val="2"/>
    </font>
    <font>
      <b/>
      <sz val="12"/>
      <color rgb="FF999999"/>
      <name val="Calibri"/>
      <family val="2"/>
    </font>
    <font>
      <b/>
      <sz val="12"/>
      <color rgb="FF00B0F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7F7F7F"/>
        <bgColor rgb="FF8E86AE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8E86AE"/>
        <bgColor rgb="FF999999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9" fillId="12" borderId="2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0" xfId="0" applyFill="1" applyBorder="1" applyAlignment="1">
      <alignment horizontal="left" vertical="center" indent="15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5" fillId="12" borderId="3" xfId="0" applyFont="1" applyFill="1" applyBorder="1"/>
    <xf numFmtId="0" fontId="0" fillId="0" borderId="4" xfId="0" applyBorder="1" applyAlignment="1">
      <alignment horizontal="center"/>
    </xf>
    <xf numFmtId="0" fontId="3" fillId="12" borderId="5" xfId="0" applyFont="1" applyFill="1" applyBorder="1" applyAlignment="1">
      <alignment horizontal="left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 vertical="center"/>
    </xf>
    <xf numFmtId="0" fontId="3" fillId="12" borderId="2" xfId="0" applyFont="1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13" borderId="10" xfId="0" applyFont="1" applyFill="1" applyBorder="1"/>
    <xf numFmtId="0" fontId="0" fillId="13" borderId="0" xfId="0" applyFill="1" applyAlignment="1">
      <alignment horizontal="center"/>
    </xf>
    <xf numFmtId="0" fontId="0" fillId="13" borderId="4" xfId="0" applyFill="1" applyBorder="1" applyAlignment="1">
      <alignment horizontal="center"/>
    </xf>
    <xf numFmtId="0" fontId="3" fillId="14" borderId="2" xfId="0" applyFont="1" applyFill="1" applyBorder="1" applyAlignment="1">
      <alignment horizontal="left"/>
    </xf>
    <xf numFmtId="0" fontId="0" fillId="14" borderId="0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3" fillId="12" borderId="13" xfId="0" applyFont="1" applyFill="1" applyBorder="1"/>
    <xf numFmtId="0" fontId="3" fillId="12" borderId="0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7" fillId="13" borderId="10" xfId="0" applyFont="1" applyFill="1" applyBorder="1"/>
    <xf numFmtId="0" fontId="8" fillId="12" borderId="10" xfId="0" applyFont="1" applyFill="1" applyBorder="1" applyAlignment="1">
      <alignment horizontal="left"/>
    </xf>
    <xf numFmtId="0" fontId="8" fillId="12" borderId="2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left"/>
    </xf>
    <xf numFmtId="0" fontId="9" fillId="12" borderId="0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3" fillId="0" borderId="0" xfId="0" applyFont="1"/>
    <xf numFmtId="0" fontId="9" fillId="0" borderId="0" xfId="0" applyFont="1"/>
    <xf numFmtId="0" fontId="9" fillId="12" borderId="0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14" borderId="13" xfId="0" applyFont="1" applyFill="1" applyBorder="1"/>
    <xf numFmtId="0" fontId="3" fillId="14" borderId="0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11" fillId="12" borderId="13" xfId="0" applyFont="1" applyFill="1" applyBorder="1"/>
    <xf numFmtId="0" fontId="12" fillId="12" borderId="0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left"/>
    </xf>
    <xf numFmtId="0" fontId="13" fillId="12" borderId="0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14" borderId="10" xfId="0" applyFont="1" applyFill="1" applyBorder="1" applyAlignment="1">
      <alignment horizontal="left"/>
    </xf>
    <xf numFmtId="0" fontId="15" fillId="14" borderId="2" xfId="0" applyFont="1" applyFill="1" applyBorder="1" applyAlignment="1">
      <alignment horizontal="center"/>
    </xf>
    <xf numFmtId="0" fontId="15" fillId="14" borderId="4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left"/>
    </xf>
    <xf numFmtId="0" fontId="16" fillId="14" borderId="0" xfId="0" applyFont="1" applyFill="1" applyBorder="1" applyAlignment="1">
      <alignment horizontal="center"/>
    </xf>
    <xf numFmtId="0" fontId="16" fillId="14" borderId="12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0" borderId="10" xfId="0" applyFont="1" applyBorder="1"/>
    <xf numFmtId="0" fontId="3" fillId="12" borderId="10" xfId="0" applyFont="1" applyFill="1" applyBorder="1" applyAlignment="1">
      <alignment horizontal="left"/>
    </xf>
    <xf numFmtId="0" fontId="3" fillId="12" borderId="13" xfId="0" applyFont="1" applyFill="1" applyBorder="1" applyAlignment="1">
      <alignment horizontal="left" vertical="center"/>
    </xf>
    <xf numFmtId="0" fontId="3" fillId="14" borderId="14" xfId="0" applyFont="1" applyFill="1" applyBorder="1"/>
    <xf numFmtId="0" fontId="3" fillId="14" borderId="15" xfId="0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left"/>
    </xf>
    <xf numFmtId="0" fontId="0" fillId="14" borderId="15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0" borderId="15" xfId="0" applyBorder="1"/>
    <xf numFmtId="0" fontId="0" fillId="14" borderId="16" xfId="0" applyFill="1" applyBorder="1" applyAlignment="1">
      <alignment horizont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/>
    </xf>
    <xf numFmtId="0" fontId="2" fillId="0" borderId="0" xfId="0" applyFont="1"/>
    <xf numFmtId="0" fontId="3" fillId="12" borderId="18" xfId="0" applyFont="1" applyFill="1" applyBorder="1" applyAlignment="1">
      <alignment horizontal="left"/>
    </xf>
    <xf numFmtId="0" fontId="3" fillId="12" borderId="19" xfId="0" applyFont="1" applyFill="1" applyBorder="1" applyAlignment="1">
      <alignment horizontal="left"/>
    </xf>
    <xf numFmtId="0" fontId="0" fillId="0" borderId="10" xfId="0" applyFont="1" applyBorder="1"/>
    <xf numFmtId="0" fontId="0" fillId="0" borderId="4" xfId="0" applyBorder="1"/>
    <xf numFmtId="0" fontId="2" fillId="0" borderId="4" xfId="0" applyFont="1" applyBorder="1"/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4" borderId="0" xfId="0" applyFont="1" applyFill="1" applyBorder="1" applyAlignment="1">
      <alignment horizontal="left"/>
    </xf>
    <xf numFmtId="0" fontId="0" fillId="14" borderId="4" xfId="0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0" borderId="23" xfId="0" applyFont="1" applyBorder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/>
    <xf numFmtId="0" fontId="2" fillId="0" borderId="24" xfId="0" applyFont="1" applyBorder="1"/>
    <xf numFmtId="0" fontId="0" fillId="0" borderId="25" xfId="0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12" borderId="28" xfId="0" applyFont="1" applyFill="1" applyBorder="1"/>
    <xf numFmtId="0" fontId="3" fillId="12" borderId="27" xfId="0" applyFont="1" applyFill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left"/>
    </xf>
    <xf numFmtId="0" fontId="17" fillId="12" borderId="18" xfId="0" applyFont="1" applyFill="1" applyBorder="1" applyAlignment="1">
      <alignment horizontal="left"/>
    </xf>
    <xf numFmtId="0" fontId="3" fillId="15" borderId="18" xfId="0" applyFont="1" applyFill="1" applyBorder="1" applyAlignment="1">
      <alignment horizontal="left"/>
    </xf>
    <xf numFmtId="0" fontId="3" fillId="12" borderId="30" xfId="0" applyFont="1" applyFill="1" applyBorder="1"/>
    <xf numFmtId="0" fontId="0" fillId="12" borderId="0" xfId="0" applyFont="1" applyFill="1" applyBorder="1" applyAlignment="1">
      <alignment horizontal="center" vertical="center"/>
    </xf>
    <xf numFmtId="0" fontId="0" fillId="0" borderId="0" xfId="0" applyFont="1"/>
    <xf numFmtId="0" fontId="8" fillId="12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16" fillId="14" borderId="0" xfId="0" applyFont="1" applyFill="1" applyBorder="1" applyAlignment="1">
      <alignment horizontal="center" vertical="center"/>
    </xf>
    <xf numFmtId="0" fontId="16" fillId="14" borderId="10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B2B2B2"/>
      <rgbColor rgb="FFF8CBAD"/>
      <rgbColor rgb="FF3366FF"/>
      <rgbColor rgb="FF33CCCC"/>
      <rgbColor rgb="FF81D41A"/>
      <rgbColor rgb="FFFFCC00"/>
      <rgbColor rgb="FFFF972F"/>
      <rgbColor rgb="FFFF6600"/>
      <rgbColor rgb="FF8E86AE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topLeftCell="AS1" zoomScaleNormal="100" workbookViewId="0">
      <selection activeCell="AV1" sqref="AV1"/>
    </sheetView>
  </sheetViews>
  <sheetFormatPr defaultColWidth="10.83203125" defaultRowHeight="15.5" x14ac:dyDescent="0.35"/>
  <cols>
    <col min="1" max="1" width="20.1640625" style="15" customWidth="1"/>
    <col min="2" max="2" width="11.1640625" style="15" customWidth="1"/>
    <col min="3" max="3" width="9" style="16" customWidth="1"/>
    <col min="4" max="4" width="10.83203125" style="16"/>
    <col min="5" max="5" width="17.75" style="16" customWidth="1"/>
    <col min="6" max="6" width="18.08203125" style="16" customWidth="1"/>
    <col min="7" max="7" width="17.9140625" style="16" customWidth="1"/>
    <col min="8" max="8" width="32.83203125" style="16" customWidth="1"/>
    <col min="9" max="9" width="17.33203125" style="16" customWidth="1"/>
    <col min="10" max="10" width="9.25" customWidth="1"/>
    <col min="11" max="12" width="7.1640625" customWidth="1"/>
    <col min="13" max="13" width="6.25" customWidth="1"/>
    <col min="14" max="15" width="7.1640625" customWidth="1"/>
    <col min="16" max="16" width="21.6640625" style="16" customWidth="1"/>
    <col min="17" max="17" width="20.83203125" style="16" customWidth="1"/>
    <col min="18" max="18" width="28.1640625" style="16" customWidth="1"/>
    <col min="19" max="19" width="20.83203125" style="16" customWidth="1"/>
    <col min="20" max="20" width="30.1640625" style="16" customWidth="1"/>
    <col min="21" max="21" width="20.5" style="16" customWidth="1"/>
    <col min="22" max="22" width="21" style="16" customWidth="1"/>
    <col min="23" max="23" width="19.83203125" style="16" customWidth="1"/>
    <col min="24" max="24" width="20.33203125" style="16" customWidth="1"/>
    <col min="25" max="33" width="17.6640625" style="16" customWidth="1"/>
    <col min="34" max="34" width="16.5" style="16" customWidth="1"/>
    <col min="35" max="37" width="10.83203125" style="16"/>
    <col min="38" max="38" width="7.6640625" style="16" customWidth="1"/>
    <col min="39" max="39" width="7.1640625" style="16" customWidth="1"/>
    <col min="40" max="40" width="8.1640625" style="16" customWidth="1"/>
    <col min="41" max="41" width="7.6640625" style="16" customWidth="1"/>
    <col min="42" max="42" width="6.6640625" style="16" customWidth="1"/>
    <col min="43" max="43" width="7.5" style="16" customWidth="1"/>
    <col min="44" max="44" width="20.1640625" style="16" customWidth="1"/>
    <col min="45" max="45" width="16.6640625" style="16" customWidth="1"/>
    <col min="46" max="46" width="16.83203125" style="16" customWidth="1"/>
    <col min="47" max="47" width="12" customWidth="1"/>
    <col min="49" max="49" width="15.9140625" customWidth="1"/>
    <col min="50" max="50" width="20.1640625" customWidth="1"/>
    <col min="51" max="51" width="16.6640625" customWidth="1"/>
    <col min="52" max="52" width="16.83203125" customWidth="1"/>
    <col min="62" max="1024" width="10.83203125" style="16"/>
  </cols>
  <sheetData>
    <row r="1" spans="1:61" ht="16" thickBot="1" x14ac:dyDescent="0.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4" t="s">
        <v>16</v>
      </c>
      <c r="R1" s="25" t="s">
        <v>17</v>
      </c>
      <c r="S1" s="26" t="s">
        <v>18</v>
      </c>
      <c r="T1" s="27" t="s">
        <v>19</v>
      </c>
      <c r="U1" s="28" t="s">
        <v>20</v>
      </c>
      <c r="V1" s="27" t="s">
        <v>21</v>
      </c>
      <c r="W1" s="27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9" t="s">
        <v>30</v>
      </c>
      <c r="AF1" s="30" t="s">
        <v>31</v>
      </c>
      <c r="AG1" s="31" t="s">
        <v>32</v>
      </c>
      <c r="AH1" s="32" t="s">
        <v>33</v>
      </c>
      <c r="AI1" s="33" t="s">
        <v>34</v>
      </c>
      <c r="AJ1" s="34" t="s">
        <v>35</v>
      </c>
      <c r="AK1" s="34" t="s">
        <v>36</v>
      </c>
      <c r="AL1" s="34" t="s">
        <v>37</v>
      </c>
      <c r="AM1" s="34" t="s">
        <v>38</v>
      </c>
      <c r="AN1" s="34" t="s">
        <v>39</v>
      </c>
      <c r="AO1" s="34" t="s">
        <v>40</v>
      </c>
      <c r="AP1" s="34" t="s">
        <v>41</v>
      </c>
      <c r="AQ1" s="35" t="s">
        <v>42</v>
      </c>
      <c r="AR1" s="36" t="s">
        <v>43</v>
      </c>
      <c r="AS1" s="31" t="s">
        <v>44</v>
      </c>
      <c r="AT1" s="31" t="s">
        <v>45</v>
      </c>
      <c r="AU1" s="37" t="s">
        <v>46</v>
      </c>
      <c r="AV1" s="23" t="s">
        <v>89</v>
      </c>
    </row>
    <row r="2" spans="1:61" ht="16" thickBot="1" x14ac:dyDescent="0.4">
      <c r="A2" s="38" t="s">
        <v>47</v>
      </c>
      <c r="B2" s="16">
        <v>5</v>
      </c>
      <c r="C2" s="39">
        <v>2</v>
      </c>
      <c r="D2" s="40" t="s">
        <v>48</v>
      </c>
      <c r="E2" s="40">
        <v>2</v>
      </c>
      <c r="F2" s="40">
        <v>1</v>
      </c>
      <c r="G2" s="40">
        <v>1</v>
      </c>
      <c r="H2" s="41">
        <v>115.3</v>
      </c>
      <c r="I2" s="41" t="s">
        <v>49</v>
      </c>
      <c r="J2" s="42">
        <v>137.57</v>
      </c>
      <c r="K2" s="42">
        <v>31.7</v>
      </c>
      <c r="L2" s="42">
        <v>-277.39</v>
      </c>
      <c r="M2" s="43">
        <v>137.57</v>
      </c>
      <c r="N2" s="43">
        <v>31.7</v>
      </c>
      <c r="O2" s="43">
        <v>-277.39</v>
      </c>
      <c r="P2" s="42">
        <v>0.154</v>
      </c>
      <c r="Q2" s="42">
        <v>15951</v>
      </c>
      <c r="R2" s="42" t="s">
        <v>50</v>
      </c>
      <c r="S2" s="41">
        <v>0.21199999999999999</v>
      </c>
      <c r="T2" s="41">
        <v>0.16400000000000001</v>
      </c>
      <c r="U2" s="41">
        <v>1</v>
      </c>
      <c r="V2" s="41">
        <v>0.106153386</v>
      </c>
      <c r="W2" s="41">
        <v>0.10058820047</v>
      </c>
      <c r="X2" s="41">
        <v>5.5651855299999999E-3</v>
      </c>
      <c r="Y2" s="44">
        <f t="shared" ref="Y2:Y17" si="0">2*Z2</f>
        <v>0.57700928997757839</v>
      </c>
      <c r="Z2" s="41">
        <f t="shared" ref="Z2:Z17" si="1">(3/4*W2/PI())^(1/3)</f>
        <v>0.28850464498878919</v>
      </c>
      <c r="AA2" s="41">
        <f t="shared" ref="AA2:AA17" si="2">4*PI()*Z2^2</f>
        <v>1.0459609807035377</v>
      </c>
      <c r="AB2" s="41">
        <f t="shared" ref="AB2:AB17" si="3">(X2/(S2*PI()))^0.5*2*PI()*S2</f>
        <v>0.12176225600908336</v>
      </c>
      <c r="AC2" s="45">
        <f t="shared" ref="AC2:AC19" si="4">2*PI()*(T2/2)*S2</f>
        <v>0.10922689338000993</v>
      </c>
      <c r="AD2" s="45">
        <f t="shared" ref="AD2:AD17" si="5">PI()*(T2/2)^2*S2</f>
        <v>4.4783026285804073E-3</v>
      </c>
      <c r="AE2" s="45">
        <f t="shared" ref="AE2:AE21" si="6">AC2+AA2</f>
        <v>1.1551878740835477</v>
      </c>
      <c r="AF2"/>
      <c r="AG2" s="14">
        <v>2.2507189989402199</v>
      </c>
      <c r="AH2" s="13">
        <v>0.33443117155673102</v>
      </c>
      <c r="AI2" s="14">
        <v>11</v>
      </c>
      <c r="AJ2" s="14">
        <v>0.81062626082995703</v>
      </c>
      <c r="AK2" s="14">
        <v>0.262405219390073</v>
      </c>
      <c r="AL2" s="14">
        <v>5</v>
      </c>
      <c r="AM2" s="14">
        <v>20</v>
      </c>
      <c r="AN2" s="14">
        <v>0.6</v>
      </c>
      <c r="AO2" s="14">
        <v>0.9</v>
      </c>
      <c r="AP2" s="14">
        <v>0.1</v>
      </c>
      <c r="AQ2" s="12">
        <v>1.1000000000000001</v>
      </c>
      <c r="AR2" s="11">
        <v>100</v>
      </c>
      <c r="AS2" s="14">
        <v>1</v>
      </c>
      <c r="AT2" s="10">
        <v>100</v>
      </c>
      <c r="AU2" s="45">
        <f t="shared" ref="AU2:AU17" si="7">ROUND(P2/AA2,2)</f>
        <v>0.15</v>
      </c>
      <c r="AV2" s="42">
        <v>0.154</v>
      </c>
      <c r="AW2" s="38" t="s">
        <v>47</v>
      </c>
      <c r="AX2" s="14">
        <v>2.2507189989402199</v>
      </c>
      <c r="AY2" s="13">
        <v>0.33443117155673102</v>
      </c>
    </row>
    <row r="3" spans="1:61" s="55" customFormat="1" x14ac:dyDescent="0.35">
      <c r="A3" s="38" t="s">
        <v>47</v>
      </c>
      <c r="B3" s="16">
        <v>5</v>
      </c>
      <c r="C3" s="39">
        <v>2</v>
      </c>
      <c r="D3" s="47" t="s">
        <v>51</v>
      </c>
      <c r="E3" s="47">
        <v>2</v>
      </c>
      <c r="F3" s="47">
        <v>1</v>
      </c>
      <c r="G3" s="47">
        <v>1</v>
      </c>
      <c r="H3" s="48">
        <v>108.3</v>
      </c>
      <c r="I3" s="48" t="s">
        <v>49</v>
      </c>
      <c r="J3" s="49">
        <v>122.78</v>
      </c>
      <c r="K3" s="49">
        <v>83.65</v>
      </c>
      <c r="L3" s="49">
        <v>-336.87</v>
      </c>
      <c r="M3" s="50">
        <v>122.78</v>
      </c>
      <c r="N3" s="50">
        <v>83.65</v>
      </c>
      <c r="O3" s="50">
        <v>-336.87</v>
      </c>
      <c r="P3" s="49">
        <v>0.112</v>
      </c>
      <c r="Q3" s="49">
        <v>16467</v>
      </c>
      <c r="R3" s="49" t="s">
        <v>52</v>
      </c>
      <c r="S3" s="51">
        <v>1.458</v>
      </c>
      <c r="T3" s="48">
        <v>8.5999999999999993E-2</v>
      </c>
      <c r="U3" s="52">
        <v>19</v>
      </c>
      <c r="V3" s="48">
        <v>8.5016545659999998E-2</v>
      </c>
      <c r="W3" s="48">
        <v>6.8736923490000004E-2</v>
      </c>
      <c r="X3" s="48">
        <v>1.6279622170000001E-2</v>
      </c>
      <c r="Y3" s="53">
        <f t="shared" si="0"/>
        <v>0.5082341256506594</v>
      </c>
      <c r="Z3" s="48">
        <f t="shared" si="1"/>
        <v>0.2541170628253297</v>
      </c>
      <c r="AA3" s="48">
        <f t="shared" si="2"/>
        <v>0.81147943462474759</v>
      </c>
      <c r="AB3" s="48">
        <f t="shared" si="3"/>
        <v>0.54614234986644172</v>
      </c>
      <c r="AC3" s="54">
        <f t="shared" si="4"/>
        <v>0.39391801964831691</v>
      </c>
      <c r="AD3" s="54">
        <f t="shared" si="5"/>
        <v>8.4692374224388141E-3</v>
      </c>
      <c r="AE3" s="54">
        <f t="shared" si="6"/>
        <v>1.2053974542730646</v>
      </c>
      <c r="AF3"/>
      <c r="AG3" s="14"/>
      <c r="AH3" s="13"/>
      <c r="AI3" s="14"/>
      <c r="AJ3" s="14"/>
      <c r="AK3" s="14"/>
      <c r="AL3" s="14"/>
      <c r="AM3" s="14"/>
      <c r="AN3" s="14"/>
      <c r="AO3" s="14"/>
      <c r="AP3" s="14"/>
      <c r="AQ3" s="12"/>
      <c r="AR3" s="11"/>
      <c r="AS3" s="14"/>
      <c r="AT3" s="10"/>
      <c r="AU3" s="54">
        <f t="shared" si="7"/>
        <v>0.14000000000000001</v>
      </c>
      <c r="AV3" s="49">
        <v>0.112</v>
      </c>
      <c r="AW3" s="38" t="s">
        <v>47</v>
      </c>
      <c r="AX3" s="14"/>
      <c r="AY3" s="13"/>
      <c r="AZ3"/>
      <c r="BA3"/>
      <c r="BB3"/>
      <c r="BC3"/>
      <c r="BD3"/>
      <c r="BE3"/>
      <c r="BF3"/>
      <c r="BG3"/>
      <c r="BH3"/>
      <c r="BI3"/>
    </row>
    <row r="4" spans="1:61" x14ac:dyDescent="0.35">
      <c r="A4" s="56" t="s">
        <v>53</v>
      </c>
      <c r="B4" s="57">
        <v>7</v>
      </c>
      <c r="C4" s="58">
        <v>2</v>
      </c>
      <c r="D4" s="59">
        <v>120</v>
      </c>
      <c r="E4" s="59">
        <v>1</v>
      </c>
      <c r="F4" s="59">
        <v>2</v>
      </c>
      <c r="G4" s="59">
        <v>1</v>
      </c>
      <c r="H4" s="60">
        <v>60.6</v>
      </c>
      <c r="I4" s="60" t="s">
        <v>49</v>
      </c>
      <c r="J4" s="61">
        <v>2120</v>
      </c>
      <c r="K4" s="61">
        <v>624.19000000000005</v>
      </c>
      <c r="L4" s="61">
        <v>-140.25</v>
      </c>
      <c r="M4" s="62">
        <v>2120</v>
      </c>
      <c r="N4" s="62">
        <v>624.19000000000005</v>
      </c>
      <c r="O4" s="62">
        <v>-140.25</v>
      </c>
      <c r="P4" s="61">
        <v>7.0000000000000007E-2</v>
      </c>
      <c r="Q4" s="61">
        <v>4981</v>
      </c>
      <c r="R4" s="61" t="s">
        <v>54</v>
      </c>
      <c r="S4" s="60">
        <v>0.55100000000000005</v>
      </c>
      <c r="T4" s="60">
        <v>8.1000000000000003E-2</v>
      </c>
      <c r="U4" s="63">
        <v>2</v>
      </c>
      <c r="V4" s="60">
        <v>5.8511265889999997E-2</v>
      </c>
      <c r="W4" s="60">
        <v>5.0770914770000002E-2</v>
      </c>
      <c r="X4" s="60">
        <v>7.7403511199999999E-3</v>
      </c>
      <c r="Y4" s="64">
        <f t="shared" si="0"/>
        <v>0.45941530092383959</v>
      </c>
      <c r="Z4" s="60">
        <f t="shared" si="1"/>
        <v>0.22970765046191979</v>
      </c>
      <c r="AA4" s="60">
        <f t="shared" si="2"/>
        <v>0.6630721441088876</v>
      </c>
      <c r="AB4" s="60">
        <f t="shared" si="3"/>
        <v>0.23150536623027501</v>
      </c>
      <c r="AC4" s="65">
        <f t="shared" si="4"/>
        <v>0.14021242172236606</v>
      </c>
      <c r="AD4" s="65">
        <f t="shared" si="5"/>
        <v>2.839301539877913E-3</v>
      </c>
      <c r="AE4" s="65">
        <f t="shared" si="6"/>
        <v>0.80328456583125363</v>
      </c>
      <c r="AF4"/>
      <c r="AG4" s="9">
        <v>0.61765191005520603</v>
      </c>
      <c r="AH4" s="8">
        <v>0.327990127847546</v>
      </c>
      <c r="AI4" s="9">
        <v>3</v>
      </c>
      <c r="AJ4" s="9">
        <v>0.51993789691942705</v>
      </c>
      <c r="AK4" s="7">
        <v>0.36281090490428702</v>
      </c>
      <c r="AL4" s="9">
        <v>2</v>
      </c>
      <c r="AM4" s="9">
        <v>15</v>
      </c>
      <c r="AN4" s="9">
        <v>0.1</v>
      </c>
      <c r="AO4" s="9">
        <v>0.7</v>
      </c>
      <c r="AP4" s="9">
        <v>0.1</v>
      </c>
      <c r="AQ4" s="6">
        <v>0.9</v>
      </c>
      <c r="AR4" s="68">
        <v>200</v>
      </c>
      <c r="AS4" s="9">
        <v>1</v>
      </c>
      <c r="AT4" s="8">
        <v>200</v>
      </c>
      <c r="AU4" s="65">
        <f t="shared" si="7"/>
        <v>0.11</v>
      </c>
      <c r="AV4" s="61">
        <v>7.0000000000000007E-2</v>
      </c>
      <c r="AW4" s="56" t="s">
        <v>53</v>
      </c>
      <c r="AX4" s="9">
        <v>0.61765191005520603</v>
      </c>
      <c r="AY4" s="8">
        <v>0.327990127847546</v>
      </c>
    </row>
    <row r="5" spans="1:61" x14ac:dyDescent="0.35">
      <c r="A5" s="56" t="s">
        <v>53</v>
      </c>
      <c r="B5" s="57">
        <v>7</v>
      </c>
      <c r="C5" s="58">
        <v>2</v>
      </c>
      <c r="D5" s="59">
        <v>202</v>
      </c>
      <c r="E5" s="59">
        <v>1</v>
      </c>
      <c r="F5" s="59">
        <v>2</v>
      </c>
      <c r="G5" s="59">
        <v>1</v>
      </c>
      <c r="H5" s="60">
        <v>64.900000000000006</v>
      </c>
      <c r="I5" s="60" t="s">
        <v>55</v>
      </c>
      <c r="J5" s="61">
        <v>2139.36</v>
      </c>
      <c r="K5" s="61">
        <v>519.83000000000004</v>
      </c>
      <c r="L5" s="61">
        <v>-169.64</v>
      </c>
      <c r="M5" s="62">
        <v>2139.36</v>
      </c>
      <c r="N5" s="62">
        <v>519.83000000000004</v>
      </c>
      <c r="O5" s="62">
        <v>-169.64</v>
      </c>
      <c r="P5" s="61">
        <v>6.5000000000000002E-2</v>
      </c>
      <c r="Q5" s="61">
        <v>9203</v>
      </c>
      <c r="R5" s="61" t="s">
        <v>56</v>
      </c>
      <c r="S5" s="60">
        <v>0.94</v>
      </c>
      <c r="T5" s="60">
        <v>0.184</v>
      </c>
      <c r="U5" s="63">
        <v>8</v>
      </c>
      <c r="V5" s="60">
        <v>0.13098365934</v>
      </c>
      <c r="W5" s="60">
        <v>0.10212437501</v>
      </c>
      <c r="X5" s="60">
        <v>2.8859284329999998E-2</v>
      </c>
      <c r="Y5" s="64">
        <f t="shared" si="0"/>
        <v>0.57993180838812264</v>
      </c>
      <c r="Z5" s="60">
        <f t="shared" si="1"/>
        <v>0.28996590419406132</v>
      </c>
      <c r="AA5" s="60">
        <f t="shared" si="2"/>
        <v>1.0565832761666976</v>
      </c>
      <c r="AB5" s="60">
        <f t="shared" si="3"/>
        <v>0.58386391805162208</v>
      </c>
      <c r="AC5" s="65">
        <f t="shared" si="4"/>
        <v>0.54336986536489063</v>
      </c>
      <c r="AD5" s="65">
        <f t="shared" si="5"/>
        <v>2.4995013806784965E-2</v>
      </c>
      <c r="AE5" s="65">
        <f t="shared" si="6"/>
        <v>1.5999531415315882</v>
      </c>
      <c r="AF5"/>
      <c r="AG5" s="9"/>
      <c r="AH5" s="8"/>
      <c r="AI5" s="9"/>
      <c r="AJ5" s="9"/>
      <c r="AK5" s="9"/>
      <c r="AL5" s="9"/>
      <c r="AM5" s="9"/>
      <c r="AN5" s="9"/>
      <c r="AO5" s="9"/>
      <c r="AP5" s="9"/>
      <c r="AQ5" s="6"/>
      <c r="AR5" s="68"/>
      <c r="AS5" s="9"/>
      <c r="AT5" s="8"/>
      <c r="AU5" s="65">
        <f t="shared" si="7"/>
        <v>0.06</v>
      </c>
      <c r="AV5" s="61">
        <v>6.5000000000000002E-2</v>
      </c>
      <c r="AW5" s="56" t="s">
        <v>53</v>
      </c>
      <c r="AX5" s="9"/>
      <c r="AY5" s="8"/>
    </row>
    <row r="6" spans="1:61" x14ac:dyDescent="0.35">
      <c r="A6" s="69" t="s">
        <v>57</v>
      </c>
      <c r="B6" s="70">
        <v>3</v>
      </c>
      <c r="C6" s="71">
        <v>1</v>
      </c>
      <c r="D6" s="47">
        <v>2</v>
      </c>
      <c r="E6" s="47">
        <v>2</v>
      </c>
      <c r="F6" s="47">
        <v>1</v>
      </c>
      <c r="G6" s="47">
        <v>1</v>
      </c>
      <c r="H6" s="48">
        <v>68.400000000000006</v>
      </c>
      <c r="I6" s="48" t="s">
        <v>55</v>
      </c>
      <c r="J6" s="49">
        <v>631.36</v>
      </c>
      <c r="K6" s="49">
        <v>1488.38</v>
      </c>
      <c r="L6" s="49">
        <v>-259.11</v>
      </c>
      <c r="M6" s="50">
        <v>573.96</v>
      </c>
      <c r="N6" s="50">
        <v>1353.07</v>
      </c>
      <c r="O6" s="50">
        <v>-235.4</v>
      </c>
      <c r="P6" s="49">
        <v>3.1E-2</v>
      </c>
      <c r="Q6" s="49">
        <v>3532</v>
      </c>
      <c r="R6" s="49" t="s">
        <v>58</v>
      </c>
      <c r="S6" s="48">
        <v>0.64400000000000002</v>
      </c>
      <c r="T6" s="48">
        <v>0.22900000000000001</v>
      </c>
      <c r="U6" s="52">
        <v>10</v>
      </c>
      <c r="V6" s="48">
        <v>6.4212056089999997E-2</v>
      </c>
      <c r="W6" s="48">
        <v>3.222031342E-2</v>
      </c>
      <c r="X6" s="48">
        <v>3.1991742669999997E-2</v>
      </c>
      <c r="Y6" s="53">
        <f t="shared" si="0"/>
        <v>0.39479991102063272</v>
      </c>
      <c r="Z6" s="48">
        <f t="shared" si="1"/>
        <v>0.19739995551031636</v>
      </c>
      <c r="AA6" s="48">
        <f t="shared" si="2"/>
        <v>0.48967052707845404</v>
      </c>
      <c r="AB6" s="48">
        <f t="shared" si="3"/>
        <v>0.50882309418287608</v>
      </c>
      <c r="AC6" s="54">
        <f t="shared" si="4"/>
        <v>0.46330951818080834</v>
      </c>
      <c r="AD6" s="54">
        <f t="shared" si="5"/>
        <v>2.6524469915851279E-2</v>
      </c>
      <c r="AE6" s="54">
        <f t="shared" si="6"/>
        <v>0.95298004525926239</v>
      </c>
      <c r="AF6"/>
      <c r="AG6" s="48">
        <v>0.41006419338261801</v>
      </c>
      <c r="AH6" s="72">
        <v>0.19016745104695701</v>
      </c>
      <c r="AI6" s="73">
        <v>4</v>
      </c>
      <c r="AJ6" s="73">
        <v>0.56942320628545395</v>
      </c>
      <c r="AK6" s="73">
        <v>0.204818840259996</v>
      </c>
      <c r="AL6" s="73">
        <v>3</v>
      </c>
      <c r="AM6" s="73">
        <v>16</v>
      </c>
      <c r="AN6" s="73">
        <v>0.4</v>
      </c>
      <c r="AO6" s="73">
        <v>0.8</v>
      </c>
      <c r="AP6" s="73">
        <v>0.1</v>
      </c>
      <c r="AQ6" s="46">
        <v>0.4</v>
      </c>
      <c r="AR6" s="74">
        <v>300</v>
      </c>
      <c r="AS6" s="48">
        <v>1</v>
      </c>
      <c r="AT6" s="72">
        <v>300</v>
      </c>
      <c r="AU6" s="54">
        <f t="shared" si="7"/>
        <v>0.06</v>
      </c>
      <c r="AV6" s="49">
        <v>3.1E-2</v>
      </c>
      <c r="AW6" s="69" t="s">
        <v>57</v>
      </c>
      <c r="AX6" s="48">
        <v>0.41006419338261801</v>
      </c>
      <c r="AY6" s="72">
        <v>0.19016745104695701</v>
      </c>
    </row>
    <row r="7" spans="1:61" x14ac:dyDescent="0.35">
      <c r="A7" s="75" t="s">
        <v>59</v>
      </c>
      <c r="B7" s="57">
        <v>6</v>
      </c>
      <c r="C7" s="58">
        <v>2</v>
      </c>
      <c r="D7" s="59">
        <v>120</v>
      </c>
      <c r="E7" s="59">
        <v>2</v>
      </c>
      <c r="F7" s="59">
        <v>1</v>
      </c>
      <c r="G7" s="59">
        <v>1</v>
      </c>
      <c r="H7" s="60">
        <v>78.3</v>
      </c>
      <c r="I7" s="60" t="s">
        <v>49</v>
      </c>
      <c r="J7" s="61">
        <v>-895.81</v>
      </c>
      <c r="K7" s="61">
        <v>1488.38</v>
      </c>
      <c r="L7" s="61">
        <v>-259.11</v>
      </c>
      <c r="M7" s="62">
        <v>-814.37</v>
      </c>
      <c r="N7" s="62">
        <v>1319.97</v>
      </c>
      <c r="O7" s="62">
        <v>-357.37</v>
      </c>
      <c r="P7" s="61">
        <v>3.4000000000000002E-2</v>
      </c>
      <c r="Q7" s="61">
        <v>416</v>
      </c>
      <c r="R7" s="61" t="s">
        <v>60</v>
      </c>
      <c r="S7" s="60">
        <v>0.32400000000000001</v>
      </c>
      <c r="T7" s="60">
        <v>8.6999999999999994E-2</v>
      </c>
      <c r="U7" s="63">
        <v>5</v>
      </c>
      <c r="V7" s="60">
        <v>2.0134263619999999E-2</v>
      </c>
      <c r="W7" s="60">
        <v>1.74641416E-2</v>
      </c>
      <c r="X7" s="60">
        <v>2.67012202E-3</v>
      </c>
      <c r="Y7" s="64">
        <f t="shared" si="0"/>
        <v>0.32189646488694978</v>
      </c>
      <c r="Z7" s="60">
        <f t="shared" si="1"/>
        <v>0.16094823244347489</v>
      </c>
      <c r="AA7" s="60">
        <f t="shared" si="2"/>
        <v>0.32552345561421586</v>
      </c>
      <c r="AB7" s="60">
        <f t="shared" si="3"/>
        <v>0.10426606684822036</v>
      </c>
      <c r="AC7" s="65">
        <f t="shared" si="4"/>
        <v>8.8555213719389084E-2</v>
      </c>
      <c r="AD7" s="65">
        <f t="shared" si="5"/>
        <v>1.9260758983967127E-3</v>
      </c>
      <c r="AE7" s="65">
        <f t="shared" si="6"/>
        <v>0.41407866933360493</v>
      </c>
      <c r="AF7"/>
      <c r="AG7" s="9">
        <v>0.65984232356988304</v>
      </c>
      <c r="AH7" s="8">
        <v>0.27160804604861299</v>
      </c>
      <c r="AI7" s="9">
        <v>6</v>
      </c>
      <c r="AJ7" s="9">
        <v>0.515806677611508</v>
      </c>
      <c r="AK7" s="9">
        <v>0.23090125752650101</v>
      </c>
      <c r="AL7" s="9">
        <v>4</v>
      </c>
      <c r="AM7" s="9">
        <v>19</v>
      </c>
      <c r="AN7" s="9">
        <v>0.1</v>
      </c>
      <c r="AO7" s="9">
        <v>0.8</v>
      </c>
      <c r="AP7" s="9">
        <v>0.1</v>
      </c>
      <c r="AQ7" s="6">
        <v>0.8</v>
      </c>
      <c r="AR7" s="5">
        <v>125</v>
      </c>
      <c r="AS7" s="9">
        <v>1</v>
      </c>
      <c r="AT7" s="8">
        <v>125</v>
      </c>
      <c r="AU7" s="65">
        <f t="shared" si="7"/>
        <v>0.1</v>
      </c>
      <c r="AV7" s="61">
        <v>3.4000000000000002E-2</v>
      </c>
      <c r="AW7" s="75" t="s">
        <v>59</v>
      </c>
      <c r="AX7" s="9">
        <v>0.65984232356988304</v>
      </c>
      <c r="AY7" s="8">
        <v>0.27160804604861299</v>
      </c>
    </row>
    <row r="8" spans="1:61" x14ac:dyDescent="0.35">
      <c r="A8" s="75" t="s">
        <v>59</v>
      </c>
      <c r="B8" s="57">
        <v>6</v>
      </c>
      <c r="C8" s="58">
        <v>2</v>
      </c>
      <c r="D8" s="59">
        <v>191</v>
      </c>
      <c r="E8" s="59">
        <v>2</v>
      </c>
      <c r="F8" s="59">
        <v>1</v>
      </c>
      <c r="G8" s="59">
        <v>1</v>
      </c>
      <c r="H8" s="60">
        <v>88.7</v>
      </c>
      <c r="I8" s="60" t="s">
        <v>55</v>
      </c>
      <c r="J8" s="61">
        <v>-957.83</v>
      </c>
      <c r="K8" s="61">
        <v>1456.05</v>
      </c>
      <c r="L8" s="61">
        <v>-426.32</v>
      </c>
      <c r="M8" s="62">
        <v>-870.15</v>
      </c>
      <c r="N8" s="62">
        <v>1323.68</v>
      </c>
      <c r="O8" s="62">
        <v>-387.56</v>
      </c>
      <c r="P8" s="61">
        <v>2.7E-2</v>
      </c>
      <c r="Q8" s="61">
        <v>1855</v>
      </c>
      <c r="R8" s="61" t="s">
        <v>61</v>
      </c>
      <c r="S8" s="60">
        <v>0.64200000000000002</v>
      </c>
      <c r="T8" s="60">
        <v>0.154</v>
      </c>
      <c r="U8" s="63">
        <v>7</v>
      </c>
      <c r="V8" s="60">
        <v>3.9747998329999999E-2</v>
      </c>
      <c r="W8" s="60">
        <v>2.9700774950000002E-2</v>
      </c>
      <c r="X8" s="60">
        <v>1.0047223379999999E-2</v>
      </c>
      <c r="Y8" s="64">
        <f t="shared" si="0"/>
        <v>0.38422862760364518</v>
      </c>
      <c r="Z8" s="60">
        <f t="shared" si="1"/>
        <v>0.19211431380182259</v>
      </c>
      <c r="AA8" s="60">
        <f t="shared" si="2"/>
        <v>0.46379847022702525</v>
      </c>
      <c r="AB8" s="60">
        <f t="shared" si="3"/>
        <v>0.28470524960704663</v>
      </c>
      <c r="AC8" s="65">
        <f t="shared" si="4"/>
        <v>0.3106029824751157</v>
      </c>
      <c r="AD8" s="65">
        <f t="shared" si="5"/>
        <v>1.1958214825291955E-2</v>
      </c>
      <c r="AE8" s="65">
        <f t="shared" si="6"/>
        <v>0.774401452702141</v>
      </c>
      <c r="AF8"/>
      <c r="AG8" s="9"/>
      <c r="AH8" s="8"/>
      <c r="AI8" s="9"/>
      <c r="AJ8" s="9"/>
      <c r="AK8" s="9"/>
      <c r="AL8" s="9"/>
      <c r="AM8" s="9"/>
      <c r="AN8" s="9"/>
      <c r="AO8" s="9"/>
      <c r="AP8" s="9"/>
      <c r="AQ8" s="6"/>
      <c r="AR8" s="5"/>
      <c r="AS8" s="9"/>
      <c r="AT8" s="8"/>
      <c r="AU8" s="65">
        <f t="shared" si="7"/>
        <v>0.06</v>
      </c>
      <c r="AV8" s="61">
        <v>2.7E-2</v>
      </c>
      <c r="AW8" s="75" t="s">
        <v>59</v>
      </c>
      <c r="AX8" s="9"/>
      <c r="AY8" s="8"/>
    </row>
    <row r="9" spans="1:61" s="89" customFormat="1" x14ac:dyDescent="0.35">
      <c r="A9" s="76" t="s">
        <v>62</v>
      </c>
      <c r="B9" s="77">
        <v>3</v>
      </c>
      <c r="C9" s="78">
        <v>2</v>
      </c>
      <c r="D9" s="79" t="s">
        <v>63</v>
      </c>
      <c r="E9" s="79">
        <v>1</v>
      </c>
      <c r="F9" s="79">
        <v>2</v>
      </c>
      <c r="G9" s="79">
        <v>2</v>
      </c>
      <c r="H9" s="80">
        <v>32.6</v>
      </c>
      <c r="I9" s="80" t="s">
        <v>55</v>
      </c>
      <c r="J9" s="81">
        <v>1016.41</v>
      </c>
      <c r="K9" s="81">
        <v>366.89</v>
      </c>
      <c r="L9" s="81">
        <v>-283.14</v>
      </c>
      <c r="M9" s="50">
        <v>924.01</v>
      </c>
      <c r="N9" s="50">
        <v>333.54</v>
      </c>
      <c r="O9" s="50">
        <v>-257.39999999999998</v>
      </c>
      <c r="P9" s="81">
        <v>0.114</v>
      </c>
      <c r="Q9" s="81">
        <v>199</v>
      </c>
      <c r="R9" s="81" t="s">
        <v>64</v>
      </c>
      <c r="S9" s="80">
        <v>0.76300000000000001</v>
      </c>
      <c r="T9" s="80">
        <v>0.13400000000000001</v>
      </c>
      <c r="U9" s="82">
        <v>1</v>
      </c>
      <c r="V9" s="80">
        <v>8.5016950290000004E-2</v>
      </c>
      <c r="W9" s="80">
        <v>7.4587187099999994E-2</v>
      </c>
      <c r="X9" s="80">
        <v>1.042976319E-2</v>
      </c>
      <c r="Y9" s="83">
        <f t="shared" si="0"/>
        <v>0.52226212988444298</v>
      </c>
      <c r="Z9" s="80">
        <f t="shared" si="1"/>
        <v>0.26113106494222149</v>
      </c>
      <c r="AA9" s="80">
        <f t="shared" si="2"/>
        <v>0.8568936880394149</v>
      </c>
      <c r="AB9" s="80">
        <f t="shared" si="3"/>
        <v>0.31623098797367688</v>
      </c>
      <c r="AC9" s="84">
        <f t="shared" si="4"/>
        <v>0.32120271608832762</v>
      </c>
      <c r="AD9" s="84">
        <f t="shared" si="5"/>
        <v>1.0760290988958978E-2</v>
      </c>
      <c r="AE9" s="84">
        <f t="shared" si="6"/>
        <v>1.1780964041277424</v>
      </c>
      <c r="AF9" s="85">
        <v>1.08</v>
      </c>
      <c r="AG9" s="86">
        <v>1.85989007744307</v>
      </c>
      <c r="AH9" s="86">
        <v>0.324348142228853</v>
      </c>
      <c r="AI9">
        <v>8</v>
      </c>
      <c r="AJ9" s="86">
        <v>0.80503406706507497</v>
      </c>
      <c r="AK9" s="86">
        <v>0.29011943287633801</v>
      </c>
      <c r="AL9" s="4">
        <v>5</v>
      </c>
      <c r="AM9" s="4">
        <v>20</v>
      </c>
      <c r="AN9" s="4">
        <v>0.7</v>
      </c>
      <c r="AO9" s="4">
        <v>0.9</v>
      </c>
      <c r="AP9" s="4">
        <v>0.1</v>
      </c>
      <c r="AQ9" s="3">
        <v>0.7</v>
      </c>
      <c r="AR9" s="2">
        <v>200</v>
      </c>
      <c r="AS9" s="4">
        <v>26</v>
      </c>
      <c r="AT9" s="1">
        <v>225</v>
      </c>
      <c r="AU9" s="84">
        <f t="shared" si="7"/>
        <v>0.13</v>
      </c>
      <c r="AV9" s="81">
        <v>0.114</v>
      </c>
      <c r="AW9" s="76" t="s">
        <v>62</v>
      </c>
      <c r="AX9" s="86">
        <v>1.85989007744307</v>
      </c>
      <c r="AY9" s="86">
        <v>0.324348142228853</v>
      </c>
      <c r="AZ9"/>
      <c r="BA9"/>
      <c r="BB9"/>
      <c r="BC9"/>
      <c r="BD9"/>
      <c r="BE9"/>
      <c r="BF9"/>
      <c r="BG9"/>
      <c r="BH9"/>
      <c r="BI9"/>
    </row>
    <row r="10" spans="1:61" s="89" customFormat="1" x14ac:dyDescent="0.35">
      <c r="A10" s="76" t="s">
        <v>62</v>
      </c>
      <c r="B10" s="77">
        <v>3</v>
      </c>
      <c r="C10" s="78">
        <v>2</v>
      </c>
      <c r="D10" s="79" t="s">
        <v>65</v>
      </c>
      <c r="E10" s="79">
        <v>1</v>
      </c>
      <c r="F10" s="79">
        <v>2</v>
      </c>
      <c r="G10" s="79">
        <v>2</v>
      </c>
      <c r="H10" s="80">
        <v>50.6</v>
      </c>
      <c r="I10" s="80" t="s">
        <v>55</v>
      </c>
      <c r="J10" s="81">
        <v>960.72</v>
      </c>
      <c r="K10" s="81">
        <v>365.17</v>
      </c>
      <c r="L10" s="81">
        <v>-318.25</v>
      </c>
      <c r="M10" s="50">
        <v>873.38</v>
      </c>
      <c r="N10" s="50">
        <v>331.97</v>
      </c>
      <c r="O10" s="50">
        <v>-289.32</v>
      </c>
      <c r="P10" s="81">
        <v>3.9E-2</v>
      </c>
      <c r="Q10" s="81">
        <v>3806</v>
      </c>
      <c r="R10" s="81" t="s">
        <v>66</v>
      </c>
      <c r="S10" s="80">
        <v>0.90500000000000003</v>
      </c>
      <c r="T10" s="80">
        <v>8.5000000000000006E-2</v>
      </c>
      <c r="U10" s="82">
        <v>1</v>
      </c>
      <c r="V10" s="80">
        <v>7.83942101E-2</v>
      </c>
      <c r="W10" s="80">
        <v>6.4591936919999995E-2</v>
      </c>
      <c r="X10" s="80">
        <v>1.380227318E-2</v>
      </c>
      <c r="Y10" s="83">
        <f t="shared" si="0"/>
        <v>0.49780573453322419</v>
      </c>
      <c r="Z10" s="80">
        <f t="shared" si="1"/>
        <v>0.24890286726661209</v>
      </c>
      <c r="AA10" s="80">
        <f t="shared" si="2"/>
        <v>0.77851980127025711</v>
      </c>
      <c r="AB10" s="80">
        <f t="shared" si="3"/>
        <v>0.39619093186361715</v>
      </c>
      <c r="AC10" s="84">
        <f t="shared" si="4"/>
        <v>0.24166701487739489</v>
      </c>
      <c r="AD10" s="84">
        <f t="shared" si="5"/>
        <v>5.1354240661446414E-3</v>
      </c>
      <c r="AE10" s="84">
        <f t="shared" si="6"/>
        <v>1.0201868161476519</v>
      </c>
      <c r="AF10" s="85">
        <v>1.08</v>
      </c>
      <c r="AG10" s="87">
        <v>1.85989007744307</v>
      </c>
      <c r="AH10" s="88">
        <v>0.324348142228853</v>
      </c>
      <c r="AI10" s="87">
        <v>8</v>
      </c>
      <c r="AJ10" s="87">
        <v>0.80503406706507497</v>
      </c>
      <c r="AK10" s="87">
        <v>0.29011943287633801</v>
      </c>
      <c r="AL10" s="4"/>
      <c r="AM10" s="4"/>
      <c r="AN10" s="4"/>
      <c r="AO10" s="4"/>
      <c r="AP10" s="4"/>
      <c r="AQ10" s="3"/>
      <c r="AR10" s="2"/>
      <c r="AS10" s="4"/>
      <c r="AT10" s="1"/>
      <c r="AU10" s="84">
        <f t="shared" si="7"/>
        <v>0.05</v>
      </c>
      <c r="AV10" s="81">
        <v>3.9E-2</v>
      </c>
      <c r="AW10" s="76" t="s">
        <v>62</v>
      </c>
      <c r="AX10" s="87">
        <v>1.85989007744307</v>
      </c>
      <c r="AY10" s="88">
        <v>0.324348142228853</v>
      </c>
      <c r="AZ10"/>
      <c r="BA10"/>
      <c r="BB10"/>
      <c r="BC10"/>
      <c r="BD10"/>
      <c r="BE10"/>
      <c r="BF10"/>
      <c r="BG10"/>
      <c r="BH10"/>
      <c r="BI10"/>
    </row>
    <row r="11" spans="1:61" x14ac:dyDescent="0.35">
      <c r="A11" s="90" t="s">
        <v>67</v>
      </c>
      <c r="B11" s="91">
        <v>2</v>
      </c>
      <c r="C11" s="92">
        <v>1</v>
      </c>
      <c r="D11" s="59">
        <v>70</v>
      </c>
      <c r="E11" s="59">
        <v>2</v>
      </c>
      <c r="F11" s="59">
        <v>1</v>
      </c>
      <c r="G11" s="59">
        <v>1</v>
      </c>
      <c r="H11" s="60">
        <v>113.9</v>
      </c>
      <c r="I11" s="60" t="s">
        <v>49</v>
      </c>
      <c r="J11" s="61">
        <v>-666.98</v>
      </c>
      <c r="K11" s="61">
        <v>552.59</v>
      </c>
      <c r="L11" s="61">
        <v>-244.82</v>
      </c>
      <c r="M11" s="62">
        <v>-606.35</v>
      </c>
      <c r="N11" s="62">
        <v>503.26</v>
      </c>
      <c r="O11" s="62">
        <v>-222.56</v>
      </c>
      <c r="P11" s="61">
        <v>0.109</v>
      </c>
      <c r="Q11" s="61">
        <v>4746</v>
      </c>
      <c r="R11" s="61" t="s">
        <v>68</v>
      </c>
      <c r="S11" s="60">
        <v>0.82299999999999995</v>
      </c>
      <c r="T11" s="60">
        <v>0.114</v>
      </c>
      <c r="U11" s="60">
        <v>1</v>
      </c>
      <c r="V11" s="60">
        <v>0.12067868041</v>
      </c>
      <c r="W11" s="60">
        <v>0.10429282878</v>
      </c>
      <c r="X11" s="60">
        <v>1.638585163E-2</v>
      </c>
      <c r="Y11" s="64">
        <f t="shared" si="0"/>
        <v>0.58400774716110293</v>
      </c>
      <c r="Z11" s="60">
        <f t="shared" si="1"/>
        <v>0.29200387358055147</v>
      </c>
      <c r="AA11" s="60">
        <f t="shared" si="2"/>
        <v>1.0714874515309818</v>
      </c>
      <c r="AB11" s="60">
        <f t="shared" si="3"/>
        <v>0.41166065305433081</v>
      </c>
      <c r="AC11" s="65">
        <f t="shared" si="4"/>
        <v>0.2947505059451016</v>
      </c>
      <c r="AD11" s="65">
        <f t="shared" si="5"/>
        <v>8.4003894194353938E-3</v>
      </c>
      <c r="AE11" s="65">
        <f t="shared" si="6"/>
        <v>1.3662379574760835</v>
      </c>
      <c r="AF11"/>
      <c r="AG11" s="60">
        <v>1.00928476950415</v>
      </c>
      <c r="AH11" s="93">
        <v>0.199208462943467</v>
      </c>
      <c r="AI11" s="66">
        <v>9</v>
      </c>
      <c r="AJ11" s="66">
        <v>0.72996300683475901</v>
      </c>
      <c r="AK11" s="66">
        <v>0.14560577020124199</v>
      </c>
      <c r="AL11" s="66">
        <v>5</v>
      </c>
      <c r="AM11" s="66">
        <v>20</v>
      </c>
      <c r="AN11" s="66">
        <v>0.5</v>
      </c>
      <c r="AO11" s="66">
        <v>0.9</v>
      </c>
      <c r="AP11" s="66">
        <v>0.1</v>
      </c>
      <c r="AQ11" s="67">
        <v>0.5</v>
      </c>
      <c r="AR11" s="68">
        <v>175</v>
      </c>
      <c r="AS11" s="60">
        <v>151</v>
      </c>
      <c r="AT11" s="93">
        <v>325</v>
      </c>
      <c r="AU11" s="65">
        <f t="shared" si="7"/>
        <v>0.1</v>
      </c>
      <c r="AV11" s="61">
        <v>0.109</v>
      </c>
      <c r="AW11" s="90" t="s">
        <v>67</v>
      </c>
      <c r="AX11" s="60">
        <v>1.00928476950415</v>
      </c>
      <c r="AY11" s="93">
        <v>0.199208462943467</v>
      </c>
    </row>
    <row r="12" spans="1:61" s="110" customFormat="1" x14ac:dyDescent="0.35">
      <c r="A12" s="94" t="s">
        <v>69</v>
      </c>
      <c r="B12" s="95">
        <v>4</v>
      </c>
      <c r="C12" s="96">
        <v>1</v>
      </c>
      <c r="D12" s="97">
        <v>91</v>
      </c>
      <c r="E12" s="97">
        <v>2</v>
      </c>
      <c r="F12" s="97">
        <v>1</v>
      </c>
      <c r="G12" s="97">
        <v>1</v>
      </c>
      <c r="H12" s="98">
        <v>83.8</v>
      </c>
      <c r="I12" s="98" t="s">
        <v>49</v>
      </c>
      <c r="J12" s="99">
        <v>-6.12</v>
      </c>
      <c r="K12" s="99">
        <v>-358.47</v>
      </c>
      <c r="L12" s="100">
        <v>-496.56</v>
      </c>
      <c r="M12" s="101">
        <v>-5.56</v>
      </c>
      <c r="N12" s="101">
        <v>-325.88</v>
      </c>
      <c r="O12" s="102">
        <v>-451.42</v>
      </c>
      <c r="P12" s="103">
        <v>0.14000000000000001</v>
      </c>
      <c r="Q12" s="103">
        <v>82</v>
      </c>
      <c r="R12" s="103" t="s">
        <v>70</v>
      </c>
      <c r="S12" s="98">
        <v>0.78200000000000003</v>
      </c>
      <c r="T12" s="98">
        <v>0.16400000000000001</v>
      </c>
      <c r="U12" s="98">
        <v>11</v>
      </c>
      <c r="V12" s="98">
        <v>0.16884774101</v>
      </c>
      <c r="W12" s="98">
        <v>0.13906972096</v>
      </c>
      <c r="X12" s="98">
        <v>2.9778020049999999E-2</v>
      </c>
      <c r="Y12" s="104">
        <f t="shared" si="0"/>
        <v>0.64280313617952678</v>
      </c>
      <c r="Z12" s="98">
        <f t="shared" si="1"/>
        <v>0.32140156808976339</v>
      </c>
      <c r="AA12" s="98">
        <f t="shared" si="2"/>
        <v>1.2980931155988598</v>
      </c>
      <c r="AB12" s="98">
        <f t="shared" si="3"/>
        <v>0.54094886952290833</v>
      </c>
      <c r="AC12" s="105">
        <f t="shared" si="4"/>
        <v>0.40290297463758384</v>
      </c>
      <c r="AD12" s="105">
        <f t="shared" si="5"/>
        <v>1.6519021960140937E-2</v>
      </c>
      <c r="AE12" s="105">
        <f t="shared" si="6"/>
        <v>1.7009960902364436</v>
      </c>
      <c r="AF12"/>
      <c r="AG12" s="98">
        <v>1.2608303775799501</v>
      </c>
      <c r="AH12" s="106">
        <v>0.417980287594169</v>
      </c>
      <c r="AI12" s="107">
        <v>2</v>
      </c>
      <c r="AJ12" s="107">
        <v>0.79405989265737398</v>
      </c>
      <c r="AK12" s="107">
        <v>0.67284340860645997</v>
      </c>
      <c r="AL12" s="107">
        <v>2</v>
      </c>
      <c r="AM12" s="107">
        <v>14</v>
      </c>
      <c r="AN12" s="107">
        <v>0.7</v>
      </c>
      <c r="AO12" s="107">
        <v>0.9</v>
      </c>
      <c r="AP12" s="107">
        <v>0.2</v>
      </c>
      <c r="AQ12" s="108">
        <v>1.2</v>
      </c>
      <c r="AR12" s="109">
        <v>275</v>
      </c>
      <c r="AS12" s="98">
        <v>176</v>
      </c>
      <c r="AT12" s="106">
        <v>450</v>
      </c>
      <c r="AU12" s="105">
        <f t="shared" si="7"/>
        <v>0.11</v>
      </c>
      <c r="AV12" s="103">
        <v>0.14000000000000001</v>
      </c>
      <c r="AW12" s="94" t="s">
        <v>69</v>
      </c>
      <c r="AX12" s="98">
        <v>1.2608303775799501</v>
      </c>
      <c r="AY12" s="106">
        <v>0.417980287594169</v>
      </c>
      <c r="AZ12"/>
      <c r="BA12"/>
      <c r="BB12"/>
      <c r="BC12"/>
      <c r="BD12"/>
      <c r="BE12"/>
      <c r="BF12"/>
      <c r="BG12"/>
      <c r="BH12"/>
      <c r="BI12"/>
    </row>
    <row r="13" spans="1:61" s="120" customFormat="1" x14ac:dyDescent="0.35">
      <c r="A13" s="111" t="s">
        <v>71</v>
      </c>
      <c r="B13" s="112">
        <v>4</v>
      </c>
      <c r="C13" s="113">
        <v>2</v>
      </c>
      <c r="D13" s="114">
        <v>42</v>
      </c>
      <c r="E13" s="114">
        <v>1</v>
      </c>
      <c r="F13" s="114">
        <v>2</v>
      </c>
      <c r="G13" s="114">
        <v>2</v>
      </c>
      <c r="H13" s="115">
        <v>77.5</v>
      </c>
      <c r="I13" s="115" t="s">
        <v>55</v>
      </c>
      <c r="J13" s="116">
        <v>-35.119999999999997</v>
      </c>
      <c r="K13" s="116">
        <v>-390.94</v>
      </c>
      <c r="L13" s="116">
        <v>-465.32</v>
      </c>
      <c r="M13" s="62">
        <v>-31.93</v>
      </c>
      <c r="N13" s="62">
        <v>-355.4</v>
      </c>
      <c r="O13" s="62">
        <v>-423.02</v>
      </c>
      <c r="P13" s="116">
        <v>6.6000000000000003E-2</v>
      </c>
      <c r="Q13" s="116">
        <v>4358</v>
      </c>
      <c r="R13" s="116" t="s">
        <v>72</v>
      </c>
      <c r="S13" s="115">
        <v>1.266</v>
      </c>
      <c r="T13" s="115">
        <v>0.125</v>
      </c>
      <c r="U13" s="115">
        <v>15</v>
      </c>
      <c r="V13" s="115">
        <v>6.8183101930000004E-2</v>
      </c>
      <c r="W13" s="115">
        <v>3.3717155030000001E-2</v>
      </c>
      <c r="X13" s="115">
        <v>3.4465946900000002E-2</v>
      </c>
      <c r="Y13" s="117">
        <f t="shared" si="0"/>
        <v>0.40082127652528954</v>
      </c>
      <c r="Z13" s="115">
        <f t="shared" si="1"/>
        <v>0.20041063826264477</v>
      </c>
      <c r="AA13" s="115">
        <f t="shared" si="2"/>
        <v>0.50472103660204759</v>
      </c>
      <c r="AB13" s="115">
        <f t="shared" si="3"/>
        <v>0.74048606853701393</v>
      </c>
      <c r="AC13" s="118">
        <f t="shared" si="4"/>
        <v>0.49715703743058476</v>
      </c>
      <c r="AD13" s="118">
        <f t="shared" si="5"/>
        <v>1.5536157419705774E-2</v>
      </c>
      <c r="AE13" s="118">
        <f t="shared" si="6"/>
        <v>1.0018780740326323</v>
      </c>
      <c r="AF13" s="85">
        <v>1.08</v>
      </c>
      <c r="AG13" s="119">
        <v>1.7029031356915301</v>
      </c>
      <c r="AH13" s="119">
        <v>0.33438126301574</v>
      </c>
      <c r="AI13" s="119">
        <v>16</v>
      </c>
      <c r="AJ13" s="119">
        <v>0.62074494762659804</v>
      </c>
      <c r="AK13" s="119">
        <v>0.17312610063738201</v>
      </c>
      <c r="AL13" s="185">
        <v>8</v>
      </c>
      <c r="AM13" s="185">
        <v>20</v>
      </c>
      <c r="AN13" s="185">
        <v>0.4</v>
      </c>
      <c r="AO13" s="185">
        <v>0.8</v>
      </c>
      <c r="AP13" s="185">
        <v>0.1</v>
      </c>
      <c r="AQ13" s="186">
        <v>0.4</v>
      </c>
      <c r="AR13" s="187">
        <v>325</v>
      </c>
      <c r="AS13" s="185">
        <v>126</v>
      </c>
      <c r="AT13" s="188">
        <v>450</v>
      </c>
      <c r="AU13" s="118">
        <f t="shared" si="7"/>
        <v>0.13</v>
      </c>
      <c r="AV13" s="116">
        <v>6.6000000000000003E-2</v>
      </c>
      <c r="AW13" s="111" t="s">
        <v>71</v>
      </c>
      <c r="AX13" s="119">
        <v>1.7029031356915301</v>
      </c>
      <c r="AY13" s="119">
        <v>0.33438126301574</v>
      </c>
      <c r="AZ13"/>
      <c r="BA13"/>
      <c r="BB13"/>
      <c r="BC13"/>
      <c r="BD13"/>
      <c r="BE13"/>
      <c r="BF13"/>
      <c r="BG13"/>
      <c r="BH13"/>
      <c r="BI13"/>
    </row>
    <row r="14" spans="1:61" s="120" customFormat="1" x14ac:dyDescent="0.35">
      <c r="A14" s="111" t="s">
        <v>71</v>
      </c>
      <c r="B14" s="112">
        <v>4</v>
      </c>
      <c r="C14" s="113">
        <v>2</v>
      </c>
      <c r="D14" s="114">
        <v>68</v>
      </c>
      <c r="E14" s="114">
        <v>1</v>
      </c>
      <c r="F14" s="114">
        <v>2</v>
      </c>
      <c r="G14" s="114">
        <v>2</v>
      </c>
      <c r="H14" s="115">
        <v>74.3</v>
      </c>
      <c r="I14" s="115" t="s">
        <v>55</v>
      </c>
      <c r="J14" s="116">
        <v>-39.51</v>
      </c>
      <c r="K14" s="116">
        <v>-430.62</v>
      </c>
      <c r="L14" s="116">
        <v>-474.76</v>
      </c>
      <c r="M14" s="62">
        <v>-35.92</v>
      </c>
      <c r="N14" s="62">
        <v>-391.47</v>
      </c>
      <c r="O14" s="62">
        <v>-431.6</v>
      </c>
      <c r="P14" s="116">
        <v>1.4E-2</v>
      </c>
      <c r="Q14" s="116">
        <v>3923</v>
      </c>
      <c r="R14" s="116" t="s">
        <v>73</v>
      </c>
      <c r="S14" s="115">
        <v>1.121</v>
      </c>
      <c r="T14" s="115">
        <v>0.10199999999999999</v>
      </c>
      <c r="U14" s="115">
        <v>13</v>
      </c>
      <c r="V14" s="115">
        <v>2.8654742350000002E-2</v>
      </c>
      <c r="W14" s="115">
        <v>1.125841287E-2</v>
      </c>
      <c r="X14" s="115">
        <v>1.739632948E-2</v>
      </c>
      <c r="Y14" s="117">
        <f t="shared" si="0"/>
        <v>0.27807344433736964</v>
      </c>
      <c r="Z14" s="115">
        <f t="shared" si="1"/>
        <v>0.13903672216868482</v>
      </c>
      <c r="AA14" s="115">
        <f t="shared" si="2"/>
        <v>0.24292315068405129</v>
      </c>
      <c r="AB14" s="115">
        <f t="shared" si="3"/>
        <v>0.49503573520280253</v>
      </c>
      <c r="AC14" s="118">
        <f t="shared" si="4"/>
        <v>0.35921598719676412</v>
      </c>
      <c r="AD14" s="118">
        <f t="shared" si="5"/>
        <v>9.1600076735174826E-3</v>
      </c>
      <c r="AE14" s="118">
        <f t="shared" si="6"/>
        <v>0.60213913788081541</v>
      </c>
      <c r="AF14" s="85">
        <v>1.08</v>
      </c>
      <c r="AG14" s="119">
        <v>1.7029031356915301</v>
      </c>
      <c r="AH14" s="119">
        <v>0.33438126301574</v>
      </c>
      <c r="AI14" s="119">
        <v>16</v>
      </c>
      <c r="AJ14" s="119">
        <v>0.62074494762659804</v>
      </c>
      <c r="AK14" s="119">
        <v>0.17312610063738201</v>
      </c>
      <c r="AL14" s="185"/>
      <c r="AM14" s="185"/>
      <c r="AN14" s="185"/>
      <c r="AO14" s="185"/>
      <c r="AP14" s="185"/>
      <c r="AQ14" s="186"/>
      <c r="AR14" s="187"/>
      <c r="AS14" s="185"/>
      <c r="AT14" s="188"/>
      <c r="AU14" s="118">
        <f t="shared" si="7"/>
        <v>0.06</v>
      </c>
      <c r="AV14" s="116">
        <v>1.4E-2</v>
      </c>
      <c r="AW14" s="111" t="s">
        <v>71</v>
      </c>
      <c r="AX14" s="119">
        <v>1.7029031356915301</v>
      </c>
      <c r="AY14" s="119">
        <v>0.33438126301574</v>
      </c>
      <c r="AZ14"/>
      <c r="BA14"/>
      <c r="BB14"/>
      <c r="BC14"/>
      <c r="BD14"/>
      <c r="BE14"/>
      <c r="BF14"/>
      <c r="BG14"/>
      <c r="BH14"/>
      <c r="BI14"/>
    </row>
    <row r="15" spans="1:61" x14ac:dyDescent="0.35">
      <c r="A15" s="121" t="s">
        <v>74</v>
      </c>
      <c r="B15" s="16">
        <v>5</v>
      </c>
      <c r="C15" s="39">
        <v>2</v>
      </c>
      <c r="D15" s="122" t="s">
        <v>75</v>
      </c>
      <c r="E15" s="122">
        <v>1</v>
      </c>
      <c r="F15" s="122">
        <v>2</v>
      </c>
      <c r="G15" s="122">
        <v>2</v>
      </c>
      <c r="H15" s="48">
        <v>90.87</v>
      </c>
      <c r="I15" s="48" t="s">
        <v>55</v>
      </c>
      <c r="J15" s="49">
        <v>-25.39</v>
      </c>
      <c r="K15" s="49">
        <v>2288.69</v>
      </c>
      <c r="L15" s="49">
        <v>-219.19</v>
      </c>
      <c r="M15" s="50">
        <v>-20.98</v>
      </c>
      <c r="N15" s="50">
        <v>1891.48</v>
      </c>
      <c r="O15" s="50">
        <v>-181.15</v>
      </c>
      <c r="P15" s="49">
        <v>1.2E-2</v>
      </c>
      <c r="Q15" s="49">
        <v>17004</v>
      </c>
      <c r="R15" s="49" t="s">
        <v>76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53">
        <f t="shared" si="0"/>
        <v>0</v>
      </c>
      <c r="Z15" s="48">
        <f t="shared" si="1"/>
        <v>0</v>
      </c>
      <c r="AA15" s="48">
        <f t="shared" si="2"/>
        <v>0</v>
      </c>
      <c r="AB15" s="48" t="e">
        <f t="shared" si="3"/>
        <v>#DIV/0!</v>
      </c>
      <c r="AC15" s="54">
        <f t="shared" si="4"/>
        <v>0</v>
      </c>
      <c r="AD15" s="54">
        <f t="shared" si="5"/>
        <v>0</v>
      </c>
      <c r="AE15" s="54">
        <f t="shared" si="6"/>
        <v>0</v>
      </c>
      <c r="AF15"/>
      <c r="AG15" s="189">
        <v>0.148073219653408</v>
      </c>
      <c r="AH15" s="190">
        <v>0.14496208058437099</v>
      </c>
      <c r="AI15" s="189">
        <v>6</v>
      </c>
      <c r="AJ15" s="189">
        <v>0.14743558175711</v>
      </c>
      <c r="AK15" s="189">
        <v>0.16645816556146201</v>
      </c>
      <c r="AL15" s="189">
        <v>4</v>
      </c>
      <c r="AM15" s="189">
        <v>19</v>
      </c>
      <c r="AN15" s="189">
        <v>0.1</v>
      </c>
      <c r="AO15" s="189">
        <v>0.5</v>
      </c>
      <c r="AP15" s="189">
        <v>0.1</v>
      </c>
      <c r="AQ15" s="12">
        <v>0.5</v>
      </c>
      <c r="AR15" s="191">
        <v>225</v>
      </c>
      <c r="AS15" s="189">
        <v>51</v>
      </c>
      <c r="AT15" s="190">
        <v>275</v>
      </c>
      <c r="AU15" s="54" t="e">
        <f t="shared" si="7"/>
        <v>#DIV/0!</v>
      </c>
      <c r="AV15" s="49">
        <v>1.2E-2</v>
      </c>
      <c r="AW15" s="121" t="s">
        <v>74</v>
      </c>
      <c r="AX15" s="189">
        <v>0.148073219653408</v>
      </c>
      <c r="AY15" s="190">
        <v>0.14496208058437099</v>
      </c>
    </row>
    <row r="16" spans="1:61" x14ac:dyDescent="0.35">
      <c r="A16" s="123" t="s">
        <v>74</v>
      </c>
      <c r="B16" s="16">
        <v>5</v>
      </c>
      <c r="C16" s="39">
        <v>2</v>
      </c>
      <c r="D16" s="122" t="s">
        <v>77</v>
      </c>
      <c r="E16" s="122">
        <v>1</v>
      </c>
      <c r="F16" s="122">
        <v>2</v>
      </c>
      <c r="G16" s="122">
        <v>2</v>
      </c>
      <c r="H16" s="48">
        <v>235.05</v>
      </c>
      <c r="I16" s="48" t="s">
        <v>49</v>
      </c>
      <c r="J16" s="49">
        <v>102.47</v>
      </c>
      <c r="K16" s="49">
        <v>2255.16</v>
      </c>
      <c r="L16" s="49">
        <v>-302.68</v>
      </c>
      <c r="M16" s="50">
        <v>76.95</v>
      </c>
      <c r="N16" s="50">
        <v>1865.8</v>
      </c>
      <c r="O16" s="50">
        <v>-250.5</v>
      </c>
      <c r="P16" s="49">
        <v>6.4000000000000001E-2</v>
      </c>
      <c r="Q16" s="49">
        <v>17261</v>
      </c>
      <c r="R16" s="49" t="s">
        <v>78</v>
      </c>
      <c r="S16" s="48">
        <v>0.80600000000000005</v>
      </c>
      <c r="T16" s="48">
        <v>0.09</v>
      </c>
      <c r="U16" s="48">
        <v>5</v>
      </c>
      <c r="V16" s="48">
        <v>5.0848754199999999E-2</v>
      </c>
      <c r="W16" s="48">
        <v>3.7833046379999999E-2</v>
      </c>
      <c r="X16" s="48">
        <v>1.301570782E-2</v>
      </c>
      <c r="Y16" s="53">
        <f t="shared" si="0"/>
        <v>0.41650884656467063</v>
      </c>
      <c r="Z16" s="48">
        <f t="shared" si="1"/>
        <v>0.20825442328233532</v>
      </c>
      <c r="AA16" s="48">
        <f t="shared" si="2"/>
        <v>0.54500229743560646</v>
      </c>
      <c r="AB16" s="48">
        <f t="shared" si="3"/>
        <v>0.36308336214857367</v>
      </c>
      <c r="AC16" s="54">
        <f t="shared" si="4"/>
        <v>0.2278911310914036</v>
      </c>
      <c r="AD16" s="54">
        <f t="shared" si="5"/>
        <v>5.127550449556581E-3</v>
      </c>
      <c r="AE16" s="54">
        <f t="shared" si="6"/>
        <v>0.77289342852701004</v>
      </c>
      <c r="AF16"/>
      <c r="AG16" s="189"/>
      <c r="AH16" s="190"/>
      <c r="AI16" s="189"/>
      <c r="AJ16" s="189"/>
      <c r="AK16" s="189"/>
      <c r="AL16" s="189"/>
      <c r="AM16" s="189"/>
      <c r="AN16" s="189"/>
      <c r="AO16" s="189"/>
      <c r="AP16" s="189"/>
      <c r="AQ16" s="12"/>
      <c r="AR16" s="191"/>
      <c r="AS16" s="189"/>
      <c r="AT16" s="190"/>
      <c r="AU16" s="54">
        <f t="shared" si="7"/>
        <v>0.12</v>
      </c>
      <c r="AV16" s="49">
        <v>6.4000000000000001E-2</v>
      </c>
      <c r="AW16" s="123" t="s">
        <v>74</v>
      </c>
      <c r="AX16" s="189"/>
      <c r="AY16" s="190"/>
    </row>
    <row r="17" spans="1:51" x14ac:dyDescent="0.35">
      <c r="A17" s="124" t="s">
        <v>79</v>
      </c>
      <c r="B17" s="125">
        <v>1</v>
      </c>
      <c r="C17" s="126">
        <v>1</v>
      </c>
      <c r="D17" s="127" t="s">
        <v>80</v>
      </c>
      <c r="E17" s="127">
        <v>2</v>
      </c>
      <c r="F17" s="127">
        <v>1</v>
      </c>
      <c r="G17" s="127">
        <v>1</v>
      </c>
      <c r="H17" s="128">
        <v>73.44</v>
      </c>
      <c r="I17" s="128" t="s">
        <v>55</v>
      </c>
      <c r="J17" s="129">
        <v>-32.369999999999997</v>
      </c>
      <c r="K17" s="129">
        <v>940.67</v>
      </c>
      <c r="L17" s="129">
        <v>-159.94999999999999</v>
      </c>
      <c r="M17" s="130">
        <v>-32.369999999999997</v>
      </c>
      <c r="N17" s="130">
        <v>940.67</v>
      </c>
      <c r="O17" s="130">
        <v>-159.94999999999999</v>
      </c>
      <c r="P17" s="129">
        <v>8.1000000000000003E-2</v>
      </c>
      <c r="Q17" s="129">
        <v>5478</v>
      </c>
      <c r="R17" s="129" t="s">
        <v>81</v>
      </c>
      <c r="S17" s="128">
        <v>1.0629999999999999</v>
      </c>
      <c r="T17" s="128">
        <v>0.11700000000000001</v>
      </c>
      <c r="U17" s="128">
        <v>7</v>
      </c>
      <c r="V17" s="128">
        <v>9.2108081960000004E-2</v>
      </c>
      <c r="W17" s="128">
        <v>7.0231123100000001E-2</v>
      </c>
      <c r="X17" s="128">
        <v>2.187695886E-2</v>
      </c>
      <c r="Y17" s="131">
        <f t="shared" si="0"/>
        <v>0.51189041437607186</v>
      </c>
      <c r="Z17" s="128">
        <f t="shared" si="1"/>
        <v>0.25594520718803593</v>
      </c>
      <c r="AA17" s="128">
        <f t="shared" si="2"/>
        <v>0.82319716635759965</v>
      </c>
      <c r="AB17" s="128">
        <f t="shared" si="3"/>
        <v>0.54058630508521865</v>
      </c>
      <c r="AC17" s="132">
        <f t="shared" si="4"/>
        <v>0.39072301991961617</v>
      </c>
      <c r="AD17" s="132">
        <f t="shared" si="5"/>
        <v>1.1428648332648774E-2</v>
      </c>
      <c r="AE17" s="132">
        <f t="shared" si="6"/>
        <v>1.2139201862772158</v>
      </c>
      <c r="AF17" s="133"/>
      <c r="AG17" s="128">
        <v>0.58578097174461496</v>
      </c>
      <c r="AH17" s="134">
        <v>0.28798145072111098</v>
      </c>
      <c r="AI17" s="135">
        <v>4</v>
      </c>
      <c r="AJ17" s="135">
        <v>0.48987655148558801</v>
      </c>
      <c r="AK17" s="135">
        <v>0.27753546226738701</v>
      </c>
      <c r="AL17" s="135">
        <v>3</v>
      </c>
      <c r="AM17" s="135">
        <v>15</v>
      </c>
      <c r="AN17" s="135">
        <v>0.3</v>
      </c>
      <c r="AO17" s="135">
        <v>0.7</v>
      </c>
      <c r="AP17" s="135">
        <v>0.1</v>
      </c>
      <c r="AQ17" s="136">
        <v>0.5</v>
      </c>
      <c r="AR17" s="137">
        <v>325</v>
      </c>
      <c r="AS17" s="128">
        <v>1</v>
      </c>
      <c r="AT17" s="134">
        <v>325</v>
      </c>
      <c r="AU17" s="132">
        <f t="shared" si="7"/>
        <v>0.1</v>
      </c>
      <c r="AV17" s="129">
        <v>8.1000000000000003E-2</v>
      </c>
      <c r="AW17" s="124" t="s">
        <v>79</v>
      </c>
      <c r="AX17" s="128">
        <v>0.58578097174461496</v>
      </c>
      <c r="AY17" s="134">
        <v>0.28798145072111098</v>
      </c>
    </row>
    <row r="18" spans="1:51" x14ac:dyDescent="0.35">
      <c r="A18"/>
      <c r="B18"/>
      <c r="C18"/>
      <c r="D18"/>
      <c r="E18"/>
      <c r="F18"/>
      <c r="G18"/>
      <c r="H18"/>
      <c r="I18"/>
      <c r="M18" s="138"/>
      <c r="N18" s="138"/>
      <c r="O18" s="138"/>
      <c r="P18"/>
      <c r="Q18"/>
      <c r="R18"/>
      <c r="S18"/>
      <c r="T18"/>
      <c r="U18"/>
      <c r="V18"/>
      <c r="W18"/>
      <c r="X18"/>
      <c r="Y18"/>
      <c r="Z18"/>
      <c r="AA18"/>
      <c r="AB18"/>
      <c r="AC18" s="132">
        <f t="shared" si="4"/>
        <v>0</v>
      </c>
      <c r="AD18"/>
      <c r="AE18" s="132">
        <f t="shared" si="6"/>
        <v>0</v>
      </c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40"/>
      <c r="AU18" s="45" t="e">
        <f>P18/AA18</f>
        <v>#DIV/0!</v>
      </c>
    </row>
    <row r="19" spans="1:51" x14ac:dyDescent="0.35">
      <c r="A19" s="141" t="s">
        <v>82</v>
      </c>
      <c r="B19" s="142"/>
      <c r="C19" s="39"/>
      <c r="D19" s="39"/>
      <c r="E19" s="39"/>
      <c r="F19" s="39"/>
      <c r="G19" s="39"/>
      <c r="J19" s="142"/>
      <c r="K19" s="142"/>
      <c r="L19" s="142"/>
      <c r="M19" s="143"/>
      <c r="N19" s="143"/>
      <c r="O19" s="143"/>
      <c r="Q19" s="144"/>
      <c r="S19" s="145">
        <v>0.73</v>
      </c>
      <c r="T19" s="146">
        <v>0.25</v>
      </c>
      <c r="U19" s="147"/>
      <c r="V19" s="147"/>
      <c r="W19"/>
      <c r="X19" s="55"/>
      <c r="Y19" s="55"/>
      <c r="Z19" s="55"/>
      <c r="AA19" s="85">
        <v>0.37</v>
      </c>
      <c r="AB19" s="85"/>
      <c r="AC19" s="132">
        <f t="shared" si="4"/>
        <v>0.57334065928013722</v>
      </c>
      <c r="AD19" s="85"/>
      <c r="AE19" s="132">
        <f t="shared" si="6"/>
        <v>0.94334065928013722</v>
      </c>
      <c r="AF19" s="85">
        <v>1.08</v>
      </c>
      <c r="AG19" s="55"/>
      <c r="AK19"/>
      <c r="AQ19" s="148"/>
      <c r="AR19" s="55"/>
      <c r="AS19" s="55"/>
      <c r="AT19" s="149"/>
    </row>
    <row r="20" spans="1:51" x14ac:dyDescent="0.35">
      <c r="A20" s="150" t="s">
        <v>83</v>
      </c>
      <c r="B20" s="151"/>
      <c r="C20" s="60"/>
      <c r="D20" s="151"/>
      <c r="E20" s="151"/>
      <c r="F20" s="151"/>
      <c r="G20" s="151"/>
      <c r="H20" s="60"/>
      <c r="I20" s="60"/>
      <c r="J20" s="151"/>
      <c r="K20" s="151"/>
      <c r="L20" s="151"/>
      <c r="M20" s="152"/>
      <c r="N20" s="152"/>
      <c r="O20" s="152"/>
      <c r="P20" s="60"/>
      <c r="Q20" s="153"/>
      <c r="R20" s="60"/>
      <c r="S20" s="151">
        <v>1E-3</v>
      </c>
      <c r="T20" s="60"/>
      <c r="U20" s="60"/>
      <c r="V20" s="60"/>
      <c r="W20" s="60"/>
      <c r="X20" s="60"/>
      <c r="Y20" s="60">
        <v>0.94399999999999995</v>
      </c>
      <c r="Z20" s="60">
        <f>0.944/2</f>
        <v>0.47199999999999998</v>
      </c>
      <c r="AA20" s="128">
        <f>4*PI()*Z20^2</f>
        <v>2.7995863109493935</v>
      </c>
      <c r="AB20" s="60"/>
      <c r="AC20" s="132">
        <f>2*PI()*(T19/2)*S20</f>
        <v>7.8539816339744833E-4</v>
      </c>
      <c r="AD20" s="60"/>
      <c r="AE20" s="132">
        <f t="shared" si="6"/>
        <v>2.8003717091127909</v>
      </c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154"/>
      <c r="AR20" s="60"/>
      <c r="AS20" s="60"/>
      <c r="AT20" s="93"/>
    </row>
    <row r="21" spans="1:51" x14ac:dyDescent="0.35">
      <c r="A21" s="155" t="s">
        <v>84</v>
      </c>
      <c r="B21" s="156"/>
      <c r="C21" s="157"/>
      <c r="D21" s="157"/>
      <c r="E21" s="157"/>
      <c r="F21" s="157"/>
      <c r="G21" s="157"/>
      <c r="H21" s="158"/>
      <c r="I21" s="133"/>
      <c r="J21" s="159"/>
      <c r="K21" s="159"/>
      <c r="L21" s="159"/>
      <c r="M21" s="160"/>
      <c r="N21" s="160"/>
      <c r="O21" s="160"/>
      <c r="P21" s="158"/>
      <c r="Q21" s="161"/>
      <c r="R21" s="158"/>
      <c r="S21" s="162">
        <v>1.35</v>
      </c>
      <c r="T21" s="163"/>
      <c r="U21" s="164"/>
      <c r="V21" s="164"/>
      <c r="W21" s="133"/>
      <c r="X21" s="158"/>
      <c r="Y21" s="158">
        <v>0.94399999999999995</v>
      </c>
      <c r="Z21" s="165">
        <f>0.944/2</f>
        <v>0.47199999999999998</v>
      </c>
      <c r="AA21" s="128">
        <f>4*PI()*Z21^2</f>
        <v>2.7995863109493935</v>
      </c>
      <c r="AB21" s="158"/>
      <c r="AC21" s="132">
        <f>2*PI()*(T19)*S21</f>
        <v>2.1205750411731104</v>
      </c>
      <c r="AD21" s="158"/>
      <c r="AE21" s="132">
        <f t="shared" si="6"/>
        <v>4.9201613521225038</v>
      </c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66"/>
      <c r="AR21" s="158"/>
      <c r="AS21" s="158"/>
      <c r="AT21" s="167"/>
    </row>
    <row r="22" spans="1:51" x14ac:dyDescent="0.35">
      <c r="A22" s="168" t="s">
        <v>85</v>
      </c>
      <c r="B22" s="169"/>
      <c r="C22" s="170"/>
      <c r="D22" s="171"/>
      <c r="E22" s="139"/>
      <c r="F22" s="139"/>
      <c r="G22" s="139"/>
      <c r="H22" s="139"/>
      <c r="I22" s="139"/>
      <c r="J22" s="139"/>
      <c r="K22" s="139"/>
      <c r="L22" s="139"/>
      <c r="M22" s="172"/>
      <c r="N22" s="172"/>
      <c r="O22" s="172"/>
      <c r="P22" s="139"/>
      <c r="Q22" s="139"/>
      <c r="R22" s="139"/>
      <c r="S22" s="139">
        <f>AVERAGE(S2:S14,S16:S17)</f>
        <v>0.82000000000000017</v>
      </c>
      <c r="T22" s="139">
        <f>AVERAGE(T2:T14,T16:T17)</f>
        <v>0.12773333333333334</v>
      </c>
      <c r="U22" s="139"/>
      <c r="V22" s="139">
        <f t="shared" ref="V22:AE22" si="8">AVERAGE(V2:V14,V16:V17)</f>
        <v>7.9832762478666677E-2</v>
      </c>
      <c r="W22" s="139">
        <f t="shared" si="8"/>
        <v>6.2479136989999989E-2</v>
      </c>
      <c r="X22" s="139">
        <f t="shared" si="8"/>
        <v>1.7353625488666664E-2</v>
      </c>
      <c r="Y22" s="139">
        <f t="shared" si="8"/>
        <v>0.4719792172008751</v>
      </c>
      <c r="Z22" s="139">
        <f t="shared" si="8"/>
        <v>0.23598960860043755</v>
      </c>
      <c r="AA22" s="173">
        <f t="shared" si="8"/>
        <v>0.73179506640282577</v>
      </c>
      <c r="AB22" s="139">
        <f t="shared" si="8"/>
        <v>0.41235274761224716</v>
      </c>
      <c r="AC22" s="139">
        <f t="shared" si="8"/>
        <v>0.31898035344517822</v>
      </c>
      <c r="AD22" s="139">
        <f t="shared" si="8"/>
        <v>1.0883873756488709E-2</v>
      </c>
      <c r="AE22" s="139">
        <f t="shared" si="8"/>
        <v>1.0507754198480037</v>
      </c>
      <c r="AF22" s="85">
        <v>1.08</v>
      </c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40"/>
    </row>
    <row r="23" spans="1:51" x14ac:dyDescent="0.35">
      <c r="A23" s="174"/>
      <c r="B23" s="70"/>
      <c r="C23" s="175"/>
      <c r="D23" s="47"/>
      <c r="I23"/>
      <c r="M23" s="138"/>
      <c r="N23" s="138"/>
      <c r="O23" s="138"/>
      <c r="S23" s="147"/>
      <c r="T23" s="147"/>
      <c r="U23" s="82">
        <v>1</v>
      </c>
      <c r="V23" s="176"/>
      <c r="W23" s="176"/>
      <c r="AA23" s="128">
        <f>4*PI()*Z22^2</f>
        <v>0.69983494430621507</v>
      </c>
      <c r="AC23" s="54">
        <f>2*PI()*(T22/2)*S22</f>
        <v>0.32905460332719977</v>
      </c>
      <c r="AE23" s="132">
        <f>AC23+AA23</f>
        <v>1.0288895476334148</v>
      </c>
      <c r="AG23"/>
      <c r="AH23"/>
      <c r="AI23"/>
      <c r="AJ23"/>
      <c r="AK23"/>
      <c r="AR23" s="55"/>
      <c r="AS23" s="55"/>
      <c r="AT23" s="55"/>
    </row>
    <row r="24" spans="1:51" x14ac:dyDescent="0.35">
      <c r="A24" s="76" t="s">
        <v>86</v>
      </c>
      <c r="B24" s="77">
        <v>3</v>
      </c>
      <c r="C24" s="78">
        <v>2</v>
      </c>
      <c r="D24" s="79" t="s">
        <v>63</v>
      </c>
      <c r="E24" s="79">
        <v>1</v>
      </c>
      <c r="F24" s="79">
        <v>2</v>
      </c>
      <c r="G24" s="79">
        <v>2</v>
      </c>
      <c r="H24" s="80">
        <v>32.6</v>
      </c>
      <c r="I24" s="80" t="s">
        <v>55</v>
      </c>
      <c r="J24" s="81">
        <v>924.01</v>
      </c>
      <c r="K24" s="81">
        <v>333.54</v>
      </c>
      <c r="L24" s="81">
        <v>-257.39999999999998</v>
      </c>
      <c r="M24" s="50">
        <v>924.01</v>
      </c>
      <c r="N24" s="50">
        <v>333.54</v>
      </c>
      <c r="O24" s="50">
        <v>-257.39999999999998</v>
      </c>
      <c r="P24" s="81">
        <v>0.114</v>
      </c>
      <c r="Q24" s="177">
        <v>199</v>
      </c>
      <c r="R24" s="178" t="s">
        <v>64</v>
      </c>
      <c r="S24" s="80">
        <v>0.76300000000000001</v>
      </c>
      <c r="T24" s="80">
        <v>0.13400000000000001</v>
      </c>
      <c r="U24" s="82">
        <v>1</v>
      </c>
      <c r="V24" s="80">
        <v>8.5016950290000004E-2</v>
      </c>
      <c r="W24" s="80">
        <v>7.4587187099999994E-2</v>
      </c>
      <c r="X24" s="80">
        <v>1.042976319E-2</v>
      </c>
      <c r="Y24" s="80"/>
      <c r="Z24" s="80"/>
      <c r="AA24" s="80"/>
      <c r="AB24" s="80"/>
      <c r="AC24" s="80"/>
      <c r="AD24" s="80"/>
      <c r="AE24" s="132"/>
      <c r="AF24" s="85">
        <v>1.08</v>
      </c>
      <c r="AG24" s="86">
        <v>1.85989007744307</v>
      </c>
      <c r="AH24" s="86">
        <v>0.324348142228853</v>
      </c>
      <c r="AI24">
        <v>8</v>
      </c>
      <c r="AJ24" s="86">
        <v>0.80503406706507497</v>
      </c>
      <c r="AK24" s="86">
        <v>0.29011943287633801</v>
      </c>
      <c r="AL24" s="4">
        <v>5</v>
      </c>
      <c r="AM24" s="4">
        <v>20</v>
      </c>
      <c r="AN24" s="4">
        <v>0.7</v>
      </c>
      <c r="AO24" s="4">
        <v>0.9</v>
      </c>
      <c r="AP24" s="4">
        <v>0.1</v>
      </c>
      <c r="AQ24" s="3">
        <v>0.7</v>
      </c>
      <c r="AR24" s="2">
        <v>200</v>
      </c>
      <c r="AS24" s="4">
        <v>26</v>
      </c>
      <c r="AT24" s="1">
        <v>225</v>
      </c>
    </row>
    <row r="25" spans="1:51" x14ac:dyDescent="0.35">
      <c r="A25" s="76" t="s">
        <v>86</v>
      </c>
      <c r="B25" s="77">
        <v>3</v>
      </c>
      <c r="C25" s="78">
        <v>2</v>
      </c>
      <c r="D25" s="79" t="s">
        <v>65</v>
      </c>
      <c r="E25" s="79">
        <v>1</v>
      </c>
      <c r="F25" s="79">
        <v>2</v>
      </c>
      <c r="G25" s="79">
        <v>2</v>
      </c>
      <c r="H25" s="80">
        <v>50.6</v>
      </c>
      <c r="I25" s="80" t="s">
        <v>55</v>
      </c>
      <c r="J25" s="81">
        <v>873.38</v>
      </c>
      <c r="K25" s="81">
        <v>331.97</v>
      </c>
      <c r="L25" s="81">
        <v>-289.32</v>
      </c>
      <c r="M25" s="50">
        <v>873.38</v>
      </c>
      <c r="N25" s="50">
        <v>331.97</v>
      </c>
      <c r="O25" s="50">
        <v>-289.32</v>
      </c>
      <c r="P25" s="81">
        <v>3.9E-2</v>
      </c>
      <c r="Q25" s="177">
        <v>3806</v>
      </c>
      <c r="R25" s="178" t="s">
        <v>66</v>
      </c>
      <c r="S25" s="80">
        <v>0.90500000000000003</v>
      </c>
      <c r="T25" s="80">
        <v>8.5000000000000006E-2</v>
      </c>
      <c r="U25" s="98">
        <v>11</v>
      </c>
      <c r="V25" s="80">
        <v>7.83942101E-2</v>
      </c>
      <c r="W25" s="80">
        <v>6.4591936919999995E-2</v>
      </c>
      <c r="X25" s="80">
        <v>1.380227318E-2</v>
      </c>
      <c r="Y25" s="80"/>
      <c r="Z25" s="80"/>
      <c r="AA25" s="80"/>
      <c r="AB25" s="80"/>
      <c r="AC25" s="80"/>
      <c r="AD25" s="80"/>
      <c r="AE25" s="80"/>
      <c r="AF25" s="85">
        <v>1.08</v>
      </c>
      <c r="AG25" s="87">
        <v>1.85989007744307</v>
      </c>
      <c r="AH25" s="88">
        <v>0.324348142228853</v>
      </c>
      <c r="AI25" s="87">
        <v>8</v>
      </c>
      <c r="AJ25" s="87">
        <v>0.80503406706507497</v>
      </c>
      <c r="AK25" s="87">
        <v>0.29011943287633801</v>
      </c>
      <c r="AL25" s="4"/>
      <c r="AM25" s="4"/>
      <c r="AN25" s="4"/>
      <c r="AO25" s="4"/>
      <c r="AP25" s="4"/>
      <c r="AQ25" s="3"/>
      <c r="AR25" s="2"/>
      <c r="AS25" s="4"/>
      <c r="AT25" s="1"/>
    </row>
    <row r="26" spans="1:51" x14ac:dyDescent="0.35">
      <c r="A26" s="94" t="s">
        <v>87</v>
      </c>
      <c r="B26" s="95">
        <v>4</v>
      </c>
      <c r="C26" s="96">
        <v>1</v>
      </c>
      <c r="D26" s="97">
        <v>91</v>
      </c>
      <c r="E26" s="97">
        <v>2</v>
      </c>
      <c r="F26" s="97">
        <v>1</v>
      </c>
      <c r="G26" s="97">
        <v>1</v>
      </c>
      <c r="H26" s="98">
        <v>83.8</v>
      </c>
      <c r="I26" s="98" t="s">
        <v>49</v>
      </c>
      <c r="J26" s="99">
        <v>-5.56</v>
      </c>
      <c r="K26" s="99">
        <v>-325.88</v>
      </c>
      <c r="L26" s="100">
        <v>-451.42</v>
      </c>
      <c r="M26" s="101">
        <v>-5.56</v>
      </c>
      <c r="N26" s="101">
        <v>-325.88</v>
      </c>
      <c r="O26" s="102">
        <v>-451.42</v>
      </c>
      <c r="P26" s="103">
        <v>0.14000000000000001</v>
      </c>
      <c r="Q26" s="179">
        <v>82</v>
      </c>
      <c r="R26" s="180"/>
      <c r="S26" s="98">
        <v>0.78200000000000003</v>
      </c>
      <c r="T26" s="98">
        <v>0.16400000000000001</v>
      </c>
      <c r="U26" s="115">
        <v>15</v>
      </c>
      <c r="V26" s="98">
        <v>0.16884774101</v>
      </c>
      <c r="W26" s="98">
        <v>0.13906972096</v>
      </c>
      <c r="X26" s="98">
        <v>2.9778020049999999E-2</v>
      </c>
      <c r="Y26" s="98"/>
      <c r="Z26" s="98"/>
      <c r="AA26" s="98"/>
      <c r="AB26" s="98"/>
      <c r="AC26" s="98"/>
      <c r="AD26" s="98"/>
      <c r="AE26" s="98"/>
      <c r="AF26"/>
      <c r="AG26" s="98">
        <v>1.2608303775799501</v>
      </c>
      <c r="AH26" s="106">
        <v>0.417980287594169</v>
      </c>
      <c r="AI26" s="107">
        <v>2</v>
      </c>
      <c r="AJ26" s="107">
        <v>0.79405989265737398</v>
      </c>
      <c r="AK26" s="107">
        <v>0.67284340860645997</v>
      </c>
      <c r="AL26" s="107">
        <v>2</v>
      </c>
      <c r="AM26" s="107">
        <v>14</v>
      </c>
      <c r="AN26" s="107">
        <v>0.7</v>
      </c>
      <c r="AO26" s="107">
        <v>0.9</v>
      </c>
      <c r="AP26" s="107">
        <v>0.2</v>
      </c>
      <c r="AQ26" s="108">
        <v>1.2</v>
      </c>
      <c r="AR26" s="109">
        <v>275</v>
      </c>
      <c r="AS26" s="98">
        <v>176</v>
      </c>
      <c r="AT26" s="106">
        <v>450</v>
      </c>
    </row>
    <row r="27" spans="1:51" x14ac:dyDescent="0.35">
      <c r="A27" s="111" t="s">
        <v>88</v>
      </c>
      <c r="B27" s="112">
        <v>4</v>
      </c>
      <c r="C27" s="113">
        <v>2</v>
      </c>
      <c r="D27" s="114">
        <v>42</v>
      </c>
      <c r="E27" s="114">
        <v>1</v>
      </c>
      <c r="F27" s="114">
        <v>2</v>
      </c>
      <c r="G27" s="114">
        <v>2</v>
      </c>
      <c r="H27" s="115">
        <v>77.5</v>
      </c>
      <c r="I27" s="115" t="s">
        <v>55</v>
      </c>
      <c r="J27" s="116">
        <v>-31.93</v>
      </c>
      <c r="K27" s="116">
        <v>-355.4</v>
      </c>
      <c r="L27" s="116">
        <v>-423.02</v>
      </c>
      <c r="M27" s="62">
        <v>-31.93</v>
      </c>
      <c r="N27" s="62">
        <v>-355.4</v>
      </c>
      <c r="O27" s="62">
        <v>-423.02</v>
      </c>
      <c r="P27" s="116">
        <v>6.6000000000000003E-2</v>
      </c>
      <c r="Q27" s="181">
        <v>4358</v>
      </c>
      <c r="R27" s="182" t="s">
        <v>72</v>
      </c>
      <c r="S27" s="115">
        <v>1.266</v>
      </c>
      <c r="T27" s="115">
        <v>0.125</v>
      </c>
      <c r="U27" s="115">
        <v>13</v>
      </c>
      <c r="V27" s="115">
        <v>6.8183101930000004E-2</v>
      </c>
      <c r="W27" s="115">
        <v>3.3717155030000001E-2</v>
      </c>
      <c r="X27" s="115">
        <v>3.4465946900000002E-2</v>
      </c>
      <c r="Y27" s="115"/>
      <c r="Z27" s="115"/>
      <c r="AA27" s="115"/>
      <c r="AB27" s="115"/>
      <c r="AC27" s="115"/>
      <c r="AD27" s="115"/>
      <c r="AE27" s="115"/>
      <c r="AF27" s="85">
        <v>1.08</v>
      </c>
      <c r="AG27" s="119">
        <v>1.7029031356915301</v>
      </c>
      <c r="AH27" s="119">
        <v>0.33438126301574</v>
      </c>
      <c r="AI27" s="119">
        <v>16</v>
      </c>
      <c r="AJ27" s="119">
        <v>0.62074494762659804</v>
      </c>
      <c r="AK27" s="119">
        <v>0.17312610063738201</v>
      </c>
      <c r="AL27" s="185">
        <v>8</v>
      </c>
      <c r="AM27" s="185">
        <v>20</v>
      </c>
      <c r="AN27" s="185">
        <v>0.4</v>
      </c>
      <c r="AO27" s="185">
        <v>0.8</v>
      </c>
      <c r="AP27" s="185">
        <v>0.1</v>
      </c>
      <c r="AQ27" s="186">
        <v>0.4</v>
      </c>
      <c r="AR27" s="187">
        <v>325</v>
      </c>
      <c r="AS27" s="185">
        <v>126</v>
      </c>
      <c r="AT27" s="188">
        <v>450</v>
      </c>
    </row>
    <row r="28" spans="1:51" x14ac:dyDescent="0.35">
      <c r="A28" s="111" t="s">
        <v>88</v>
      </c>
      <c r="B28" s="112">
        <v>4</v>
      </c>
      <c r="C28" s="113">
        <v>2</v>
      </c>
      <c r="D28" s="114">
        <v>68</v>
      </c>
      <c r="E28" s="114">
        <v>1</v>
      </c>
      <c r="F28" s="114">
        <v>2</v>
      </c>
      <c r="G28" s="114">
        <v>2</v>
      </c>
      <c r="H28" s="115">
        <v>74.3</v>
      </c>
      <c r="I28" s="115" t="s">
        <v>55</v>
      </c>
      <c r="J28" s="116">
        <v>-35.92</v>
      </c>
      <c r="K28" s="116">
        <v>-391.47</v>
      </c>
      <c r="L28" s="116">
        <v>-431.6</v>
      </c>
      <c r="M28" s="62">
        <v>-35.92</v>
      </c>
      <c r="N28" s="62">
        <v>-391.47</v>
      </c>
      <c r="O28" s="62">
        <v>-431.6</v>
      </c>
      <c r="P28" s="116">
        <v>1.4E-2</v>
      </c>
      <c r="Q28" s="181">
        <v>3923</v>
      </c>
      <c r="R28" s="182" t="s">
        <v>73</v>
      </c>
      <c r="S28" s="115">
        <v>1.121</v>
      </c>
      <c r="T28" s="115">
        <v>0.10199999999999999</v>
      </c>
      <c r="U28" s="183"/>
      <c r="V28" s="115">
        <v>2.8654742350000002E-2</v>
      </c>
      <c r="W28" s="115">
        <v>1.125841287E-2</v>
      </c>
      <c r="X28" s="115">
        <v>1.739632948E-2</v>
      </c>
      <c r="Y28" s="115"/>
      <c r="Z28" s="115"/>
      <c r="AA28" s="115"/>
      <c r="AB28" s="115"/>
      <c r="AC28" s="115"/>
      <c r="AD28" s="115"/>
      <c r="AE28" s="115"/>
      <c r="AF28" s="85">
        <v>1.08</v>
      </c>
      <c r="AG28" s="119">
        <v>1.7029031356915301</v>
      </c>
      <c r="AH28" s="119">
        <v>0.33438126301574</v>
      </c>
      <c r="AI28" s="119">
        <v>16</v>
      </c>
      <c r="AJ28" s="119">
        <v>0.62074494762659804</v>
      </c>
      <c r="AK28" s="119">
        <v>0.17312610063738201</v>
      </c>
      <c r="AL28" s="185"/>
      <c r="AM28" s="185"/>
      <c r="AN28" s="185"/>
      <c r="AO28" s="185"/>
      <c r="AP28" s="185"/>
      <c r="AQ28" s="186"/>
      <c r="AR28" s="187"/>
      <c r="AS28" s="185"/>
      <c r="AT28" s="188"/>
    </row>
    <row r="29" spans="1:51" x14ac:dyDescent="0.35">
      <c r="I29"/>
      <c r="M29" s="138"/>
      <c r="N29" s="138"/>
      <c r="O29" s="138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</row>
    <row r="30" spans="1:51" x14ac:dyDescent="0.35">
      <c r="I30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1:51" x14ac:dyDescent="0.35">
      <c r="I31"/>
      <c r="AA31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</row>
    <row r="32" spans="1:51" x14ac:dyDescent="0.35">
      <c r="I32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</row>
    <row r="33" spans="9:46" x14ac:dyDescent="0.35">
      <c r="I33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</row>
    <row r="34" spans="9:46" x14ac:dyDescent="0.35">
      <c r="I34"/>
      <c r="AH34" s="55"/>
      <c r="AI34" s="55"/>
      <c r="AJ34" s="55"/>
      <c r="AK34" s="55"/>
      <c r="AL34" s="55"/>
      <c r="AM34" s="55"/>
      <c r="AN34" s="55"/>
      <c r="AO34" s="55"/>
      <c r="AP34" s="55"/>
      <c r="AQ34" s="55"/>
    </row>
    <row r="35" spans="9:46" x14ac:dyDescent="0.35">
      <c r="I35"/>
      <c r="AH35" s="55"/>
      <c r="AI35" s="184"/>
      <c r="AJ35" s="55"/>
      <c r="AK35" s="55"/>
      <c r="AL35" s="55"/>
      <c r="AM35" s="55"/>
      <c r="AN35" s="55"/>
      <c r="AO35" s="55"/>
      <c r="AP35" s="55"/>
      <c r="AQ35" s="55"/>
    </row>
    <row r="36" spans="9:46" x14ac:dyDescent="0.35">
      <c r="I36"/>
      <c r="AH36" s="55"/>
      <c r="AI36" s="184"/>
      <c r="AJ36" s="55"/>
      <c r="AK36" s="55"/>
      <c r="AL36" s="55"/>
      <c r="AM36" s="55"/>
      <c r="AN36" s="55"/>
      <c r="AO36" s="55"/>
      <c r="AP36" s="55"/>
      <c r="AQ36" s="55"/>
    </row>
    <row r="37" spans="9:46" x14ac:dyDescent="0.35">
      <c r="AH37" s="55"/>
      <c r="AI37" s="55"/>
      <c r="AJ37" s="55"/>
      <c r="AK37" s="55"/>
      <c r="AL37" s="55"/>
      <c r="AM37" s="55"/>
      <c r="AN37" s="55"/>
      <c r="AO37" s="55"/>
      <c r="AP37" s="55"/>
      <c r="AQ37" s="55"/>
    </row>
    <row r="38" spans="9:46" x14ac:dyDescent="0.35">
      <c r="AH38" s="55"/>
      <c r="AI38" s="55"/>
      <c r="AJ38" s="55"/>
      <c r="AK38" s="55"/>
      <c r="AL38" s="55"/>
      <c r="AM38" s="55"/>
      <c r="AN38" s="55"/>
      <c r="AO38" s="55"/>
      <c r="AP38" s="55"/>
      <c r="AQ38" s="55"/>
    </row>
    <row r="39" spans="9:46" x14ac:dyDescent="0.35">
      <c r="AH39" s="55"/>
      <c r="AI39" s="55"/>
      <c r="AJ39" s="55"/>
      <c r="AK39" s="55"/>
      <c r="AL39" s="55"/>
      <c r="AM39" s="55"/>
      <c r="AN39" s="55"/>
      <c r="AO39" s="55"/>
      <c r="AP39" s="55"/>
      <c r="AQ39" s="55"/>
    </row>
    <row r="40" spans="9:46" x14ac:dyDescent="0.35"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9:46" x14ac:dyDescent="0.35"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</sheetData>
  <mergeCells count="99">
    <mergeCell ref="AX2:AX3"/>
    <mergeCell ref="AY2:AY3"/>
    <mergeCell ref="AX4:AX5"/>
    <mergeCell ref="AY4:AY5"/>
    <mergeCell ref="AX7:AX8"/>
    <mergeCell ref="AY7:AY8"/>
    <mergeCell ref="AX15:AX16"/>
    <mergeCell ref="AY15:AY16"/>
    <mergeCell ref="AQ27:AQ28"/>
    <mergeCell ref="AR27:AR28"/>
    <mergeCell ref="AS27:AS28"/>
    <mergeCell ref="AT27:AT28"/>
    <mergeCell ref="AL27:AL28"/>
    <mergeCell ref="AM27:AM28"/>
    <mergeCell ref="AN27:AN28"/>
    <mergeCell ref="AO27:AO28"/>
    <mergeCell ref="AP27:AP28"/>
    <mergeCell ref="AQ15:AQ16"/>
    <mergeCell ref="AR15:AR16"/>
    <mergeCell ref="AS15:AS16"/>
    <mergeCell ref="AT15:AT16"/>
    <mergeCell ref="AL24:AL25"/>
    <mergeCell ref="AM24:AM25"/>
    <mergeCell ref="AN24:AN25"/>
    <mergeCell ref="AO24:AO25"/>
    <mergeCell ref="AP24:AP25"/>
    <mergeCell ref="AQ24:AQ25"/>
    <mergeCell ref="AR24:AR25"/>
    <mergeCell ref="AS24:AS25"/>
    <mergeCell ref="AT24:AT25"/>
    <mergeCell ref="AL15:AL16"/>
    <mergeCell ref="AM15:AM16"/>
    <mergeCell ref="AN15:AN16"/>
    <mergeCell ref="AO15:AO16"/>
    <mergeCell ref="AP15:AP16"/>
    <mergeCell ref="AG15:AG16"/>
    <mergeCell ref="AH15:AH16"/>
    <mergeCell ref="AI15:AI16"/>
    <mergeCell ref="AJ15:AJ16"/>
    <mergeCell ref="AK15:AK16"/>
    <mergeCell ref="AQ9:AQ10"/>
    <mergeCell ref="AR9:AR10"/>
    <mergeCell ref="AS9:AS10"/>
    <mergeCell ref="AT9:AT10"/>
    <mergeCell ref="AL13:AL14"/>
    <mergeCell ref="AM13:AM14"/>
    <mergeCell ref="AN13:AN14"/>
    <mergeCell ref="AO13:AO14"/>
    <mergeCell ref="AP13:AP14"/>
    <mergeCell ref="AQ13:AQ14"/>
    <mergeCell ref="AR13:AR14"/>
    <mergeCell ref="AS13:AS14"/>
    <mergeCell ref="AT13:AT14"/>
    <mergeCell ref="AL9:AL10"/>
    <mergeCell ref="AM9:AM10"/>
    <mergeCell ref="AN9:AN10"/>
    <mergeCell ref="AO9:AO10"/>
    <mergeCell ref="AP9:AP10"/>
    <mergeCell ref="AT4:AT5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Q2:AQ3"/>
    <mergeCell ref="AR2:AR3"/>
    <mergeCell ref="AS2:AS3"/>
    <mergeCell ref="AT2:AT3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S4:AS5"/>
    <mergeCell ref="AL2:AL3"/>
    <mergeCell ref="AM2:AM3"/>
    <mergeCell ref="AN2:AN3"/>
    <mergeCell ref="AO2:AO3"/>
    <mergeCell ref="AP2:AP3"/>
    <mergeCell ref="AG2:AG3"/>
    <mergeCell ref="AH2:AH3"/>
    <mergeCell ref="AI2:AI3"/>
    <mergeCell ref="AJ2:AJ3"/>
    <mergeCell ref="AK2:AK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Schuhknecht</dc:creator>
  <dc:description/>
  <cp:lastModifiedBy>moria.fridman</cp:lastModifiedBy>
  <cp:revision>42</cp:revision>
  <dcterms:created xsi:type="dcterms:W3CDTF">2021-06-08T13:42:57Z</dcterms:created>
  <dcterms:modified xsi:type="dcterms:W3CDTF">2022-11-02T08:24:32Z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